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encher" sheetId="1" r:id="rId4"/>
    <sheet state="visible" name="Status" sheetId="2" r:id="rId5"/>
    <sheet state="visible" name="Bloqueios por estado" sheetId="3" r:id="rId6"/>
    <sheet state="visible" name="Minas Gerais (MG)" sheetId="4" r:id="rId7"/>
    <sheet state="visible" name="GovFed" sheetId="5" r:id="rId8"/>
    <sheet state="visible" name="Partidos" sheetId="6" r:id="rId9"/>
    <sheet state="visible" name="Presença de partidosEstados" sheetId="7" r:id="rId10"/>
    <sheet state="visible" name="Alagoas (AL)" sheetId="8" r:id="rId11"/>
    <sheet state="visible" name="Amazonas(AM)" sheetId="9" r:id="rId12"/>
    <sheet state="visible" name="Espírito Santo (ES)" sheetId="10" r:id="rId13"/>
    <sheet state="visible" name="Maranhão (MA)" sheetId="11" r:id="rId14"/>
    <sheet state="visible" name="Pará(PA)" sheetId="12" r:id="rId15"/>
    <sheet state="visible" name="Paraíba (PB)" sheetId="13" r:id="rId16"/>
    <sheet state="visible" name="Paraná (PR)" sheetId="14" r:id="rId17"/>
    <sheet state="visible" name="Pernambuco (PE)" sheetId="15" r:id="rId18"/>
    <sheet state="visible" name="Rio Grande do Sul (RS)" sheetId="16" r:id="rId19"/>
    <sheet state="visible" name="Rondônia (RO)" sheetId="17" r:id="rId20"/>
    <sheet state="visible" name="Santa Catarina (SC)" sheetId="18" r:id="rId21"/>
    <sheet state="visible" name="Sergipe (SE)"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houve anexo? Como foi a resposta? Destaquem pontos interessantes. (Ex: responderam em texto, colocaram print, mandaram pdf...)
	-Milleny Caroliny de Almeida Santos</t>
      </text>
    </comment>
    <comment authorId="0" ref="I1">
      <text>
        <t xml:space="preserve">pode colocar em texto corrido mesmo, depois eu separo
	-Milleny Caroliny de Almeida Santos</t>
      </text>
    </comment>
  </commentList>
</comments>
</file>

<file path=xl/comments2.xml><?xml version="1.0" encoding="utf-8"?>
<comments xmlns:r="http://schemas.openxmlformats.org/officeDocument/2006/relationships" xmlns="http://schemas.openxmlformats.org/spreadsheetml/2006/main">
  <authors>
    <author/>
  </authors>
  <commentList>
    <comment authorId="0" ref="E29">
      <text>
        <t xml:space="preserve">.
	-Fabio Kiyoshi Ichimura</t>
      </text>
    </comment>
    <comment authorId="0" ref="E10">
      <text>
        <t xml:space="preserve">.
	-Fabio Kiyoshi Ichimura</t>
      </text>
    </comment>
    <comment authorId="0" ref="E8">
      <text>
        <t xml:space="preserve">.
	-Fabio Kiyoshi Ichimura</t>
      </text>
    </comment>
    <comment authorId="0" ref="E6">
      <text>
        <t xml:space="preserve">.
	-Fabio Kiyoshi Ichimura</t>
      </text>
    </comment>
    <comment authorId="0" ref="E3">
      <text>
        <t xml:space="preserve">.
	-Fabio Kiyoshi Ichimura</t>
      </text>
    </comment>
    <comment authorId="0" ref="H26">
      <text>
        <t xml:space="preserve">colocar número de bloqueados na análise
	-Milleny Caroliny de Almeida Santos</t>
      </text>
    </comment>
  </commentList>
</comments>
</file>

<file path=xl/comments3.xml><?xml version="1.0" encoding="utf-8"?>
<comments xmlns:r="http://schemas.openxmlformats.org/officeDocument/2006/relationships" xmlns="http://schemas.openxmlformats.org/spreadsheetml/2006/main">
  <authors>
    <author/>
  </authors>
  <commentList>
    <comment authorId="0" ref="F2">
      <text>
        <t xml:space="preserve">falta adicionar essa informação
	-Milleny Caroliny de Almeida Santos</t>
      </text>
    </comment>
  </commentList>
</comments>
</file>

<file path=xl/comments4.xml><?xml version="1.0" encoding="utf-8"?>
<comments xmlns:r="http://schemas.openxmlformats.org/officeDocument/2006/relationships" xmlns="http://schemas.openxmlformats.org/spreadsheetml/2006/main">
  <authors>
    <author/>
  </authors>
  <commentList>
    <comment authorId="0" ref="F2">
      <text>
        <t xml:space="preserve">falta o número de bloqueados
	-Fabio Kiyoshi Ichimura</t>
      </text>
    </comment>
  </commentList>
</comments>
</file>

<file path=xl/sharedStrings.xml><?xml version="1.0" encoding="utf-8"?>
<sst xmlns="http://schemas.openxmlformats.org/spreadsheetml/2006/main" count="6875" uniqueCount="1896">
  <si>
    <t xml:space="preserve">Estado </t>
  </si>
  <si>
    <t>Data da Solicitação</t>
  </si>
  <si>
    <t>Data da Resposta</t>
  </si>
  <si>
    <t>Tempo de espera*</t>
  </si>
  <si>
    <t>Devolutiva</t>
  </si>
  <si>
    <t>Descrição</t>
  </si>
  <si>
    <t>Bloqueiam?</t>
  </si>
  <si>
    <t>Razões para bloqueio</t>
  </si>
  <si>
    <t>Número de bloqueados</t>
  </si>
  <si>
    <t>pegar os motivos do pq eles bloqueiam, oq tem em comum</t>
  </si>
  <si>
    <t>Destaques</t>
  </si>
  <si>
    <t>AC</t>
  </si>
  <si>
    <t>-</t>
  </si>
  <si>
    <t>Ignorado</t>
  </si>
  <si>
    <t>Instagram</t>
  </si>
  <si>
    <t>Facebook</t>
  </si>
  <si>
    <t>Twitter</t>
  </si>
  <si>
    <t>AL</t>
  </si>
  <si>
    <t>Respondido</t>
  </si>
  <si>
    <t>Sim</t>
  </si>
  <si>
    <t>AM</t>
  </si>
  <si>
    <t>Informamos que não temos o hábito de bloquear perfis de usuários em rede social e quando isso ocorre se dá por conta de perfis que violam as diretrizes das plataformas</t>
  </si>
  <si>
    <t>Não forneceu</t>
  </si>
  <si>
    <t>Alagoas</t>
  </si>
  <si>
    <t xml:space="preserve">Parana - tem prints por isso é bacana, resposta top </t>
  </si>
  <si>
    <t>Paraná</t>
  </si>
  <si>
    <t>Não</t>
  </si>
  <si>
    <t>Alagoas - resposta boa, bloqueia muitos, lista de bloqueados separados por rede social</t>
  </si>
  <si>
    <t>Maranhão</t>
  </si>
  <si>
    <t>AP</t>
  </si>
  <si>
    <t>Maranhão - os motivos são ruins</t>
  </si>
  <si>
    <t>BA</t>
  </si>
  <si>
    <t>Usuários são bloqueados quando fazem comentários ofensivos, discriminatórios e ou ameaçadores, de forma recorrente e compartilhem reiteradamente mentiras em forma de fake news. Depois de um tempo esses perfis são desbloqueados.</t>
  </si>
  <si>
    <t>apresentação</t>
  </si>
  <si>
    <t>motivo do destque</t>
  </si>
  <si>
    <t xml:space="preserve">introdução e conclusão </t>
  </si>
  <si>
    <t>giovana</t>
  </si>
  <si>
    <t xml:space="preserve">bloqueiam </t>
  </si>
  <si>
    <t>Análise dos top 3</t>
  </si>
  <si>
    <t>milleny</t>
  </si>
  <si>
    <t>lista dos motivos pq bloqueiam</t>
  </si>
  <si>
    <t>CE</t>
  </si>
  <si>
    <t>Nao tem bloqueados, mas bloqueiam. A cada cinco meses limpam a lista de bloqueados</t>
  </si>
  <si>
    <t>análise dos governadores</t>
  </si>
  <si>
    <t>leo ou joão</t>
  </si>
  <si>
    <t>análise de reses sociais</t>
  </si>
  <si>
    <t>metodologia</t>
  </si>
  <si>
    <t>bia</t>
  </si>
  <si>
    <t xml:space="preserve">legislação </t>
  </si>
  <si>
    <t>joão</t>
  </si>
  <si>
    <t>DF</t>
  </si>
  <si>
    <t>alagoas</t>
  </si>
  <si>
    <t>ide</t>
  </si>
  <si>
    <t>paraná</t>
  </si>
  <si>
    <t>fabio</t>
  </si>
  <si>
    <t>ES</t>
  </si>
  <si>
    <t>Ressaltamos que a página do Governo do Espírito Santo no Facebook informa, na opção “sobre”, que “não serão aceitos comentários com conteúdo ofensivo, discriminatório, racista, comercial, ilegal, que infrinjam os direitos humanos ou que incitem e façam apologia a crimes, contravenções ou atos ilícitos e imorais”. Comentários desse tipo são ocultados em respeito aos demais seguidores da página.</t>
  </si>
  <si>
    <t>GO</t>
  </si>
  <si>
    <t>MA</t>
  </si>
  <si>
    <t>A Resposta foi em PDF e apresenta link que direciona para página com as Politicas e Termos de Uso do Maranhão</t>
  </si>
  <si>
    <t>A moderação é realizada com base na
nossa Política de Termos e Usos: https://secom.ma.gov.br/programas-ou-
campanhas/termos-de-uso
Ataque à democracia: refere-se a comentários que contêm ataques e discurso de ódio
contra o sistema democrático.
Decretos/Leis: refere-se aos comentários com discurso de ódio em relação às leis e
decretos estaduais.
Economia do Estado: refere-se a comentários que contêm discurso de ódio e/ou fake
news contra os programas sociais elaborados pelo governo do Maranhão e/ou a economia
do Estado.
Fake News Vacina Covid: refere-se aos comentários que espalham fake news sobre a
vacina contra a Covid-19.
Homofobia: refere-se a comentários que ofendem ou fazem piada com a causa
LGBTQIA+.
Imposto: refere-se a comentários que contêm discurso ofensivo relacionado aos impostos
estaduais.
Misoginia: refere-se aos comentários que contêm discurso de ódio contra mulheres e/ou
medidas de proteção a violência doméstica.
Ofensa: refere-se aos comentários que contêm algum tipo de ofensa e/ou discurso de ódio
‘gratuito’, sem que estejam necessariamente ligados a um tema específico. Nesta
categoria também são bloqueadas as pessoas que discutem ofensivamente entre si.
Racismo: refere-se a comentários preconceituosos relacionados a cor da pele, origem e
religião.
Spam/Pornografia: refere-se a comentários que não tenham coerência ou enviados
várias vezes pelo mesmo perfil e que configurem golpes. Também se encaixam nesta
categoria perfis com conteúdo pornográfico.
Vacina Covid: refere-se aos comentários que tenham discurso de ódio em relação ao
envio e/ou distribuição da vacina.</t>
  </si>
  <si>
    <t>MG</t>
  </si>
  <si>
    <t>MS</t>
  </si>
  <si>
    <t>identificado o descumprimento dos termos de serviço das próprias plataformas, tais como violência e incitação à violência, discurso de ódio, spam, segurança cibernética, comportamento não autêntico ou desinformação</t>
  </si>
  <si>
    <t>MT</t>
  </si>
  <si>
    <t>PA</t>
  </si>
  <si>
    <t xml:space="preserve">Comentários inadequados, ofensivos ou difamatórios são bloqueados nas plataformas do Governo do Pará. </t>
  </si>
  <si>
    <t>PB</t>
  </si>
  <si>
    <t>PE</t>
  </si>
  <si>
    <t>PI</t>
  </si>
  <si>
    <t>Encaminhado</t>
  </si>
  <si>
    <t>PR</t>
  </si>
  <si>
    <t>"A resposta possuía links para os termos de uso das redes sociais do governo do Paraná. (https://www.comunicacao.pr.gov.br/Pagina/Termos-de-uso-de-Redes-Sociais).
Também uma parte informando caso tivesse mais alguma duvida.'Para esclarecer eventuais dúvidas, entrar em contato telefônico pelo número 0800-411113, das 08h30min às 18h, de segunda à sexta-feira.' Na resposta tinha uma área com fotos anexadas em formato jpeg e png como evidências de que realmente eles não bloquearam ninguém destas redes. Por fim, eles não colocaram o nome de alguma pessoa responsável pela resposta, apenas o órgão.</t>
  </si>
  <si>
    <r>
      <rPr/>
      <t xml:space="preserve">link com os Termos de uso das redes sociais do Governo do Paraná.
</t>
    </r>
    <r>
      <rPr>
        <color rgb="FF1155CC"/>
        <u/>
      </rPr>
      <t>https://www.comunicacao.pr.gov.br/Pagina/Termos-de-uso-de-Redes-Sociais</t>
    </r>
  </si>
  <si>
    <t>RJ</t>
  </si>
  <si>
    <t>RN</t>
  </si>
  <si>
    <t>RO</t>
  </si>
  <si>
    <t>O Termo de Diretrizes Gerais das Redes Sociais está disponível no Portal do Governo do Estado de Rondônia e pode ser consultado através do link &lt;https://rondonia.ro.gov.br/secom/termo-geral-de-diretrizes/&gt; por todos os usuários dos meios de comunicação digital.</t>
  </si>
  <si>
    <t>RR</t>
  </si>
  <si>
    <t>RS</t>
  </si>
  <si>
    <t>Resposta bem curta, sem links para tirar dúvidas ou assuntos relacionados. Nenhum anexo, e sem nome de alguem responsável pelo órgão, apenas o nome do órgão no final da resposta.</t>
  </si>
  <si>
    <t>SC</t>
  </si>
  <si>
    <t>Não informou se tinha política de uso nas suas redes e forneceu o link para:'Para dúvidas relacionadas à solicitação de recurso e ao atendimento de pedidos de acesso à informação no Poder Executivo Estadual, acessar o seguinte endereço: https://cge.sc.gov.br/download/manual-perguntas-frequentes-sobre-a-lei-de-acesso-a-informacao-lai/' . O anexo que colocaram foi a resposta so que em formato pdf, e também ao final não possuía um nome de alguém responsável, apenas o órgão responsável.</t>
  </si>
  <si>
    <t>Não é possível listar o motivo específico de bloqueio de cada uma, mas alguma das regras do termo de uso (texto abaixo) deve ter sido infringida.
Termo de uso das redes sociais do Governo do Estado de Santa Catarina
Serviços, ações e informações de utilidade pública do Estado são comunicados pelas nossas redes sociais. Os canais também têm a importante finalidade de interação, estreitando a relação com o cidadão catarinense.
Estas instruções, portanto, são para você, cidadão. Queremos lembrá-lo que interações em forma de texto, emoji, curtida ou compartilhamento são bem-vindas. Porém, estas estão sujeitas à política de uso.
Para que possamos garantir um ambiente agradável e respeitoso, não serão toleradas as seguintes situações:
Comentários que contenham material discriminatório, de caráter ofensivo, ilegal, preconceituoso e racista;
Comentários que exponham dados pessoais de usuários sem autorização;
Comentários com vocabulário chulo ou vulgar;
Ameaça, perjúrio, difamação ou qualquer conteúdo inapropriado que viole padrões do Facebook, Instagram, Twitter, Youtube e Tiktok ou da legislação brasileira;
Textos, fotos e/ou vídeos de teor pornográfico, violento, rude e grosseiro;
Divulgação de promoções, fanpages ou outros perfis, materiais de campanhas eleitorais e propagandas de terceiros;
Informações que promovam mentiras, ofenda ou difame o Governo do Estado de Santa Catarina, usuários e órgãos públicos;
Todo conteúdo spam (lixo eletrônico) e flood (postagens iguais e sucessivas);
Se estas regras não forem respeitadas, o Governo do Estado de Santa Catarina reserva-se no direito de deletar comentários, e diante da insistência, bloquear usuários.</t>
  </si>
  <si>
    <t xml:space="preserve">Estados que bloqueiam </t>
  </si>
  <si>
    <t>Estados que não bloqueiam</t>
  </si>
  <si>
    <t>SE</t>
  </si>
  <si>
    <t>SP</t>
  </si>
  <si>
    <t>TO</t>
  </si>
  <si>
    <t>Media de tempo(dias)</t>
  </si>
  <si>
    <t xml:space="preserve">Pedidos de informação </t>
  </si>
  <si>
    <t xml:space="preserve">* Substituir esse valores pelos oficiais </t>
  </si>
  <si>
    <t>Acre (AC)</t>
  </si>
  <si>
    <t>Regiões</t>
  </si>
  <si>
    <t xml:space="preserve">Estados </t>
  </si>
  <si>
    <t>Responsável</t>
  </si>
  <si>
    <t>Status</t>
  </si>
  <si>
    <t>Análise</t>
  </si>
  <si>
    <t>Data da solicitção</t>
  </si>
  <si>
    <t>Tempo de espera</t>
  </si>
  <si>
    <t>Alagoas (AL)</t>
  </si>
  <si>
    <t>Norte</t>
  </si>
  <si>
    <t>Amazonas (AM)</t>
  </si>
  <si>
    <t>João Vitor</t>
  </si>
  <si>
    <t xml:space="preserve">Respondido </t>
  </si>
  <si>
    <t>Completo</t>
  </si>
  <si>
    <t>Pronta</t>
  </si>
  <si>
    <t>Amapá (AP)</t>
  </si>
  <si>
    <t>Roraima (RR)</t>
  </si>
  <si>
    <t>Solicitado</t>
  </si>
  <si>
    <t>Não iniciada</t>
  </si>
  <si>
    <t xml:space="preserve">N respondeu </t>
  </si>
  <si>
    <t>N respondeu</t>
  </si>
  <si>
    <t>Bahia (BA)</t>
  </si>
  <si>
    <t>Pará (PA)</t>
  </si>
  <si>
    <t>Em andamento</t>
  </si>
  <si>
    <t>Ceará (CE)</t>
  </si>
  <si>
    <t xml:space="preserve">Tocantins (TO) </t>
  </si>
  <si>
    <t>site da erro</t>
  </si>
  <si>
    <t>Distrito federal</t>
  </si>
  <si>
    <t>Rondônia (RO)</t>
  </si>
  <si>
    <t>Espírito Santo (ES)</t>
  </si>
  <si>
    <t xml:space="preserve">Nao respondeu </t>
  </si>
  <si>
    <t>Goiás (GO)</t>
  </si>
  <si>
    <t xml:space="preserve">Nordeste </t>
  </si>
  <si>
    <t>Maranhão (MA)</t>
  </si>
  <si>
    <t>Piauí (PI)</t>
  </si>
  <si>
    <t>Mato Grosso (MT)</t>
  </si>
  <si>
    <t>Mato Grosso do Sul (MS)</t>
  </si>
  <si>
    <t>Rio Grande do Norte (RN)</t>
  </si>
  <si>
    <t xml:space="preserve">Minas Gerais (MG) </t>
  </si>
  <si>
    <t>Pernambuco (PE)</t>
  </si>
  <si>
    <t>Idemar</t>
  </si>
  <si>
    <t>Paraíba (PB)</t>
  </si>
  <si>
    <t>Sergipe (SE)</t>
  </si>
  <si>
    <t xml:space="preserve">Paraná (PR) </t>
  </si>
  <si>
    <t>Centro-Oeste</t>
  </si>
  <si>
    <t>Giovana</t>
  </si>
  <si>
    <t>Rio de Janeiro (RJ)</t>
  </si>
  <si>
    <t>Não Solicitado</t>
  </si>
  <si>
    <t>Rio Grande do Sul (RS)</t>
  </si>
  <si>
    <t>Sudeste</t>
  </si>
  <si>
    <t xml:space="preserve">São Paulo (SP) </t>
  </si>
  <si>
    <t>Beatriz</t>
  </si>
  <si>
    <t xml:space="preserve">Santa Catarina (SC) </t>
  </si>
  <si>
    <t>Sul</t>
  </si>
  <si>
    <t>Fabio</t>
  </si>
  <si>
    <t>Rede Social</t>
  </si>
  <si>
    <t>Estado</t>
  </si>
  <si>
    <t>Número</t>
  </si>
  <si>
    <t>% da população</t>
  </si>
  <si>
    <t>Total de bloqueios</t>
  </si>
  <si>
    <t>População (ultimo censo, 2022)</t>
  </si>
  <si>
    <t>Canais de comunicação</t>
  </si>
  <si>
    <t>Número de Seguidores</t>
  </si>
  <si>
    <t>(%) População*</t>
  </si>
  <si>
    <t>Número de Bloqueados</t>
  </si>
  <si>
    <t>(%) Bloqueados*</t>
  </si>
  <si>
    <t>Análise das postagens</t>
  </si>
  <si>
    <t>Viés político</t>
  </si>
  <si>
    <t>https://www.instagram.com/governomg/</t>
  </si>
  <si>
    <t xml:space="preserve">Usuários bloqueados: </t>
  </si>
  <si>
    <t>Cargo</t>
  </si>
  <si>
    <t>Nome</t>
  </si>
  <si>
    <t>Partido</t>
  </si>
  <si>
    <t>Viés do partido</t>
  </si>
  <si>
    <t>Viés</t>
  </si>
  <si>
    <t>Contagem</t>
  </si>
  <si>
    <t>https://www.facebook.com/governomg</t>
  </si>
  <si>
    <t>Publicação</t>
  </si>
  <si>
    <t>Assunto</t>
  </si>
  <si>
    <t>Categoria</t>
  </si>
  <si>
    <t>Teor da postagem</t>
  </si>
  <si>
    <t>Resposta do Estado</t>
  </si>
  <si>
    <t>Governador</t>
  </si>
  <si>
    <t>Romeu Zema</t>
  </si>
  <si>
    <t>Novo</t>
  </si>
  <si>
    <t>https://twitter.com/segovmg</t>
  </si>
  <si>
    <t>Que alegria hein, José!? 😁 A escritura em mãos e o sorriso estampado no rosto revelam a realização de um sonho! Esse momento vivido pelo José Mauro é resultado dos esforços do Governo de Minas e da prefeitura de Curvelo para garantirem a entrega de 200 títulos de regularização fundiária pelo Minas Reurb na cidade</t>
  </si>
  <si>
    <t>Moradia</t>
  </si>
  <si>
    <t>Política</t>
  </si>
  <si>
    <t>Positiva</t>
  </si>
  <si>
    <t>Vice</t>
  </si>
  <si>
    <t>Professor Mateus Simões</t>
  </si>
  <si>
    <t>Direita</t>
  </si>
  <si>
    <t>Portais</t>
  </si>
  <si>
    <t>http://www.governo.mg.gov.br/</t>
  </si>
  <si>
    <t>Eles receberam as primeiras laringes eletrônicas entregues pelo Hospital Alberto Cavalcanti, referência em oncologia em Minas</t>
  </si>
  <si>
    <t>Saúde</t>
  </si>
  <si>
    <t>Informe/ Destaque</t>
  </si>
  <si>
    <t>Deputados Estaduais</t>
  </si>
  <si>
    <t>1. Beatriz Cerqueira</t>
  </si>
  <si>
    <t>PT</t>
  </si>
  <si>
    <t>Esquerda</t>
  </si>
  <si>
    <t>http://www.governo.mg.gov.br/Noticias</t>
  </si>
  <si>
    <t>Você já ouviu dizer que as melhores coisas do mundo estão em Minas?</t>
  </si>
  <si>
    <t>Lazer</t>
  </si>
  <si>
    <t>Cultura</t>
  </si>
  <si>
    <t>2.    Ulysses Gomes</t>
  </si>
  <si>
    <t>Em Minas, o conhecimento continua mesmo quando a aula termina! 📝</t>
  </si>
  <si>
    <t>Educação</t>
  </si>
  <si>
    <t>3.    Cristiano Silveira</t>
  </si>
  <si>
    <t xml:space="preserve">*Cálculo feito partindo da hipótese que todos os seguidores das redes sociais habitam no estado estudado. </t>
  </si>
  <si>
    <t>O Governo de Minas bateu recorde, registrando a terra de 1700 produtores. Conheça a história de José Venâncio.</t>
  </si>
  <si>
    <t>Agricultuta/ Pecuária</t>
  </si>
  <si>
    <t>4.    Dr. Jean Freire</t>
  </si>
  <si>
    <t>Vai ter frutas de Minas em todo lugar do Brasil e do mundo. 🍎</t>
  </si>
  <si>
    <t>Obras</t>
  </si>
  <si>
    <t>5.    Marquinho Lemos</t>
  </si>
  <si>
    <t>Minha escola está reformada! 📝 👨🏽‍🎓</t>
  </si>
  <si>
    <t>6.    Leninha</t>
  </si>
  <si>
    <t>O Governo de Minas bateu recorde, registrando a terra de 1700 produtores. Conheça a história da Rita Izabel.</t>
  </si>
  <si>
    <t>7.    Betão</t>
  </si>
  <si>
    <t xml:space="preserve">Checklist </t>
  </si>
  <si>
    <t>Conheça o ritmo e salve uma vida!</t>
  </si>
  <si>
    <t>Conscientização</t>
  </si>
  <si>
    <t>Alerta</t>
  </si>
  <si>
    <t>8.    Andreia de Jesus</t>
  </si>
  <si>
    <t xml:space="preserve">Viés político do estado </t>
  </si>
  <si>
    <t>Dona Maria, seu exame já pode ser marcado!</t>
  </si>
  <si>
    <t>Economia/ Investimento</t>
  </si>
  <si>
    <t>9.    Macaé Evaristo</t>
  </si>
  <si>
    <t xml:space="preserve">Análise das últimas 15 postagens </t>
  </si>
  <si>
    <t xml:space="preserve">Tem muita gente sabendo dos encantos de Tiradentes. </t>
  </si>
  <si>
    <t>10. Luizinho</t>
  </si>
  <si>
    <t>Análise Gráfica</t>
  </si>
  <si>
    <t>O Governo de Minas está trabalhando firme na manutenção das nossas estradas.</t>
  </si>
  <si>
    <t>Prestação de contas</t>
  </si>
  <si>
    <t>11. Ricardo Campos</t>
  </si>
  <si>
    <t>Isfriô, né? Coloque umas blusdifrii na mochila e vem pra cá, sô</t>
  </si>
  <si>
    <t>12. Leleco Pimentel</t>
  </si>
  <si>
    <t>É sábado à tarde, e você já sabe que nós estamos diminuindo burocracias, né!?</t>
  </si>
  <si>
    <t>1.    Bruno Engler</t>
  </si>
  <si>
    <t>PL</t>
  </si>
  <si>
    <t>Segurança reforçada em todo lugar. 🚓🚨</t>
  </si>
  <si>
    <t>Segurança</t>
  </si>
  <si>
    <t>2.    Antonio Carlos Arantes</t>
  </si>
  <si>
    <t>3.    Sargento Rodrigues</t>
  </si>
  <si>
    <r>
      <rPr>
        <rFont val="Arial"/>
        <color theme="1"/>
      </rPr>
      <t>*</t>
    </r>
    <r>
      <rPr>
        <rFont val="Arial"/>
        <i/>
        <color theme="1"/>
      </rPr>
      <t xml:space="preserve">O perfil não interage muito nos comentários. </t>
    </r>
  </si>
  <si>
    <t>4.    Coronel Sandro</t>
  </si>
  <si>
    <t>5.    Delegada Sheila</t>
  </si>
  <si>
    <t>Data da análise: 13/07/2023</t>
  </si>
  <si>
    <t>6.    Caporezzo</t>
  </si>
  <si>
    <t>Raferências</t>
  </si>
  <si>
    <t>7.    Gustavo Santana</t>
  </si>
  <si>
    <t>https://www.brasildefatomg.com.br/2022/10/03/confira-quem-sao-os-deputados-estaduais-e-federais-eleitos-por-minas</t>
  </si>
  <si>
    <t xml:space="preserve"> </t>
  </si>
  <si>
    <t>8.    Alê Portela</t>
  </si>
  <si>
    <t>https://cidades.ibge.gov.br/brasil/pr/panorama</t>
  </si>
  <si>
    <t>9.    Coronel Henrique</t>
  </si>
  <si>
    <t>https://g1.globo.com/pr/parana/noticia/2023/02/01/bancada-do-parana-conheca-os-deputados-federais-que-representarao-o-estado-na-camara.ghtml</t>
  </si>
  <si>
    <t>O governador Romeu Zema empossou, na última terça-feira (11/7), o novo secretário de Estado de Governo, Gustavo Valadares. Durante a cerimônia, Zema mostrou a satisfação de trabalhar com um secretário que, antes de chegar ao cargo, era o líder do Governo de Minas na ALMG.</t>
  </si>
  <si>
    <t>1.    Cassio Soares</t>
  </si>
  <si>
    <t>PSD</t>
  </si>
  <si>
    <t>https://www.gazetadopovo.com.br/republica/apenas-um-partido-se-define-como-de-direita-no-brasil-esquerda-tem-sete/</t>
  </si>
  <si>
    <t>Agentes públicos do @governomg que trabalham com parcerias do Marco Regulatório das Organizações da Sociedade Civil (MROSC) podem se inscrever em curso ofertado pela Segov.</t>
  </si>
  <si>
    <t>2.    Leandro Genaro</t>
  </si>
  <si>
    <t>https://www1.folha.uol.com.br/poder/2022/09/o-que-faz-um-partido-ser-de-direita-ou-esquerda-folha-cria-metrica-que-posiciona-legendas.shtml</t>
  </si>
  <si>
    <t>O @‌governomg convoca os gestores municipais de cultura do estado para aderirem aos recursos da Lei Paulo Gustavo</t>
  </si>
  <si>
    <t>3.    Tito Torres</t>
  </si>
  <si>
    <t>https://www.mg.gov.br/estrutura-governamental</t>
  </si>
  <si>
    <t>Conhece o site de Pesquisa Legislativa do  @governomg? O sistema reúne em um só local as leis, decretos, resoluções e demais atos normativos e regulamentares dos órgãos e entidades da Administração Pública Direta e Indireta do Estado.</t>
  </si>
  <si>
    <t>4.    Gil Pereira</t>
  </si>
  <si>
    <t>Comunicado do Governo de Minas acerca do acidente, ocorrido na manhã desta quarta-feira (21/6), na região Noroeste do estado, que envolveu um carro oficial em que estava uma equipe do Cerimonial do Governador do Estado de Minas Gerais.</t>
  </si>
  <si>
    <t>5.    Delegado Christiano Xavier</t>
  </si>
  <si>
    <t>Municípios mineiros interessados em receber recursos do Estado para construção de novas Unidades Básicas de Saúde e para realizarem melhorias naquelas já existentes em seus territórios têm até o dia 30 de junho para enviarem para a SES-MG documentação necessária para a inscrição</t>
  </si>
  <si>
    <t>6.    Duarte</t>
  </si>
  <si>
    <t>O Governo de Minas está de portas abertas para receber e orientar os municípios mineiros interessados em se preparar para receber investimentos</t>
  </si>
  <si>
    <t>7.    Doutor Wilson Batista</t>
  </si>
  <si>
    <t xml:space="preserve">Entre 29/5 e 5/6, a Fundação João Pinheiro receberá inscrições de municípios mineiros interessados em obter assessoramento técnico gratuito por meio do Prinagem. </t>
  </si>
  <si>
    <t>8.    Douglas Melo</t>
  </si>
  <si>
    <t xml:space="preserve">Termina na próxima quinta-feira (25), o prazo para que municípios mineiros se inscrevam para o Programa Estadual de Resgate de Animais Domésticos. </t>
  </si>
  <si>
    <t>Meio ambiente</t>
  </si>
  <si>
    <t>9.    Rafael Martins</t>
  </si>
  <si>
    <t>Para orientar o registro de Convenentes e Parceiros no Cagec, a Segov elaborou um treinamento que aborda todas as abas para o preenchimento no sistema e orienta sobre como deve ser feito o acompanhamento das solicitações realizadas.</t>
  </si>
  <si>
    <t>1.    Zé Guilherme</t>
  </si>
  <si>
    <t>PP</t>
  </si>
  <si>
    <t>A Segov disponibilizou para download um novo Quick Response (QR Code) para ser inserido em placas de obras, plotagem de veículos e outros bens permanentes adquiridos com recursos estadua</t>
  </si>
  <si>
    <t>2.    Vitorio Junior</t>
  </si>
  <si>
    <t>A Segov participou da abertura do 38º Congresso da AMM. Na ocasião, o Secretário de Governo, Igor Eto, reafirmou o compromisso do @governomg em seguir fortalecendo as prefeituras e a disposição de construir um futuro próspero para os mineiros, sempre ao lado dos municípios.</t>
  </si>
  <si>
    <t>3.    Nayara Rocha</t>
  </si>
  <si>
    <t>A partir de agora, convenentes e parceiros que acessam o Cadastro Geral de Convenentes do Estado de Minas Gerais (Cagec) podem acessar o sistema pelo http://GOV.BR.</t>
  </si>
  <si>
    <t>4.    Oscar Teixeira</t>
  </si>
  <si>
    <t>Atenção, gestores municipais! O @governomg, por meio do @meioambienteminasgerais, está com inscrições abertas para o curso introdutório “Descentralização do Licenciamento Ambiental: competências e atribuições dos municípios”.</t>
  </si>
  <si>
    <t>5.    Adriano Alvarenga</t>
  </si>
  <si>
    <t>A partir deste mês, a Segov iniciará o procedimento de abertura automática de contas bancárias específicas via Sigcon-MG – Módulo Saída para repasses financeiros referentes à celebração de convênios de saída, termos de fomento, termos de colaboração e transferências especiais.</t>
  </si>
  <si>
    <t>6.    Chiara Biondini</t>
  </si>
  <si>
    <t>1.    Mauro Tramonte</t>
  </si>
  <si>
    <t>Republicanos</t>
  </si>
  <si>
    <t>2.    Carlos Henrique</t>
  </si>
  <si>
    <t>3.    Charles Santos</t>
  </si>
  <si>
    <t>1.    Ione Pinheiro</t>
  </si>
  <si>
    <t>União Brasil</t>
  </si>
  <si>
    <t>2.    Arnaldo</t>
  </si>
  <si>
    <t>Agência estadual de notícias - Portal Oficial - Site</t>
  </si>
  <si>
    <t>3.    Rodrigo Lopes</t>
  </si>
  <si>
    <t>1.    Arlen Santiago</t>
  </si>
  <si>
    <t>Avante</t>
  </si>
  <si>
    <t>2.    Fábio Avelar</t>
  </si>
  <si>
    <t>Segov apresenta processo de execução de emendas impositivas à equipe da Assembleia Legislativa do Amazonas</t>
  </si>
  <si>
    <t>N/A</t>
  </si>
  <si>
    <t>3.    Bim da Ambulância</t>
  </si>
  <si>
    <t>Governador empossa novo secretário de Estado de Governo</t>
  </si>
  <si>
    <t>1.Noraldino Júnior</t>
  </si>
  <si>
    <t>PSC</t>
  </si>
  <si>
    <t>Governo de Minas envia à ALMG projeto de lei para institucionalizar o Cosud</t>
  </si>
  <si>
    <t>2.Eduardo Azevedo</t>
  </si>
  <si>
    <t>Agentes públicos que trabalham com parcerias MROSC podem se inscrever em curso ofertado pela Segov</t>
  </si>
  <si>
    <t>3.Marli Ribeiro</t>
  </si>
  <si>
    <t>Governo de Minas inicia pagamento de reajuste da Educação já na folha de julho</t>
  </si>
  <si>
    <t>1.Mário Henrique Caixa</t>
  </si>
  <si>
    <t>PV</t>
  </si>
  <si>
    <t>Vice-governador se reúne com blocos da base de Governo na Assembleia Legislativa</t>
  </si>
  <si>
    <t>2.Lohanna</t>
  </si>
  <si>
    <t>Divulgada lista de municípios selecionados em edital do Programa Estadual de Regaste de Animais Domésticos</t>
  </si>
  <si>
    <t>3.Professor Cleiton (Cleitinho)</t>
  </si>
  <si>
    <t>Alô, Minas! leva cobertura de telefonia móvel e internet a quatro novos distritos e localidades do estado</t>
  </si>
  <si>
    <t>4.Betinho Pinto Coelho Alberto</t>
  </si>
  <si>
    <t>Governo de Minas entrega o substitutivo ao PL Descentra Cultura na ALMG</t>
  </si>
  <si>
    <t>1.Dr Maurício</t>
  </si>
  <si>
    <t>Comissão de Ética da Segov realiza palestra sobre Ética e Teletrabalho</t>
  </si>
  <si>
    <t>2.Zé Laviola</t>
  </si>
  <si>
    <t>Chefe de Gabinete representa Segov em anúncio de intercâmbio estudantil da Fundação Helena Antipoff</t>
  </si>
  <si>
    <t>1.Doorgal Andrada</t>
  </si>
  <si>
    <t>Patriota</t>
  </si>
  <si>
    <t>Decreto apresenta nova organização da Secretaria de Estado de Governo</t>
  </si>
  <si>
    <t>2.Dr. Paulo</t>
  </si>
  <si>
    <t>Governo de Minas solicita o desarquivamento do Projeto de Lei Descentra Cultura Minas Gerais na ALMG</t>
  </si>
  <si>
    <t>3.Roberto Andrade</t>
  </si>
  <si>
    <t>Polícia Civil recebe 110 novas viaturas para reforço do trabalho policial</t>
  </si>
  <si>
    <t>1.Gustavo Valadares</t>
  </si>
  <si>
    <t>PMN</t>
  </si>
  <si>
    <t>Governo de Minas envia à ALMG projeto que permite ao BDMG oferecer crédito de até R$ 1 bi para prefeituras</t>
  </si>
  <si>
    <t>2.Enes Candido</t>
  </si>
  <si>
    <t>3.Grego</t>
  </si>
  <si>
    <t>1.Tadeuzinho</t>
  </si>
  <si>
    <t>MDB</t>
  </si>
  <si>
    <t>2.João Magalhães</t>
  </si>
  <si>
    <t>1.Thiago Cota</t>
  </si>
  <si>
    <t>PDT</t>
  </si>
  <si>
    <t>2.Alencar da Silveira J</t>
  </si>
  <si>
    <t>1.Leonídio BouçasRede</t>
  </si>
  <si>
    <t>PSDB</t>
  </si>
  <si>
    <t>1.Lucas Lasmar</t>
  </si>
  <si>
    <t>Rede</t>
  </si>
  <si>
    <t>2.Ana Paula Siqueira</t>
  </si>
  <si>
    <t>1.Raul Belém</t>
  </si>
  <si>
    <t>Cidadania</t>
  </si>
  <si>
    <t>2.Bosco</t>
  </si>
  <si>
    <t>3.João Vitor Xavier</t>
  </si>
  <si>
    <t>1. Bella Gonçalves</t>
  </si>
  <si>
    <t>PSOL</t>
  </si>
  <si>
    <t>1. Neilando Pimenta</t>
  </si>
  <si>
    <t>PSB</t>
  </si>
  <si>
    <t>1. Elismar PradoDemocracia Cristã (DC)</t>
  </si>
  <si>
    <t>PROS</t>
  </si>
  <si>
    <t>1. Maria Clara Marra</t>
  </si>
  <si>
    <t>DC</t>
  </si>
  <si>
    <t>1. Celinho Sintrocel</t>
  </si>
  <si>
    <t>PCdoB</t>
  </si>
  <si>
    <t>O Governo de Minas inicia o pagamento do reajuste de 12,84% para os profissionais da Educação do estado já na folha de julho, a ser quitada no 5º dia útil de agosto.</t>
  </si>
  <si>
    <t>A Cozinha Mineira é histórica, cultural e agora patrimônio do estado. ❤️🥘</t>
  </si>
  <si>
    <t>Nuuh, é grande demais, sô! 🌞 O maior parque de energia solar do Brasil foi inaugurado em Minas</t>
  </si>
  <si>
    <t>Comparativo</t>
  </si>
  <si>
    <r>
      <rPr>
        <rFont val="Arial"/>
        <color theme="1"/>
      </rPr>
      <t>*</t>
    </r>
    <r>
      <rPr>
        <rFont val="Arial"/>
        <i/>
        <color theme="1"/>
      </rPr>
      <t xml:space="preserve">Nem todas as  postagens do instagram são repostadas no Facebook, porém todas já foram postadas no instagram anteriormente. </t>
    </r>
  </si>
  <si>
    <t>Portal Oficial</t>
  </si>
  <si>
    <t>Crescimento econômico</t>
  </si>
  <si>
    <t>Rede social</t>
  </si>
  <si>
    <t>% Alertas</t>
  </si>
  <si>
    <t>Portal</t>
  </si>
  <si>
    <t>Protocolo</t>
  </si>
  <si>
    <t>Criado em</t>
  </si>
  <si>
    <t>Link</t>
  </si>
  <si>
    <t>Prazo inicial de atendimento</t>
  </si>
  <si>
    <t>Texto do pedido</t>
  </si>
  <si>
    <t>Redes Sociais</t>
  </si>
  <si>
    <t>https://www.camara.leg.br/internet/deputado/deputado.xls</t>
  </si>
  <si>
    <t>53125.000865/2023-21</t>
  </si>
  <si>
    <t>https://falabr.cgu.gov.br/publico/Manifestacao/SelecionarTipoManifestacao.aspx?ReturnUrl=%2f</t>
  </si>
  <si>
    <t>Olá! Gostaria de solicitar uma relação de usuários bloqueados (em quantidade) e o motivo de cada bloqueio nas redes sociais do governo do estado, separados por rede social. Estamos realizando um trabalho sobre governo aberto e comunicação e o fornecimento desses dados nos auxiliaria muito. Obrigado!</t>
  </si>
  <si>
    <t>Instagram - 1,1M seguidores - 120 seguindo - 8042posts</t>
  </si>
  <si>
    <t xml:space="preserve">Twitter - 665.7k seguidores - 180 seguindo </t>
  </si>
  <si>
    <t>Presidente</t>
  </si>
  <si>
    <t>Luiz Inácio Lula da Silva</t>
  </si>
  <si>
    <t xml:space="preserve">Facebook - 2M seguidore - 30 seguindo </t>
  </si>
  <si>
    <t>Geraldo Alckmin</t>
  </si>
  <si>
    <t>Youtube 125 mil inscritos- 111 vídeos</t>
  </si>
  <si>
    <t>Deputados</t>
  </si>
  <si>
    <t>Abilio Brunini</t>
  </si>
  <si>
    <r>
      <rPr>
        <rFont val="Arial"/>
        <b/>
        <color theme="1"/>
      </rPr>
      <t>Data Análise:</t>
    </r>
    <r>
      <rPr>
        <rFont val="Arial"/>
        <color theme="1"/>
      </rPr>
      <t xml:space="preserve"> </t>
    </r>
  </si>
  <si>
    <t>Acácio Favacho</t>
  </si>
  <si>
    <t>Análise de posts</t>
  </si>
  <si>
    <t>REDE SOCIAL</t>
  </si>
  <si>
    <t>Tipo</t>
  </si>
  <si>
    <t>Resposta do estado</t>
  </si>
  <si>
    <t>Adail Filho</t>
  </si>
  <si>
    <t>REPUBLICANOS</t>
  </si>
  <si>
    <t>Adilson Barroso</t>
  </si>
  <si>
    <t>Adolfo Viana</t>
  </si>
  <si>
    <t>Adriana Ventura</t>
  </si>
  <si>
    <t>NOVO</t>
  </si>
  <si>
    <t>Adriano do Baldy</t>
  </si>
  <si>
    <t>Aécio Neves</t>
  </si>
  <si>
    <t>Afonso Hamm</t>
  </si>
  <si>
    <t>Afonso Motta</t>
  </si>
  <si>
    <t>Aguinaldo Ribeiro</t>
  </si>
  <si>
    <t>Airton Faleiro</t>
  </si>
  <si>
    <t>AJ Albuquerque</t>
  </si>
  <si>
    <t>Alberto Fraga</t>
  </si>
  <si>
    <t>Alberto Mourão</t>
  </si>
  <si>
    <t>Albuquerque</t>
  </si>
  <si>
    <t>Alceu Moreira</t>
  </si>
  <si>
    <t>Alencar Santana</t>
  </si>
  <si>
    <t>Alex Manente</t>
  </si>
  <si>
    <t>CIDADANIA</t>
  </si>
  <si>
    <t>Alex Santana</t>
  </si>
  <si>
    <t>Alexandre Guimarães</t>
  </si>
  <si>
    <t>Alexandre Leite</t>
  </si>
  <si>
    <t>UNIÃO</t>
  </si>
  <si>
    <t>Alexandre Lindenmeyer</t>
  </si>
  <si>
    <t>Alfredinho</t>
  </si>
  <si>
    <t>Alfredo Gaspar</t>
  </si>
  <si>
    <t>Alice Portugal</t>
  </si>
  <si>
    <t>Aliel Machado</t>
  </si>
  <si>
    <t>Altineu Côrtes</t>
  </si>
  <si>
    <t>Aluisio Mendes</t>
  </si>
  <si>
    <t>Amália Barros</t>
  </si>
  <si>
    <t>Amanda Gentil</t>
  </si>
  <si>
    <t>Amaro Neto</t>
  </si>
  <si>
    <t>Amom Mandel</t>
  </si>
  <si>
    <t>Ana Paula Leão</t>
  </si>
  <si>
    <t>Ana Paula Lima</t>
  </si>
  <si>
    <t>Ana Pimentel</t>
  </si>
  <si>
    <t>André Fernandes</t>
  </si>
  <si>
    <t>André Ferreira</t>
  </si>
  <si>
    <t>André Figueiredo</t>
  </si>
  <si>
    <t>André Fufuca</t>
  </si>
  <si>
    <t>André Janones</t>
  </si>
  <si>
    <t>AVANTE</t>
  </si>
  <si>
    <t>Andreia Siqueira</t>
  </si>
  <si>
    <t>Antônia Lúcia</t>
  </si>
  <si>
    <t>Antonio Andrade</t>
  </si>
  <si>
    <t>Antonio Brito</t>
  </si>
  <si>
    <t>Antonio Carlos Rodrigues</t>
  </si>
  <si>
    <t>Antônio Doido</t>
  </si>
  <si>
    <t>Any Ortiz</t>
  </si>
  <si>
    <t>Arlindo Chinaglia</t>
  </si>
  <si>
    <t>Arnaldo Jardim</t>
  </si>
  <si>
    <t>Arthur Lira</t>
  </si>
  <si>
    <t>Arthur Oliveira Maia</t>
  </si>
  <si>
    <t>Átila Lins</t>
  </si>
  <si>
    <t>Átila Lira</t>
  </si>
  <si>
    <t>Augusto Coutinho</t>
  </si>
  <si>
    <t>Augusto Puppio</t>
  </si>
  <si>
    <t>Aureo Ribeiro</t>
  </si>
  <si>
    <t>SOLIDARIEDADE</t>
  </si>
  <si>
    <t>Bacelar</t>
  </si>
  <si>
    <t>Baleia Rossi</t>
  </si>
  <si>
    <t>Bandeira de Mello</t>
  </si>
  <si>
    <t>Bebeto</t>
  </si>
  <si>
    <t>Benedita da Silva</t>
  </si>
  <si>
    <t>Benes Leocádio</t>
  </si>
  <si>
    <t>Beto Pereira</t>
  </si>
  <si>
    <t>Beto Richa</t>
  </si>
  <si>
    <t>Bia Kicis</t>
  </si>
  <si>
    <t>Bibo Nunes</t>
  </si>
  <si>
    <t>Bohn Gass</t>
  </si>
  <si>
    <t>Bruno Farias</t>
  </si>
  <si>
    <t>Bruno Ganem</t>
  </si>
  <si>
    <t>PODE</t>
  </si>
  <si>
    <t>Cabo Gilberto Silva</t>
  </si>
  <si>
    <t>Caio Vianna</t>
  </si>
  <si>
    <t>Camila Jara</t>
  </si>
  <si>
    <t>Capitão Alberto Neto</t>
  </si>
  <si>
    <t>Capitão Alden</t>
  </si>
  <si>
    <t>Capitão Augusto</t>
  </si>
  <si>
    <t>Carla Zambelli</t>
  </si>
  <si>
    <t>Carlos Chiodini</t>
  </si>
  <si>
    <t>Carlos Gomes</t>
  </si>
  <si>
    <t>Carlos Henrique Gaguim</t>
  </si>
  <si>
    <t>Carlos Jordy</t>
  </si>
  <si>
    <t>Carlos Sampaio</t>
  </si>
  <si>
    <t>Carlos Veras</t>
  </si>
  <si>
    <t>Carlos Zarattini</t>
  </si>
  <si>
    <t>Carol Dartora</t>
  </si>
  <si>
    <t>Caroline de Toni</t>
  </si>
  <si>
    <t>Castro Neto</t>
  </si>
  <si>
    <t>Célia Xakriabá</t>
  </si>
  <si>
    <t>Célio Silveira</t>
  </si>
  <si>
    <t>Célio Studart</t>
  </si>
  <si>
    <t>Celso Russomanno</t>
  </si>
  <si>
    <t>Celso Sabino</t>
  </si>
  <si>
    <t>Cezinha de Madureira</t>
  </si>
  <si>
    <t>Charles Fernandes</t>
  </si>
  <si>
    <t>Chico Alencar</t>
  </si>
  <si>
    <t>Chiquinho Brazão</t>
  </si>
  <si>
    <t>Chris Tonietto</t>
  </si>
  <si>
    <t>Clarissa Tércio</t>
  </si>
  <si>
    <t>Claudio Cajado</t>
  </si>
  <si>
    <t>Cleber Verde</t>
  </si>
  <si>
    <t>Clodoaldo Magalhães</t>
  </si>
  <si>
    <t>Cobalchini</t>
  </si>
  <si>
    <t>Coronel Assis</t>
  </si>
  <si>
    <t>Coronel Chrisóstomo</t>
  </si>
  <si>
    <t>Coronel Fernanda</t>
  </si>
  <si>
    <t>Coronel Meira</t>
  </si>
  <si>
    <t>Coronel Telhada</t>
  </si>
  <si>
    <t>Coronel Ulysses</t>
  </si>
  <si>
    <t>Covatti Filho</t>
  </si>
  <si>
    <t>Cristiane Lopes</t>
  </si>
  <si>
    <t>Da Vitoria</t>
  </si>
  <si>
    <t>Dagoberto Nogueira</t>
  </si>
  <si>
    <t>Daiana Santos</t>
  </si>
  <si>
    <t>Dal Barreto</t>
  </si>
  <si>
    <t>Damião Feliciano</t>
  </si>
  <si>
    <t>Dandara</t>
  </si>
  <si>
    <t>Dani Cunha</t>
  </si>
  <si>
    <t>Daniel Agrobom</t>
  </si>
  <si>
    <t>Daniel Almeida</t>
  </si>
  <si>
    <t>Daniel Barbosa</t>
  </si>
  <si>
    <t>Daniel Freitas</t>
  </si>
  <si>
    <t>Daniel Trzeciak</t>
  </si>
  <si>
    <t>Daniela Reinehr</t>
  </si>
  <si>
    <t>Danilo Forte</t>
  </si>
  <si>
    <t>David Soares</t>
  </si>
  <si>
    <t>Dayany Bittencourt</t>
  </si>
  <si>
    <t>Defensor Stélio Dener</t>
  </si>
  <si>
    <t>Delegada Adriana Accorsi</t>
  </si>
  <si>
    <t>Delegada Ione</t>
  </si>
  <si>
    <t>Delegada Katarina</t>
  </si>
  <si>
    <t>Delegado Caveira</t>
  </si>
  <si>
    <t>Delegado da Cunha</t>
  </si>
  <si>
    <t>Delegado Éder Mauro</t>
  </si>
  <si>
    <t>Delegado Fabio Costa</t>
  </si>
  <si>
    <t>Delegado Marcelo Freitas</t>
  </si>
  <si>
    <t>Delegado Matheus Laiola</t>
  </si>
  <si>
    <t>Delegado Palumbo</t>
  </si>
  <si>
    <t>Delegado Paulo Bilynskyj</t>
  </si>
  <si>
    <t>Delegado Ramagem</t>
  </si>
  <si>
    <t>Denise Pessôa</t>
  </si>
  <si>
    <t>Detinha</t>
  </si>
  <si>
    <t>Diego Andrade</t>
  </si>
  <si>
    <t>Diego Coronel</t>
  </si>
  <si>
    <t>Diego Garcia</t>
  </si>
  <si>
    <t>Dilceu Sperafico</t>
  </si>
  <si>
    <t>Dilvanda Faro</t>
  </si>
  <si>
    <t>Dimas Fabiano</t>
  </si>
  <si>
    <t>Dimas Gadelha</t>
  </si>
  <si>
    <t>Domingos Neto</t>
  </si>
  <si>
    <t>Domingos Sávio</t>
  </si>
  <si>
    <t>Dorinaldo Malafaia</t>
  </si>
  <si>
    <t>Dr. Benjamim</t>
  </si>
  <si>
    <t>Dr. Fernando Máximo</t>
  </si>
  <si>
    <t>Dr. Francisco</t>
  </si>
  <si>
    <t>Dr. Frederico</t>
  </si>
  <si>
    <t>PATRIOTA</t>
  </si>
  <si>
    <t>Dr. Jaziel</t>
  </si>
  <si>
    <t>Dr. Luiz Ovando</t>
  </si>
  <si>
    <t>Dr. Victor Linhalis</t>
  </si>
  <si>
    <t>Dr. Zacharias Calil</t>
  </si>
  <si>
    <t>Dra. Alessandra Haber</t>
  </si>
  <si>
    <t>Duarte Jr.</t>
  </si>
  <si>
    <t>Duda Ramos</t>
  </si>
  <si>
    <t>Duda Salabert</t>
  </si>
  <si>
    <t>Eduardo Bolsonaro</t>
  </si>
  <si>
    <t>Eduardo da Fonte</t>
  </si>
  <si>
    <t>Eduardo Velloso</t>
  </si>
  <si>
    <t>Elcione Barbalho</t>
  </si>
  <si>
    <t>Eli Borges</t>
  </si>
  <si>
    <t>Elmar Nascimento</t>
  </si>
  <si>
    <t>Emanuel Pinheiro Neto</t>
  </si>
  <si>
    <t>Emidinho Madeira</t>
  </si>
  <si>
    <t>Enfermeira Ana Paula</t>
  </si>
  <si>
    <t>Eriberto Medeiros</t>
  </si>
  <si>
    <t>Erika Hilton</t>
  </si>
  <si>
    <t>Erika Kokay</t>
  </si>
  <si>
    <t>Eros Biondini</t>
  </si>
  <si>
    <t>Euclydes Pettersen</t>
  </si>
  <si>
    <t>Eunício Oliveira</t>
  </si>
  <si>
    <t>Evair Vieira de Melo</t>
  </si>
  <si>
    <t>Fabio Garcia</t>
  </si>
  <si>
    <t>Fábio Macedo</t>
  </si>
  <si>
    <t>Fabio Reis</t>
  </si>
  <si>
    <t>Fabio Schiochet</t>
  </si>
  <si>
    <t>Fábio Teruel</t>
  </si>
  <si>
    <t>Fausto Pinato</t>
  </si>
  <si>
    <t>Fausto Santos Jr.</t>
  </si>
  <si>
    <t>Felipe Becari</t>
  </si>
  <si>
    <t>Felipe Carreras</t>
  </si>
  <si>
    <t>Felipe Francischini</t>
  </si>
  <si>
    <t>Félix Mendonça Júnior</t>
  </si>
  <si>
    <t>Fernanda Melchionna</t>
  </si>
  <si>
    <t>Fernanda Pessoa</t>
  </si>
  <si>
    <t>Fernando Coelho Filho</t>
  </si>
  <si>
    <t>Fernando Mineiro</t>
  </si>
  <si>
    <t>Fernando Monteiro</t>
  </si>
  <si>
    <t>Fernando Rodolfo</t>
  </si>
  <si>
    <t>Filipe Barros</t>
  </si>
  <si>
    <t>Filipe Martins</t>
  </si>
  <si>
    <t>Flávia Morais</t>
  </si>
  <si>
    <t>Flavinha</t>
  </si>
  <si>
    <t>Flávio Nogueira</t>
  </si>
  <si>
    <t>Florentino Neto</t>
  </si>
  <si>
    <t>Franciane Bayer</t>
  </si>
  <si>
    <t>Fred Costa</t>
  </si>
  <si>
    <t>Fred Linhares</t>
  </si>
  <si>
    <t>Gabriel Mota</t>
  </si>
  <si>
    <t>Gabriel Nunes</t>
  </si>
  <si>
    <t>General Girão</t>
  </si>
  <si>
    <t>General Pazuello</t>
  </si>
  <si>
    <t>Geovania de Sá</t>
  </si>
  <si>
    <t>Geraldo Mendes</t>
  </si>
  <si>
    <t>Geraldo Resende</t>
  </si>
  <si>
    <t>Gerlen Diniz</t>
  </si>
  <si>
    <t>Gervásio Maia</t>
  </si>
  <si>
    <t>Giacobo</t>
  </si>
  <si>
    <t>Gilberto Abramo</t>
  </si>
  <si>
    <t>Gilberto Nascimento</t>
  </si>
  <si>
    <t>Gilson Daniel</t>
  </si>
  <si>
    <t>Gilson Marques</t>
  </si>
  <si>
    <t>Gilvan da Federal</t>
  </si>
  <si>
    <t>Gilvan Maximo</t>
  </si>
  <si>
    <t>Giovani Cherini</t>
  </si>
  <si>
    <t>Glauber Braga</t>
  </si>
  <si>
    <t>Glaustin da Fokus</t>
  </si>
  <si>
    <t>Gleisi Hoffmann</t>
  </si>
  <si>
    <t>Greyce Elias</t>
  </si>
  <si>
    <t>Guilherme Boulos</t>
  </si>
  <si>
    <t>Guilherme Uchoa</t>
  </si>
  <si>
    <t>Gustavo Gayer</t>
  </si>
  <si>
    <t>Gustinho Ribeiro</t>
  </si>
  <si>
    <t>Gutemberg Reis</t>
  </si>
  <si>
    <t>Heitor Schuch</t>
  </si>
  <si>
    <t>Helder Salomão</t>
  </si>
  <si>
    <t>Helena Lima</t>
  </si>
  <si>
    <t>Helio Lopes</t>
  </si>
  <si>
    <t>Henderson Pinto</t>
  </si>
  <si>
    <t>Hercílio Coelho Diniz</t>
  </si>
  <si>
    <t>Hugo Motta</t>
  </si>
  <si>
    <t>Icaro de Valmir</t>
  </si>
  <si>
    <t>Idilvan Alencar</t>
  </si>
  <si>
    <t>Igor Timo</t>
  </si>
  <si>
    <t>Ismael</t>
  </si>
  <si>
    <t>Ismael Alexandrino</t>
  </si>
  <si>
    <t>Isnaldo Bulhões Jr.</t>
  </si>
  <si>
    <t>Ivan Valente</t>
  </si>
  <si>
    <t>Ivoneide Caetano</t>
  </si>
  <si>
    <t>Iza Arruda</t>
  </si>
  <si>
    <t>Jack Rocha</t>
  </si>
  <si>
    <t>Jadyel Alencar</t>
  </si>
  <si>
    <t>Jandira Feghali</t>
  </si>
  <si>
    <t>Jeferson Rodrigues</t>
  </si>
  <si>
    <t>Jefferson Campos</t>
  </si>
  <si>
    <t>Jilmar Tatto</t>
  </si>
  <si>
    <t>João Carlos Bacelar</t>
  </si>
  <si>
    <t>João Daniel</t>
  </si>
  <si>
    <t>João Leão</t>
  </si>
  <si>
    <t>João Maia</t>
  </si>
  <si>
    <t>Joaquim Passarinho</t>
  </si>
  <si>
    <t>Jonas Donizette</t>
  </si>
  <si>
    <t>Jones Moura</t>
  </si>
  <si>
    <t>Jorge Braz</t>
  </si>
  <si>
    <t>Jorge Goetten</t>
  </si>
  <si>
    <t>Jorge Solla</t>
  </si>
  <si>
    <t>José Airton Félix Cirilo</t>
  </si>
  <si>
    <t>José Guimarães</t>
  </si>
  <si>
    <t>José Medeiros</t>
  </si>
  <si>
    <t>José Nelto</t>
  </si>
  <si>
    <t>José Priante</t>
  </si>
  <si>
    <t>José Rocha</t>
  </si>
  <si>
    <t>Joseildo Ramos</t>
  </si>
  <si>
    <t>Josenildo</t>
  </si>
  <si>
    <t>Josias Gomes</t>
  </si>
  <si>
    <t>Josimar Maranhãozinho</t>
  </si>
  <si>
    <t>Josivaldo JP</t>
  </si>
  <si>
    <t>Julia Zanatta</t>
  </si>
  <si>
    <t>Juliana Cardoso</t>
  </si>
  <si>
    <t>Julio Arcoverde</t>
  </si>
  <si>
    <t>Júlio Cesar</t>
  </si>
  <si>
    <t>Julio Lopes</t>
  </si>
  <si>
    <t>Juninho do Pneu</t>
  </si>
  <si>
    <t>Junio Amaral</t>
  </si>
  <si>
    <t>Júnior Ferrari</t>
  </si>
  <si>
    <t>Junior Lourenço</t>
  </si>
  <si>
    <t>Júnior Mano</t>
  </si>
  <si>
    <t>Keniston Braga</t>
  </si>
  <si>
    <t>Kiko Celeguim</t>
  </si>
  <si>
    <t>Kim Kataguiri</t>
  </si>
  <si>
    <t>Lafayette de Andrada</t>
  </si>
  <si>
    <t>Laura Carneiro</t>
  </si>
  <si>
    <t>Lázaro Botelho</t>
  </si>
  <si>
    <t>Lebrão</t>
  </si>
  <si>
    <t>Lêda Borges</t>
  </si>
  <si>
    <t>Léo Prates</t>
  </si>
  <si>
    <t>Leonardo Monteiro</t>
  </si>
  <si>
    <t>Leônidas Cristino</t>
  </si>
  <si>
    <t>Leur Lomanto Júnior</t>
  </si>
  <si>
    <t>Lídice da Mata</t>
  </si>
  <si>
    <t>Lincoln Portela</t>
  </si>
  <si>
    <t>Lindbergh Farias</t>
  </si>
  <si>
    <t>Lucas Ramos</t>
  </si>
  <si>
    <t>Lucas Redecker</t>
  </si>
  <si>
    <t>Luciano Alves</t>
  </si>
  <si>
    <t>Luciano Amaral</t>
  </si>
  <si>
    <t>Luciano Azevedo</t>
  </si>
  <si>
    <t>Luciano Bivar</t>
  </si>
  <si>
    <t>Luciano Ducci</t>
  </si>
  <si>
    <t>Luciano Vieira</t>
  </si>
  <si>
    <t>Lucio Mosquini</t>
  </si>
  <si>
    <t>Luis Carlos Gomes</t>
  </si>
  <si>
    <t>Luis Tibé</t>
  </si>
  <si>
    <t>Luisa Canziani</t>
  </si>
  <si>
    <t>Luiz Antonio Corrêa</t>
  </si>
  <si>
    <t>Luiz Carlos Busato</t>
  </si>
  <si>
    <t>Luiz Carlos Hauly</t>
  </si>
  <si>
    <t>Luiz Carlos Motta</t>
  </si>
  <si>
    <t>Luiz Couto</t>
  </si>
  <si>
    <t>Luiz Fernando Faria</t>
  </si>
  <si>
    <t>Luiz Gastão</t>
  </si>
  <si>
    <t>Luiz Lima</t>
  </si>
  <si>
    <t>Luiz Nishimori</t>
  </si>
  <si>
    <t>Luiz Philippe de Orleans e Bragança</t>
  </si>
  <si>
    <t>Luiza Erundina</t>
  </si>
  <si>
    <t>Luizianne Lins</t>
  </si>
  <si>
    <t>Lula da Fonte</t>
  </si>
  <si>
    <t>Magda Mofatto</t>
  </si>
  <si>
    <t>Marangoni</t>
  </si>
  <si>
    <t>Marcel van Hattem</t>
  </si>
  <si>
    <t>Marcelo Álvaro Antônio</t>
  </si>
  <si>
    <t>Marcelo Crivella</t>
  </si>
  <si>
    <t>Marcelo Lima</t>
  </si>
  <si>
    <t>Marcelo Moraes</t>
  </si>
  <si>
    <t>Marcelo Queiroz</t>
  </si>
  <si>
    <t>Marcio Alvino</t>
  </si>
  <si>
    <t>Márcio Biolchi</t>
  </si>
  <si>
    <t>Márcio Honaiser</t>
  </si>
  <si>
    <t>Márcio Jerry</t>
  </si>
  <si>
    <t>Márcio Marinho</t>
  </si>
  <si>
    <t>Marco Bertaiolli</t>
  </si>
  <si>
    <t>Marco Brasil</t>
  </si>
  <si>
    <t>Marcon</t>
  </si>
  <si>
    <t>Marcos Aurélio Sampaio</t>
  </si>
  <si>
    <t>Marcos Pereira</t>
  </si>
  <si>
    <t>Marcos Pollon</t>
  </si>
  <si>
    <t>Marcos Soares</t>
  </si>
  <si>
    <t>Marcos Tavares</t>
  </si>
  <si>
    <t>Maria Arraes</t>
  </si>
  <si>
    <t>Maria do Rosário</t>
  </si>
  <si>
    <t>Maria Rosas</t>
  </si>
  <si>
    <t>Mario Frias</t>
  </si>
  <si>
    <t>Mário Heringer</t>
  </si>
  <si>
    <t>Mário Negromonte Jr.</t>
  </si>
  <si>
    <t>Marreca Filho</t>
  </si>
  <si>
    <t>Marussa Boldrin</t>
  </si>
  <si>
    <t>Marx Beltrão</t>
  </si>
  <si>
    <t>Matheus Noronha</t>
  </si>
  <si>
    <t>Maurício Carvalho</t>
  </si>
  <si>
    <t>Mauricio do Vôlei</t>
  </si>
  <si>
    <t>Mauricio Marcon</t>
  </si>
  <si>
    <t>Mauricio Neves</t>
  </si>
  <si>
    <t>Mauro Benevides Filho</t>
  </si>
  <si>
    <t>Max Lemos</t>
  </si>
  <si>
    <t>Meire Serafim</t>
  </si>
  <si>
    <t>Mendonça Filho</t>
  </si>
  <si>
    <t>Merlong Solano</t>
  </si>
  <si>
    <t>Mersinho Lucena</t>
  </si>
  <si>
    <t>Messias Donato</t>
  </si>
  <si>
    <t>Miguel Ângelo</t>
  </si>
  <si>
    <t>Miguel Lombardi</t>
  </si>
  <si>
    <t>Milton Vieira</t>
  </si>
  <si>
    <t>Misael Varella</t>
  </si>
  <si>
    <t>Moses Rodrigues</t>
  </si>
  <si>
    <t>Murillo Gouvea</t>
  </si>
  <si>
    <t>Murilo Galdino</t>
  </si>
  <si>
    <t>Natália Bonavides</t>
  </si>
  <si>
    <t>Nely Aquino</t>
  </si>
  <si>
    <t>Neto Carletto</t>
  </si>
  <si>
    <t>Newton Cardoso Jr</t>
  </si>
  <si>
    <t>Nicoletti</t>
  </si>
  <si>
    <t>Nikolas Ferreira</t>
  </si>
  <si>
    <t>Nilto Tatto</t>
  </si>
  <si>
    <t>Odair Cunha</t>
  </si>
  <si>
    <t>Olival Marques</t>
  </si>
  <si>
    <t>Orlando Silva</t>
  </si>
  <si>
    <t>Osmar Terra</t>
  </si>
  <si>
    <t>Otoni de Paula</t>
  </si>
  <si>
    <t>Otto Alencar Filho</t>
  </si>
  <si>
    <t>Padovani</t>
  </si>
  <si>
    <t>Padre João</t>
  </si>
  <si>
    <t>Pastor Diniz</t>
  </si>
  <si>
    <t>Pastor Eurico</t>
  </si>
  <si>
    <t>Pastor Gil</t>
  </si>
  <si>
    <t>Pastor Henrique Vieira</t>
  </si>
  <si>
    <t>Pastor Sargento Isidório</t>
  </si>
  <si>
    <t>Patrus Ananias</t>
  </si>
  <si>
    <t>Paulão</t>
  </si>
  <si>
    <t>Paulinho Freire</t>
  </si>
  <si>
    <t>Paulo Abi-Ackel</t>
  </si>
  <si>
    <t>Paulo Alexandre Barbosa</t>
  </si>
  <si>
    <t>Paulo Azi</t>
  </si>
  <si>
    <t>Paulo Foletto</t>
  </si>
  <si>
    <t>Paulo Freire Costa</t>
  </si>
  <si>
    <t>Paulo Guedes</t>
  </si>
  <si>
    <t>Paulo Litro</t>
  </si>
  <si>
    <t>Paulo Magalhães</t>
  </si>
  <si>
    <t>Pedro Aihara</t>
  </si>
  <si>
    <t>Pedro Campos</t>
  </si>
  <si>
    <t>Pedro Lucas Fernandes</t>
  </si>
  <si>
    <t>Pedro Lupion</t>
  </si>
  <si>
    <t>Pedro Paulo</t>
  </si>
  <si>
    <t>Pedro Uczai</t>
  </si>
  <si>
    <t>Pedro Westphalen</t>
  </si>
  <si>
    <t>Pezenti</t>
  </si>
  <si>
    <t>Pinheirinho</t>
  </si>
  <si>
    <t>Pompeo de Mattos</t>
  </si>
  <si>
    <t>Pr. Marco Feliciano</t>
  </si>
  <si>
    <t>Prof. Paulo Fernando</t>
  </si>
  <si>
    <t>Prof. Reginaldo Veras</t>
  </si>
  <si>
    <t>Professor Alcides</t>
  </si>
  <si>
    <t>Professora Goreth</t>
  </si>
  <si>
    <t>Professora Luciene Cavalcante</t>
  </si>
  <si>
    <t>Rafael Brito</t>
  </si>
  <si>
    <t>Rafael Prudente</t>
  </si>
  <si>
    <t>Rafael Simoes</t>
  </si>
  <si>
    <t>Raimundo Costa</t>
  </si>
  <si>
    <t>Raimundo Santos</t>
  </si>
  <si>
    <t>Reginaldo Lopes</t>
  </si>
  <si>
    <t>Reginete Bispo</t>
  </si>
  <si>
    <t>Reimont</t>
  </si>
  <si>
    <t>Reinhold Stephanes</t>
  </si>
  <si>
    <t>Renata Abreu</t>
  </si>
  <si>
    <t>Renilce Nicodemos</t>
  </si>
  <si>
    <t>Renildo Calheiros</t>
  </si>
  <si>
    <t>Ricardo Abrão</t>
  </si>
  <si>
    <t>Ricardo Ayres</t>
  </si>
  <si>
    <t>Ricardo Guidi</t>
  </si>
  <si>
    <t>Ricardo Maia</t>
  </si>
  <si>
    <t>Ricardo Salles</t>
  </si>
  <si>
    <t>Ricardo Silva</t>
  </si>
  <si>
    <t>Roberta Roma</t>
  </si>
  <si>
    <t>Roberto Duarte</t>
  </si>
  <si>
    <t>Roberto Monteiro</t>
  </si>
  <si>
    <t>Robinson Faria</t>
  </si>
  <si>
    <t>Rodolfo Nogueira</t>
  </si>
  <si>
    <t>Rodrigo de Castro</t>
  </si>
  <si>
    <t>Rodrigo Estacho</t>
  </si>
  <si>
    <t>Rodrigo Gambale</t>
  </si>
  <si>
    <t>Rodrigo Valadares</t>
  </si>
  <si>
    <t>Rogéria Santos</t>
  </si>
  <si>
    <t>Rogério Correia</t>
  </si>
  <si>
    <t>Romero Rodrigues</t>
  </si>
  <si>
    <t>Rosana Valle</t>
  </si>
  <si>
    <t>Rosângela Moro</t>
  </si>
  <si>
    <t>Rosângela Reis</t>
  </si>
  <si>
    <t>Roseana Sarney</t>
  </si>
  <si>
    <t>Rubens Otoni</t>
  </si>
  <si>
    <t>Rubens Pereira Júnior</t>
  </si>
  <si>
    <t>Rui Falcão</t>
  </si>
  <si>
    <t>Ruy Carneiro</t>
  </si>
  <si>
    <t>Sâmia Bomfim</t>
  </si>
  <si>
    <t>Samuel Viana</t>
  </si>
  <si>
    <t>Sanderson</t>
  </si>
  <si>
    <t>Sargento Fahur</t>
  </si>
  <si>
    <t>Sargento Gonçalves</t>
  </si>
  <si>
    <t>Sargento Portugal</t>
  </si>
  <si>
    <t>Saullo Vianna</t>
  </si>
  <si>
    <t>Sergio Souza</t>
  </si>
  <si>
    <t>Sidney Leite</t>
  </si>
  <si>
    <t>Silas Câmara</t>
  </si>
  <si>
    <t>Silvia Cristina</t>
  </si>
  <si>
    <t>Silvia Waiãpi</t>
  </si>
  <si>
    <t>Silvio Costa Filho</t>
  </si>
  <si>
    <t>Silvye Alves</t>
  </si>
  <si>
    <t>Simone Marquetto</t>
  </si>
  <si>
    <t>Socorro Neri</t>
  </si>
  <si>
    <t>Sonize Barbosa</t>
  </si>
  <si>
    <t>Soraya Santos</t>
  </si>
  <si>
    <t>Sóstenes Cavalcante</t>
  </si>
  <si>
    <t>Stefano Aguiar</t>
  </si>
  <si>
    <t>Tabata Amaral</t>
  </si>
  <si>
    <t>Tadeu Veneri</t>
  </si>
  <si>
    <t>Talíria Petrone</t>
  </si>
  <si>
    <t>Tarcísio Motta</t>
  </si>
  <si>
    <t>Thiago de Joaldo</t>
  </si>
  <si>
    <t>Thiago Flores</t>
  </si>
  <si>
    <t>Tião Medeiros</t>
  </si>
  <si>
    <t>Tiririca</t>
  </si>
  <si>
    <t>Toninho Wandscheer</t>
  </si>
  <si>
    <t>Túlio Gadêlha</t>
  </si>
  <si>
    <t>REDE</t>
  </si>
  <si>
    <t>Valmir Assunção</t>
  </si>
  <si>
    <t>Vander Loubet</t>
  </si>
  <si>
    <t>Vermelho</t>
  </si>
  <si>
    <t>Vicentinho</t>
  </si>
  <si>
    <t>Vicentinho Júnior</t>
  </si>
  <si>
    <t>Vinicius Carvalho</t>
  </si>
  <si>
    <t>Vinicius Gurgel</t>
  </si>
  <si>
    <t>Vitor Lippi</t>
  </si>
  <si>
    <t>Waldemar Oliveira</t>
  </si>
  <si>
    <t>Waldenor Pereira</t>
  </si>
  <si>
    <t>Washington Quaquá</t>
  </si>
  <si>
    <t>Weliton Prado</t>
  </si>
  <si>
    <t>Wellington Roberto</t>
  </si>
  <si>
    <t>Welter</t>
  </si>
  <si>
    <t>Wilson Santiago</t>
  </si>
  <si>
    <t>Yandra Moura</t>
  </si>
  <si>
    <t>Zé Haroldo Cathedral</t>
  </si>
  <si>
    <t>Zé Neto</t>
  </si>
  <si>
    <t>Zé Silva</t>
  </si>
  <si>
    <t>Zé Trovão</t>
  </si>
  <si>
    <t>Zé Vitor</t>
  </si>
  <si>
    <t>Zeca Dirceu</t>
  </si>
  <si>
    <t>Zezinho Barbary</t>
  </si>
  <si>
    <t>Zucco</t>
  </si>
  <si>
    <t>Partidos</t>
  </si>
  <si>
    <t>Posicionamento</t>
  </si>
  <si>
    <t>AGIR</t>
  </si>
  <si>
    <t>C-direita</t>
  </si>
  <si>
    <t>C-esquerda</t>
  </si>
  <si>
    <t>Centro</t>
  </si>
  <si>
    <t>PCB</t>
  </si>
  <si>
    <t>PCO</t>
  </si>
  <si>
    <t>PMB</t>
  </si>
  <si>
    <t>PODEMOS</t>
  </si>
  <si>
    <t>Progressistas</t>
  </si>
  <si>
    <t>PRTB</t>
  </si>
  <si>
    <t>PSTU</t>
  </si>
  <si>
    <t>PTB</t>
  </si>
  <si>
    <t>UNIÃO BRASIL</t>
  </si>
  <si>
    <t>UP</t>
  </si>
  <si>
    <t>Estados brasileiros</t>
  </si>
  <si>
    <t xml:space="preserve">Partido </t>
  </si>
  <si>
    <t>População (estimada, 2023)</t>
  </si>
  <si>
    <t>https://www.instagram.com/governodealagoas</t>
  </si>
  <si>
    <t>Usuários bloqueados: 36</t>
  </si>
  <si>
    <t>https://www.facebook.com/GovernoAlagoas/?locale=pt_BR</t>
  </si>
  <si>
    <t>Paulo Dantas</t>
  </si>
  <si>
    <t>https://twitter.com/GovernoAlagoas</t>
  </si>
  <si>
    <t>Boletim informativo - chuvas</t>
  </si>
  <si>
    <t>Ronaldo Lessa</t>
  </si>
  <si>
    <t>https://alagoas.al.gov.br/noticias</t>
  </si>
  <si>
    <t xml:space="preserve">coletiva de imprensa para informar as medidas em conjunto com o Governo Federal que irão auxiliar as cidades e as famílias atingidas pelas fortes chuvas do último final de semana. </t>
  </si>
  <si>
    <t xml:space="preserve">Alexandre Ayres </t>
  </si>
  <si>
    <t>Nas creches CRIA, os pequenos aprendem na prática! 🥰🛝</t>
  </si>
  <si>
    <t xml:space="preserve">Andre Silva </t>
  </si>
  <si>
    <t>Antonio Albuquerque (Republicanos)</t>
  </si>
  <si>
    <t>Seguimos articulando as melhores e mais efetivas maneiras de atuar nos municípios atingidos pelas fortes chuvas em nosso estado. 🤝</t>
  </si>
  <si>
    <t xml:space="preserve">Breno Albuquerque (MDB); </t>
  </si>
  <si>
    <t>*O estado de Alagoas apontou 65 bloqueados, sendo 36 do instagram e 29 do facebook.</t>
  </si>
  <si>
    <t>⚠️ Atenção aos cuidados! Chuvas</t>
  </si>
  <si>
    <t>Bruno Toledo (MDB)</t>
  </si>
  <si>
    <t>Na manhã de hoje, 10, o governador @paulodantasalagoas concedeu uma entrevista à Tv Pajuçara</t>
  </si>
  <si>
    <t>Cabo Bebeto (PL)</t>
  </si>
  <si>
    <t>Alagoas Feita a Mão</t>
  </si>
  <si>
    <t>Carla Dantas (MDB)</t>
  </si>
  <si>
    <t>Dia intenso de muito trabalho, ouvindo as demandas da população e fornecendo o amparo necessário às famílias alagoanas.</t>
  </si>
  <si>
    <t>Cibele Moura (MDB)</t>
  </si>
  <si>
    <t>Hoje iniciamos o dia com o nosso governador, @paulodantasalagoas, visitando alguns dos municípios que foram afetados pelas fortes chuvas dos últimos dias.</t>
  </si>
  <si>
    <t>Delegado Leonam (União Brasil)</t>
  </si>
  <si>
    <t>Iniciamos o domingo visitando São Miguel dos Campos e Marechal Deodoro</t>
  </si>
  <si>
    <t>Dr. Wanderley (MDB)</t>
  </si>
  <si>
    <t>Durante os últimos dias de chuvas intensas, o governo de Alagoas tem trabalhado sem descanso para garantir a segurança de todos os alagoanos. Nossas ações falam por si:</t>
  </si>
  <si>
    <t>Dudu Ronalsa (MDB)</t>
  </si>
  <si>
    <t>Fizemos uma reunião com vários prefeitos para avaliarmos a situação emergencial das cidades afetadas pelas chuvas.</t>
  </si>
  <si>
    <t>Fátima Canuto (MDB)</t>
  </si>
  <si>
    <t>Encerramos o 1º semestre de 2023 com um saldo positivo! ✅📈</t>
  </si>
  <si>
    <t>Fernando Pereira (PP)</t>
  </si>
  <si>
    <t>Estamos em alerta! 🚨</t>
  </si>
  <si>
    <t>Flávia Cavalcante (MDB)</t>
  </si>
  <si>
    <t>Francisco Tenorio (PP)</t>
  </si>
  <si>
    <r>
      <rPr>
        <rFont val="Arial"/>
        <color theme="1"/>
      </rPr>
      <t>*</t>
    </r>
    <r>
      <rPr>
        <rFont val="Arial"/>
        <i/>
        <color theme="1"/>
      </rPr>
      <t>O perfil responde comentários, seja positivo ou negativo.</t>
    </r>
  </si>
  <si>
    <t>Gabi Goncalves (PP)</t>
  </si>
  <si>
    <r>
      <rPr>
        <rFont val="Arial"/>
        <color theme="1"/>
      </rPr>
      <t>*</t>
    </r>
    <r>
      <rPr>
        <rFont val="Arial"/>
        <i/>
        <color theme="1"/>
      </rPr>
      <t xml:space="preserve">A população é bem engajada nas postagens. Há muitos comentários e debates. </t>
    </r>
  </si>
  <si>
    <t>Gilvan Filho (MDB)</t>
  </si>
  <si>
    <t>Data da análise: 11/07/2023</t>
  </si>
  <si>
    <r>
      <rPr>
        <rFont val="Arial"/>
        <color theme="1"/>
      </rPr>
      <t>*</t>
    </r>
    <r>
      <rPr>
        <rFont val="Arial"/>
        <i/>
        <color theme="1"/>
      </rPr>
      <t xml:space="preserve">Tanto o instagram como o facebook recebem postagens praticamente diárias com atualizações positivas. </t>
    </r>
  </si>
  <si>
    <t xml:space="preserve">Inácio Loiola (MDB); </t>
  </si>
  <si>
    <t>Lelo Maia (União Brasil)</t>
  </si>
  <si>
    <t>https://www.poder360.com.br/brasil/saiba-quem-sao-os-deputados-estaduais-eleitos-pelo-al-em-2022/</t>
  </si>
  <si>
    <t>Usuários bloqueados: 0</t>
  </si>
  <si>
    <t>Marcelo Victor (MDB)</t>
  </si>
  <si>
    <t>Marcos Barbosa (Avante)</t>
  </si>
  <si>
    <t xml:space="preserve">coletiva de imprensa para informar as medidas que irão auxiliar as cidades e as famílias atingidas pelas fortes chuvas do último final de semana. </t>
  </si>
  <si>
    <t>Mesaque Padilha (União Brasil)</t>
  </si>
  <si>
    <t>Remi Calheiros (MDB)</t>
  </si>
  <si>
    <t>Ricardo Nezinho (MDB)</t>
  </si>
  <si>
    <t>Alerta de chuva!</t>
  </si>
  <si>
    <t>Ronaldo Medeiros (PT)</t>
  </si>
  <si>
    <t xml:space="preserve">União dos Palmares abraça o progresso com o Programa Alagoas De Ponta a Ponta! 🌟 </t>
  </si>
  <si>
    <t>Rose Davino (PP)</t>
  </si>
  <si>
    <t>Resposta do perfil no post sobre BoletimDigital:</t>
  </si>
  <si>
    <t>Ótimas notícias! O governo de Alagoas adquiriu 2 motobombas para o Sistema Coletivo da Bacia Leiteira, investimento de R$ 12 mi</t>
  </si>
  <si>
    <t>Silvio Camelo (PV)</t>
  </si>
  <si>
    <t>Dia do Orgulho LGBTQIAP+</t>
  </si>
  <si>
    <t>Destaque na seleção feminina de futebol</t>
  </si>
  <si>
    <t>Emancipação Política no município para celebrar a inauguração da Creche Cria</t>
  </si>
  <si>
    <t xml:space="preserve">Salário antecipado </t>
  </si>
  <si>
    <t>Servidor terá ajuste</t>
  </si>
  <si>
    <t xml:space="preserve">🎉Inauguramos obras do Programa Pró-Estrada. Foi assinada a Ordem de Serviço para a construção de uma Creche Cria para até 200 vagas. </t>
  </si>
  <si>
    <t>Parabéns à junina @amanhecernosertao, grande campeã do Forró e Folia!</t>
  </si>
  <si>
    <t xml:space="preserve">Preservar a natureza é cuidar do nosso futuro. 💚🌍 </t>
  </si>
  <si>
    <t>Possibilidade de intercambio</t>
  </si>
  <si>
    <r>
      <rPr>
        <rFont val="Arial"/>
        <color theme="1"/>
      </rPr>
      <t>*</t>
    </r>
    <r>
      <rPr>
        <rFont val="Arial"/>
        <i/>
        <color theme="1"/>
      </rPr>
      <t xml:space="preserve">O Twitter possui um ritmo de postagens e alcance mais baixo. </t>
    </r>
  </si>
  <si>
    <t xml:space="preserve">Resposta no post 5 do instagram: </t>
  </si>
  <si>
    <t>Teatro Deodoro é o Maior Barato apresenta espetáculo Sala do Lançamento</t>
  </si>
  <si>
    <t>Escolas recebem donativos para famílias desabrigadas pelas chuvas</t>
  </si>
  <si>
    <t>Escolas da rede estadual acolhem famílias desabrigadas em Alagoas</t>
  </si>
  <si>
    <t>Equipe da Setur visita municípios alagoanos com representantes do Ministério do Turismo</t>
  </si>
  <si>
    <t>Jovem penedense foi vítima de engasgo, afirma IML de Arapiraca</t>
  </si>
  <si>
    <t>Ronaldo Lessa destaca a importância da parceria do Estado com o Governo Federal para diminuir os impactos das enchentes</t>
  </si>
  <si>
    <t>Paulo Dantas recebe apoio de ministros para inclusão de Alagoas em MP que destinará recursos a estados atingidos por chuvas</t>
  </si>
  <si>
    <t>Algás disponibiliza opção de débito automático para clientes no site da Companhia</t>
  </si>
  <si>
    <t>Circuito Alagoano de Startups promove I Maratona de Inovação em Maceió</t>
  </si>
  <si>
    <t>ETSAL promove capacitação para profissionais que atuam em hospitais da rede pública estadual</t>
  </si>
  <si>
    <t>Secretaria do Meio Ambiente permanece em monitoramento sobre o clima em Alagoas</t>
  </si>
  <si>
    <t>Governo do Estado anuncia criação de comitê para acompanhar obras de combate às enchentes</t>
  </si>
  <si>
    <t>Governo e Defesa Civil Nacional alinham ações de assistência aos municípios atingidos pelas chuvas</t>
  </si>
  <si>
    <t>Instituto de Terras cria força-tarefa para apressar trabalhos de regularização fundiária no estado</t>
  </si>
  <si>
    <t>Ao lado de Paulo Dantas, ministros anunciam ajuda emergencial para atingidos pelas chuvas em Alagoas</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</si>
  <si>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</si>
  <si>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</si>
  <si>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Usuários bloqueados: 29</t>
  </si>
  <si>
    <t xml:space="preserve">Unidos pela Reconstrução </t>
  </si>
  <si>
    <t>Unidos pela Reconstrução (REPETIDO)</t>
  </si>
  <si>
    <t xml:space="preserve">Temos motivos de sobra para celebrar o Dia Nacional da Ciência e do Pesquisador Científico. </t>
  </si>
  <si>
    <t xml:space="preserve"> Atenção! Chuvas intensas atingindo Alagoas! </t>
  </si>
  <si>
    <t xml:space="preserve"> Educação em movimento!</t>
  </si>
  <si>
    <t xml:space="preserve">Estamos ON no Threads! </t>
  </si>
  <si>
    <t xml:space="preserve">União dos Palmares abraça o progresso com o Programa Alagoas De Ponta a Ponta! </t>
  </si>
  <si>
    <t xml:space="preserve">O Programa Escola do Turismo iniciou suas aulas gratuitas em Alagoas, promovendo oportunidades e capacitando profissionais interessados no setor. </t>
  </si>
  <si>
    <r>
      <rPr>
        <rFont val="Arial"/>
        <color theme="1"/>
      </rPr>
      <t>*</t>
    </r>
    <r>
      <rPr>
        <rFont val="Arial"/>
        <i/>
        <color theme="1"/>
      </rPr>
      <t xml:space="preserve">Nem todas as  postagens do instagram são repostadas no Facebook, porém todas já foram postadas no instagram anteriormente. </t>
    </r>
  </si>
  <si>
    <t>https://www.instagram.com/governo_do_amazonas/</t>
  </si>
  <si>
    <t>https://web.facebook.com/GovernodoAmazonas/?ref=embed_page</t>
  </si>
  <si>
    <t>Wilson Miranda Lima</t>
  </si>
  <si>
    <t>https://twitter.com/governodoAM</t>
  </si>
  <si>
    <t>Dando início ao esquenta do Amazon Green Fest Jazz Festival, a Orquestra Beiradão fez uma bela apresentação às margens do Rio Tarumã</t>
  </si>
  <si>
    <t>todas irrelevantes</t>
  </si>
  <si>
    <t>Tadeu de Souza</t>
  </si>
  <si>
    <t>https://www.amazonas.am.gov.br/category/noticias/</t>
  </si>
  <si>
    <t>Já imaginou a Barbie 'turistando' no Amazonas? Comenta aqui quais lugares ela deveria conhecer!</t>
  </si>
  <si>
    <t>Abdala Fraxe</t>
  </si>
  <si>
    <t>https://www.agenciaamazonas.am.gov.br/</t>
  </si>
  <si>
    <t>O governo do Amazonas, por meio da Seinfra, está a todo vapor com as obras de modernização da AM-010, rodovia que interliga Manaus ao município de Itacoatiara</t>
  </si>
  <si>
    <t>Adjuto Afonso</t>
  </si>
  <si>
    <t>Conheça a história de Renata Gamenha, diagnosticada com Lúpus em 2022, a paciente passou um longo período internada, onde teve uma grande perda de peso e paralisia. Por meio dos atendimentos especializados do Programa RespirAR, a paciente recuperou a sua rotina e voltou a andar, retomou a qualidade de vida e já consegue realizar atividades simples do dia a dia</t>
  </si>
  <si>
    <t>Alessandra Campelo</t>
  </si>
  <si>
    <t>O 65º Festival Folclórico do Amazonas já começou</t>
  </si>
  <si>
    <t>Cabo Maciel</t>
  </si>
  <si>
    <t>*O estado de Amazonas apontou xx bloqueados, sendo XX do instagram e XX do facebook.</t>
  </si>
  <si>
    <t>Faltam 350 dias para o 57º Festival de Parintins</t>
  </si>
  <si>
    <t>Carlinhos Bessa</t>
  </si>
  <si>
    <t>Máquinas a todo vapor na AM-010</t>
  </si>
  <si>
    <t>5 relevantes</t>
  </si>
  <si>
    <t xml:space="preserve">Comandante Dan </t>
  </si>
  <si>
    <t>Confira o calendário das Feiras da ADS deste fim de semana</t>
  </si>
  <si>
    <t>Cristiano Dangelo</t>
  </si>
  <si>
    <t>A Folha de São Paulo listou os 100 lugares mais incríveos do nosso Brasil, e adivinha quem tem 4 destaques nesta lista?</t>
  </si>
  <si>
    <t>Arraste para o lado e confira algumas dicas do Procon-AM, que podem te ajudar a resolver problemas e garantir seus direitos como consumidor</t>
  </si>
  <si>
    <t>Debora Menezes</t>
  </si>
  <si>
    <t>Partiu se exercitar em família. Faça que nem a Deisiane e o filho dela, o Jean, que participam das atividades do Pelci e RespirAR</t>
  </si>
  <si>
    <t>Delegado Pericles</t>
  </si>
  <si>
    <t>O @cetam.amazonas vai abrir inscrições, na próxima segunda-feira e terça-feira, para mais de 19 mil vagas em cursos para o interior do estado</t>
  </si>
  <si>
    <t>Dr. George Lins</t>
  </si>
  <si>
    <t>Já sabe como fazer a inscrição do seu filho para as oficinas e os passeios do Festival de Férias?</t>
  </si>
  <si>
    <t>3 relevantes</t>
  </si>
  <si>
    <t xml:space="preserve">Dr. Gomes </t>
  </si>
  <si>
    <t>Governo sancionou a Lei estadual de transação de créditos tributários e não tributários, que facilita a negociação entre Estado e contribuintes, que estejam passando por alguma dificuldade pontual para pagar seus impostos</t>
  </si>
  <si>
    <t>1 relevante</t>
  </si>
  <si>
    <t xml:space="preserve">Dra Mayara </t>
  </si>
  <si>
    <t>Além de gênio da matemática, o pequeno Luan Gama tem bom gosto gastronômico! Representou bem o nosso Amazonas!</t>
  </si>
  <si>
    <t>Felipe Souza</t>
  </si>
  <si>
    <t xml:space="preserve">Joana Darc </t>
  </si>
  <si>
    <r>
      <rPr>
        <rFont val="Arial"/>
        <color theme="1"/>
      </rPr>
      <t>*</t>
    </r>
    <r>
      <rPr>
        <rFont val="Arial"/>
        <i/>
        <color theme="1"/>
      </rPr>
      <t>O perfil responde comentários positivos. O governo não promove um esforço para participação cidadã ativa</t>
    </r>
  </si>
  <si>
    <t>João Luiz</t>
  </si>
  <si>
    <r>
      <rPr>
        <rFont val="Arial"/>
        <color theme="1"/>
      </rPr>
      <t>*</t>
    </r>
    <r>
      <rPr>
        <rFont val="Arial"/>
        <i/>
        <color theme="1"/>
      </rPr>
      <t xml:space="preserve">Tanto o instagram como o facebook recebem postagens praticamente diárias com atualizações positivas. </t>
    </r>
  </si>
  <si>
    <t xml:space="preserve">Mário César Filho </t>
  </si>
  <si>
    <t>Data da análise: 15/07/2023</t>
  </si>
  <si>
    <t>Mayra Dias</t>
  </si>
  <si>
    <t>Professor Sinésio</t>
  </si>
  <si>
    <t>https://g1.globo.com/am/amazonas/eleicoes/2022/noticia/2022/10/04/veja-quem-sao-os-24-deputados-estaduais-eleitos-no-amazonas-em-2022.ghtml</t>
  </si>
  <si>
    <t xml:space="preserve">Roberto Cidade </t>
  </si>
  <si>
    <t>https://cidades.ibge.gov.br/brasil/am/panorama</t>
  </si>
  <si>
    <t>Rozenha</t>
  </si>
  <si>
    <t>Hoje começa o 65º Festival Folclórico do Amazonas lá no Centro Cultural Povos da Amazônia.</t>
  </si>
  <si>
    <t>Thiago Abrahim</t>
  </si>
  <si>
    <t>E esse marketing pra Barbie em Manaus?</t>
  </si>
  <si>
    <t xml:space="preserve">Wanderley Monteiro </t>
  </si>
  <si>
    <t>A culinária amazonense é a maior e a gente pode provar</t>
  </si>
  <si>
    <t xml:space="preserve">Wilker Barreto </t>
  </si>
  <si>
    <t>Sextou com investimento histórico no esporte amazonense!R$7,5 milhões serão repassados para o futebol profissional do Amazonas, beneficiando 14 times masculinos e femininos.</t>
  </si>
  <si>
    <t>Avisa que ele é lindo de todas as cores - Teatro Amazonas em 1972</t>
  </si>
  <si>
    <t>O Luan Gama é estudante da rede estadual de ensino do Amazonas e foi selecionado para o quadro Pequenos Gênios da Rede Globo.Ele vai ser a primeira criança a representar o Amazonas. Vamos ficar na torcida!</t>
  </si>
  <si>
    <t>Cadê a galera do meu interior?O @DetranAmazonas tá chegando com tudo por aí, com uma série de cursos educativos e orientações sobre o trânsito.</t>
  </si>
  <si>
    <t>Sextou e a programação do finde é essa aqui, ó - Chama a família e os amigos e vem torcer- agenda esportiva</t>
  </si>
  <si>
    <t>Clubinho dos apaixonados por Manaus e pelo nosso Amazonas - sobre post de ex-bbb</t>
  </si>
  <si>
    <t>Sexta é dia de... feira! Hoje a ADS oferece três opções de feiras espalhadas pela cidade:</t>
  </si>
  <si>
    <t>vamos de rolê cultural?  Nessa sexta (07), a Casa do Jazz abre suas portas com exposições imersivas, uma lojinha cheia de estilo e até pocket shows!</t>
  </si>
  <si>
    <t>Oi, alguém por aqui? Já estamos lá pelo Threads:</t>
  </si>
  <si>
    <t>Há 9 anos o Carlos Zamith era inaugurado na capital amazonense, tornando-se um dos grandes palcos do futebol baré!Sob o comando do @GovernodoAM , o complexo esportivo é um dos estádios mais usado em jogos e treinos no estado.</t>
  </si>
  <si>
    <t xml:space="preserve"> UMA AÇÃO HISTÓRICA NA SAÚDE! Acabamos de realizar, com sucesso, o primeiro transplante renal da rede pública de saúde do Amazonas, no Hospital Delphina Aziz. Parabéns a todos os profissionais envolvidos. Vamos continuar trabalhando para transformar a saúde do nosso estado.- tweet de wilson lima </t>
  </si>
  <si>
    <t>A deprê pós Parintins é real né?! Ja to com saudade da Ilha</t>
  </si>
  <si>
    <r>
      <rPr>
        <rFont val="Arial"/>
        <color theme="1"/>
      </rPr>
      <t>*</t>
    </r>
    <r>
      <rPr>
        <rFont val="Arial"/>
        <i/>
        <color theme="1"/>
      </rPr>
      <t>O Twitter possui um ritmo de postagens e alcance mais baixo. Possui poucos seguidores comparado as outras redes</t>
    </r>
  </si>
  <si>
    <t>Agência estadual de notícias - Portal Oficial - Site - https://www.agenciaamazonas.am.gov.br/noticias/</t>
  </si>
  <si>
    <t>Polícia Civil do Amazonas efetua cerca de 200 prisões por homicídio no primeiro semestre deste ano</t>
  </si>
  <si>
    <t>PC-AM prende homem por receptação, tráfico de drogas e porte ilegal de arma de fogo</t>
  </si>
  <si>
    <t>Em Rio Preto da Eva, policiais civis prendem homem por furto praticado em comércio de São Sebastião de Uatumã</t>
  </si>
  <si>
    <t>FCecon capacita profissionais no Sistema de Informação de Câncer</t>
  </si>
  <si>
    <t>PC-AM recebe visita de órgãos que compõem o Comitê Estadual de Enfrentamento à Violência Obstétrica</t>
  </si>
  <si>
    <t>SSP-AM vai reforçar ações em escolas durante Julho Branco</t>
  </si>
  <si>
    <t xml:space="preserve">SSP-AM fecha primeiro semestre com correições feita em 51 unidades da Polícia Civil em Manaus </t>
  </si>
  <si>
    <t>Centro Cultural dos Povos da Amazônia recebe arraial com temática geek e entrada gratuita</t>
  </si>
  <si>
    <t>Ciama articula projetos de desenvolvimento para Rio Preto da Eva</t>
  </si>
  <si>
    <t xml:space="preserve">JEA’s 2023: Atletismo é o destaque do  segundo dia de competições e premia estudantes em diversas modalidades </t>
  </si>
  <si>
    <t>Wilson Lima vistoria obras na AM-010 e destaca importância da via para o desenvolvimento econômico</t>
  </si>
  <si>
    <t>Orquestra de Beiradão do Amazonas é a atração do projeto Jazz no Flutuante, nesta sexta-feira</t>
  </si>
  <si>
    <t>Ações policiais prenderam oito pessoas no Amazonas, em 24 horas</t>
  </si>
  <si>
    <t xml:space="preserve">Edital da Fapeam para apoiar eventos de CT&amp;I no Amazonas recebe propostas até segunda-feira </t>
  </si>
  <si>
    <t>Mais Pecuária Brasil: Governo do Amazonas realiza inseminação artificial em animais bovinos de Barreirinha</t>
  </si>
  <si>
    <r>
      <rPr>
        <rFont val="Arial"/>
        <color theme="1"/>
      </rPr>
      <t>*</t>
    </r>
    <r>
      <rPr>
        <rFont val="Arial"/>
        <i/>
        <color theme="1"/>
      </rPr>
      <t>As postagens são de caráter geral, sendo que nesta parece existir mais notícias sobre segurança e economia/investimento</t>
    </r>
  </si>
  <si>
    <r>
      <rPr>
        <rFont val="Arial"/>
        <color theme="1"/>
      </rPr>
      <t>*</t>
    </r>
    <r>
      <rPr>
        <rFont val="Arial"/>
        <i/>
        <color theme="1"/>
      </rPr>
      <t xml:space="preserve">O ritmo de publicação de notícias no portal é alto, maior do que de todas as outras redes sociais. </t>
    </r>
  </si>
  <si>
    <t>Vamos de #TBT do Festival Folclórico de Parintins?A acessibilidade foi um dos destaques do espetáculo da floresta em 2023. Essa é a meta do trabalho que transforma: garantir o direito de circular livremente e de participar dessa festa linda!</t>
  </si>
  <si>
    <t>Os 44° Jogos Escolares do Amazonas (Jeas) foram abertos, a Pira Olímpica foi acesa e a competição vai começar! 
Mais de 7 mil jovens atletas de todo o Amazonas disputarão ao longo de 10 dias medalhas por diversas modalidades</t>
  </si>
  <si>
    <t>A BR-174 está de cara nova!
Com 4 novos ramais, a estrada ganhou uma atualização incrível. São investimentos de mais de R$ 2,6 milhões trouxeram segurança, acesso o ano inteiro e escoamento agrícola garantido.</t>
  </si>
  <si>
    <t xml:space="preserve">O Amazonas registrou uma queda impressionante de 55% no desmatamento durante o primeiro semestre de 2023. 
De acordo com o sistema DETER/Inpe, foram registrados 553,41 km² de alertas, comparados aos 1.235,98 km² do mesmo período em 2022. </t>
  </si>
  <si>
    <r>
      <rPr>
        <rFont val="Arial"/>
        <color theme="1"/>
      </rPr>
      <t xml:space="preserve">* </t>
    </r>
    <r>
      <rPr>
        <rFont val="Arial"/>
        <i/>
        <color theme="1"/>
      </rPr>
      <t>Quase todas as postagens do facebook são as mesmas do instagram, porém no facebook as interações tanto do governo quanto da população são menores</t>
    </r>
  </si>
  <si>
    <t>Governo do Espírito Santo (@governo_es) • Instagram photos and videos</t>
  </si>
  <si>
    <t>Usuários bloqueados:  0</t>
  </si>
  <si>
    <t>Governo do Espírito Santo</t>
  </si>
  <si>
    <t>GovernoES</t>
  </si>
  <si>
    <t xml:space="preserve">Com o programa Nota Premiada Capixaba, quem pediu o CPF na nota, viu o dinheiro de volta! Seja lá no sul do estado ou no norte, é só pedir o CPF na notinha para contar com a sorte. </t>
  </si>
  <si>
    <t>Governo ES - Notícias</t>
  </si>
  <si>
    <t>A nova turma da EJA está chegando e, junto com ela, a oportunidade de mudar a sua história através da educação. Volte para a sala de aula e conclua o Ensino Fundamental ou Médio em um tempo menor. Você ainda tem a opção de integrar seus estudos com um curso profissionalizante.</t>
  </si>
  <si>
    <t>O município de Domingos Martins, na microrregião Sudoeste Serrana, vai receber novas obras de calçamento rural em diversas localidades e a construção de uma quadra de escola em São Bento do Chapéu.</t>
  </si>
  <si>
    <t>O governador do Estado, Renato Casagrande, realizou, na tarde desta sexta-feira (14), a entrega de 60 novas viaturas para a Polícia Militar do Espírito Santo (PMES). A solenidade ocorreu no Quartel do Comando Geral, em Vitória. Os veículos serão distribuídos em batalhões e companhias especializadas de 20 municípios do interior e da Grande Vitória.</t>
  </si>
  <si>
    <t>O Governo do Estado vai investir mais de R$ 1,6 bilhão em novas obras rodoviárias e de infraestrutura em 38 municípios em todas as dez microrregiões capixabas. O anúncio da publicação dos editais de licitação e assinatura das ordens de início das obras foi feito pelo governador Renato Casagrande, em solenidade no Palácio Anchieta. As intervenções serão executadas pelo Departamento de Edificações e de Rodovias do Espírito Santo (DER-ES).</t>
  </si>
  <si>
    <t>O governador do Estado, Renato Casagrande, realizou, na manhã desta sexta-feira (14), a entrega de 49 novas caminhonetes para o Corpo de Bombeiros Militar do Espírito Santo (CBMES).</t>
  </si>
  <si>
    <t>O Governo do Estado, por meio da Subsecretaria de Estado de Políticas sobre Drogas (Sesd), vinculada à Secretaria de Estado do Governo (SEG), lançou o Edital de Boas Práticas no campo da política sobre drogas.</t>
  </si>
  <si>
    <t>O governador do Espírito Santo, Renato Casagrande, participou, na noite desta quinta-feira (13), da Audiência Pública para subsidiar a elaboração do Plano Plurianual (PPA) 2024-2027, do Governo Federal. A plenária estadual aconteceu em Vitória e contou com as presenças da ministra do Planejamento e Orçamento, Simone Tebet, e do ministro da Secretaria-Geral da Presidência da República, Márcio Macêdo.</t>
  </si>
  <si>
    <t>Os contribuintes optantes pelo Simples Nacional já podem emitir a Nota Fiscal de Consumidor Eletrônica (NFC-e) gratuitamente, por meio do aplicativo Nota Fiscal Fácil – NFF, disponível para uso em smartphones com os sistemas Android e iOS. Não é necessário qualquer credenciamento prévio, nem é preciso ter certificado digital.</t>
  </si>
  <si>
    <t>O Governo do Estado inaugura, no próximo sábado (22), o Complexo Viário de Carapina, uma obra de grande importância que trará significativas melhorias para a mobilidade e infraestrutura da Grande Vitória. Uma programação especial está planejada para celebrar esse momento com a população. Em parceria com a Prefeitura Municipal da Serra, serão oferecidos atendimento médico, vacinação, orientação jurídica, emissão de carteira de identidade, atualização do CadÚnico, e apresentações musicais.</t>
  </si>
  <si>
    <t>O Programa Papo de Responsa, da Academia de Polícia Civil do Espírito Santo (Acadepol-ES), visitou escolas das redes municipal e estadual de ensino, nas cidades de Guaçuí, Cachoeiro de Itapemirim e Apiacá, entre segunda (10) e quarta-feira (12), e alcançaram mais de mil alunos e suas famílias.</t>
  </si>
  <si>
    <t>Estão abertas até a próxima segunda-feira (17), as inscrições de alunos para o curso técnico de Nível Médio de Internet das Coisas, do Centro Estadual de Educação Técnica (CEET) Emílio Nemer, localizado no município de Castelo.</t>
  </si>
  <si>
    <t>O Governo do Estado, por meio da Subsecretaria de Estado de Políticas sobre Drogas (Sesd), vinculada à Secretaria de Estado do Governo (SEG), lançou o Edital de Boas Práticas no campo da política sobre drogas. Serão selecionados 30 projetos em três eixos temáticos: prevenção ao uso de drogas; cuidados e tratamentos para pessoas com necessidades decorrentes do uso de drogas; e reinserção social. Cada um dos contemplados receberá o prêmio de R$ 40 mil para viabilização ou fortalecimento da iniciativa. As inscrições vão até o dia 31 de agosto.</t>
  </si>
  <si>
    <r>
      <rPr>
        <rFont val="Arial"/>
        <color theme="1"/>
      </rPr>
      <t>*</t>
    </r>
    <r>
      <rPr>
        <rFont val="Arial"/>
        <i/>
        <color theme="1"/>
      </rPr>
      <t>O perfil responde pouquíssimos comentários</t>
    </r>
  </si>
  <si>
    <r>
      <rPr>
        <rFont val="Arial"/>
        <color theme="1"/>
      </rPr>
      <t>*</t>
    </r>
    <r>
      <rPr>
        <rFont val="Arial"/>
        <i/>
        <color theme="1"/>
      </rPr>
      <t>Não há tanto engajamento da população nos posts.</t>
    </r>
  </si>
  <si>
    <t>Referências</t>
  </si>
  <si>
    <r>
      <rPr>
        <rFont val="Arial"/>
        <color theme="1"/>
      </rPr>
      <t>*</t>
    </r>
    <r>
      <rPr>
        <rFont val="Arial"/>
        <i/>
        <color theme="1"/>
      </rPr>
      <t xml:space="preserve">O Twitter possui um ritmo de postagens e alcance mais baixo. </t>
    </r>
  </si>
  <si>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</si>
  <si>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</si>
  <si>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r>
      <rPr>
        <rFont val="Arial"/>
        <color theme="1"/>
      </rPr>
      <t>*</t>
    </r>
    <r>
      <rPr>
        <rFont val="Arial"/>
        <i/>
        <color theme="1"/>
      </rPr>
      <t xml:space="preserve">Nem todas as  postagens do instagram são repostadas no Facebook, porém todas já foram postadas no instagram anteriormente. </t>
    </r>
  </si>
  <si>
    <t>https://www.instagram.com/governoma/</t>
  </si>
  <si>
    <t>https://web.facebook.com/governodomaranhao</t>
  </si>
  <si>
    <t>https://twitter.com/GovernoMA</t>
  </si>
  <si>
    <t xml:space="preserve"> O Maranhão é finalista do Prêmio Excelência em Competitividade 2023 promovido pelo @clpbrasil. A Patrulha Maria da Penha e o Programa de Compras da Agricultura Familiar (Procaf) estão disputando a última etapa da premiação.</t>
  </si>
  <si>
    <t>https://www.ma.gov.br/noticias</t>
  </si>
  <si>
    <t xml:space="preserve"> O São João do Maranhão tem um aplicativo exclusivo para você acompanhar toda a programação!Baixa logo o app aí e aproveita que a festança já começou</t>
  </si>
  <si>
    <t>Ah, nada melhor que aquele momento da vida em que você só tem uma obrigação: curtir a viagem. Ser turista é bom demais! E, hoje (13), no Dia do Turista, a gente te mostra um rolê raiz em nossa capital, com muita cultura, dança e culinária maranhense.</t>
  </si>
  <si>
    <t>Do talento de Mestre Apolônio nasce a mágica do Bumba Meu Boi da Floresta. Seus passos e toques ressoam pela história e encantam corações.Apolônio é uma lenda viva que preserva a cultura maranhense e inspira gerações com sua arte.</t>
  </si>
  <si>
    <t>Já viu um lugar bonito assim? Os nossos Lençóis Maranhenses são incríveis, um lugar perfeito para curtir as férias</t>
  </si>
  <si>
    <t>Linda Imperatriz, todos contemplam tua beleza, que cintilam os céus do Maranhão.Soberana princesa do Rio Tocantins de sua gente guerreira e acolhedora.Parabéns pelos 171 anos.</t>
  </si>
  <si>
    <t xml:space="preserve"> Nas vaquejadas sempre fui batalhadorConsegui respeito por ser um vencedor  Você sabia que no terceiro domingo de julho é comemorado o Dia Nacional do Vaqueiro Nordestino? Uma profissão tradicional que é passada de pai para filho. E a data foi projeto de lei do governador Carlos Brandão quando deputado federal. Homenagem mais que merecid</t>
  </si>
  <si>
    <t>Te liga nessas dicas de rolês raiz para conhecer o Maranhão!Tem mais dicas? Comenta aí.
E manda logo esse vídeo pra aquele teu amigo turista.</t>
  </si>
  <si>
    <t>Atenção, Imperatriz!Tá rolando o Dívida Zero! Aproveite para renegociar as suas dívidas e ficar no azul.É até o dia 19/07, das 8h às 18h, no Imperial Shopping</t>
  </si>
  <si>
    <t>2 relevantes</t>
  </si>
  <si>
    <t>A Folha listou 100 lugares que todo mundo precisa conhecer e nosso estado ganhou destaque com quatro atrativos: Centro Histórico de São Luís, Parque Nacional dos Lençóis, Chapada das Mesas e o Bumba Meu Boi</t>
  </si>
  <si>
    <t>O Maranhão Ligeiro voltou com os destaques do Governo do Maranhão! Tem novidades na segurança pública, entrega de benefícios em Viana e a classificação do Maranhão no Prêmio Excelência em Competitividade 2023.</t>
  </si>
  <si>
    <t xml:space="preserve"> Saiba como curtir as férias com pé na areia e segurança.Com o App Praia Segura Slz, você tem acesso a informações na palma da mão para aproveitar as praias de São Luís da melhor forma.Em caso de riscos, você pode fazer uma chamada e pedir ajuda ao Centro Integrado de Operações de Segurança - CIOPS</t>
  </si>
  <si>
    <t>Acessibilidade e inclusão! A FMRB tem caminhado em direção à democratização do acesso aos espaços de arte e cultura.Contamos com a interpretação em libras durante as visitas ao Museu da Memória Republicana Brasileira. Visite</t>
  </si>
  <si>
    <t xml:space="preserve"> É com imensa alegria que compartilhamos a grande conquista: todos os 217 municípios do Maranhão estão cadastrados na Lei Paulo Gustavo! Após um intenso trabalho coletivo, ouvindo atentamente a população, celebramos mais esse marco significativo em prol do fortalecimento da identidade cultural maranhense!</t>
  </si>
  <si>
    <t>Mais acolhimento e proteção para as mulheres de Caxias na Casa da Mulher Maranhense.A unidade possui Delegacia da Mulher, salas de audiência, sala de atendimento especializado da Defensoria Pública, entre outros espaços para garantir o melhor atendimento às mulheres em situação de vulnerabilidade da região</t>
  </si>
  <si>
    <r>
      <t>*</t>
    </r>
    <r>
      <rPr>
        <rFont val="Arial"/>
        <i/>
        <color theme="1"/>
      </rPr>
      <t>O perfil só responde comentários positivos e elogios. No máximo mandam algum link, ou uma explicacao sucinta sobre a tematica, o que ja é melhor do que nenhuma resposta, ou uma resposta irrelevante.</t>
    </r>
  </si>
  <si>
    <r>
      <rPr>
        <rFont val="Arial"/>
        <color theme="1"/>
      </rPr>
      <t>*</t>
    </r>
    <r>
      <rPr>
        <rFont val="Arial"/>
        <i/>
        <color theme="1"/>
      </rPr>
      <t>Em nenhuma das redes houve respostas do Estado em comentários questionando pontos das publicações, não incentivaram debates nesse meio. Porém no instagram parece ser a rede que o governo é mais ativo, mesmo que as respostas sejam apenas para questões positivas.</t>
    </r>
  </si>
  <si>
    <t xml:space="preserve">Data da análise: </t>
  </si>
  <si>
    <r>
      <t>*</t>
    </r>
    <r>
      <rPr>
        <rFont val="Arial"/>
        <i/>
        <color theme="1"/>
      </rPr>
      <t>Tanto o instagram como o facebook recebem postagens praticamente diárias com atualizações positivas.  Sendo a maioria das postagens do instagram e facebook iguais.</t>
    </r>
  </si>
  <si>
    <t>https://cidades.ibge.gov.br/brasil/ma/panorama</t>
  </si>
  <si>
    <t>Do talento de Mestre Apolônio nasce a mágica do Bumba Meu Boi da Floresta. Seus passos e toques ressoam pela história e encantam corações.</t>
  </si>
  <si>
    <t>Já viu um lugar bonito assim?Os nossos Lençóis Maranhenses são incríveis, um lugar perfeito para curtir as férias.</t>
  </si>
  <si>
    <t>O Maior São João do Mundo encerra sua programação hoje em São José de Ribamar com Dança Country Espora de Prata, Cacuriá de Dona Teté, Boi de Panaquatira, Boi Tremor de Campina, Boi de Santa Fé, Boi de Ribamar e Thaís Moreno.</t>
  </si>
  <si>
    <t>Te liga nessas dicas de rolês raiz para conhecer o Maranhão!
Tem mais dicas? Comenta aí.</t>
  </si>
  <si>
    <t xml:space="preserve">Hoje teve entrega de obras  e ações do #GovernoMA no município de Porto Franco.
Se liga na lista:
Entrega da primeira etapa do IEMA;Assinatura de autorização para implantação de 4 cursos do IEM Vocacional;
</t>
  </si>
  <si>
    <t>O #GovernoMA lamenta o falecimento de Mestre Abrel, um dos ícones da nossa cultura popular. Manifestamos nossos sentimentos a familiares e amigos.</t>
  </si>
  <si>
    <t>Clínica Sorrir Presidente Dutra soma + de 170 mil atendimentos em 2 anosA ampliação da cobertura assistencial das Unidades de Especialidades Odontológicas - Sorrir pelo #GovernoMA, por meio da @saudegovma, tem garantido acesso a mais serviços de saúde.</t>
  </si>
  <si>
    <t>Atenção, Imperatriz!Tá rolando o Dívida Zero! Aproveite para renegociar as suas dívidas e ficar no azul. É até o dia 19/07, das 8h às 18h, no Imperial Shopping.</t>
  </si>
  <si>
    <t>A Folha listou 100 lugares que todo mundo precisa conhecer e nosso estado ganhou destaque com quatro atrativos: Centro Histórico de São Luís, Parque Nacional dos Lençóis, Chapada das Mesas e o Bumba Meu Boi.</t>
  </si>
  <si>
    <t>@seplanma finaliza treinamentos para elaboração do #PPAEstadualCom a proximidade de um novo ciclo de planejamento, a partir da elaboração do Plano Plurianual 2024-2027, o #GovernoMA tem investido na capacitação dos servidores</t>
  </si>
  <si>
    <t>E começou o Maior São João do Mundo em Timon.A festança vai até esse domingo, dia 16</t>
  </si>
  <si>
    <t>Inauguração da Delegacia da Mulher e entrega de viatura e motocicletas para a Polícia Militar de Timon nessa Sexta-Feira, 14.</t>
  </si>
  <si>
    <t xml:space="preserve">O Maranhão Ligeiro voltou com os destaques do Governo do Maranhão!Tem novidades na segurança pública, entrega de benefícios em Viana e a classificação do Maranhão no Prêmio Excelência em Competitividade 2023.
</t>
  </si>
  <si>
    <t>O Maior São João do Mundo não acabou não, viu?Hoje tem muita festa e tradição em São José de Ribamar e Timon</t>
  </si>
  <si>
    <r>
      <rPr>
        <rFont val="Arial"/>
        <color theme="1"/>
      </rPr>
      <t>*</t>
    </r>
    <r>
      <rPr>
        <rFont val="Arial"/>
        <i/>
        <color theme="1"/>
      </rPr>
      <t>Nos posts apenas o governo comentou em threads proprias. Muito pouco comentários de usuários nesta rede, e a participação do próprio governo nela é menor do que nas outras.</t>
    </r>
  </si>
  <si>
    <t>Em Porto Franco, Governo entrega Beira-Rio, IEMA e anuncia unidades do Viva/Procon e Estação Tech</t>
  </si>
  <si>
    <t>Maior São João do Mundo encanta Timon e São José de Ribamar com cultura, identidade e turismo</t>
  </si>
  <si>
    <t>Corpo de Bombeiros e TRT-MA alinham parceria para fortalecer projeto Bombeiro Mirim</t>
  </si>
  <si>
    <t>Corpo de Bombeiros realiza aula inaugural do Curso de Salvamentos Especiais</t>
  </si>
  <si>
    <t>Vice-governador representa o Governo do Maranhão na 25ª Reunião do Condel, em Belém</t>
  </si>
  <si>
    <t>Governo do Maranhão investe na Segurança Pública com reforço da frota de veículos e prédios adequados ao trabalho policial</t>
  </si>
  <si>
    <t>Imperatriz celebra 171 anos de história com investimentos abrangentes do Governo do Maranhão</t>
  </si>
  <si>
    <t>Pesquisa mostra que mais de 80% dos turistas vieram ao Maranhão para lazer no período do São João</t>
  </si>
  <si>
    <t>Governo promove transformações em Porto Franco com entrega de obras nas áreas da educação, saúde e lazer, neste sábado (15)</t>
  </si>
  <si>
    <t>Governo do Maranhão entrega parque ambiental, viaturas e leva serviços de saúde e cidadania para Açailândia</t>
  </si>
  <si>
    <t>“Iniciativa louvável”, avaliam professores, após Governo do Maranhão criar Fluxo de Atendimento às Crianças e aos Adolescentes, feito inédito no país</t>
  </si>
  <si>
    <t>SES alerta sobre a importância do autocuidado com a saúde pelo público masculino</t>
  </si>
  <si>
    <t>Obra de revitalização da MA-203, no Araçagi, entra em nova etapa</t>
  </si>
  <si>
    <t>Governo do Maranhão abre editais com investimento de R$ 6,2 milhões para pesquisa no Porto do Itaqui</t>
  </si>
  <si>
    <t>Programa Saúde na Escola atinge mais de 400 mil crianças e adolescentes em cinco meses</t>
  </si>
  <si>
    <r>
      <t>*</t>
    </r>
    <r>
      <rPr>
        <rFont val="Arial"/>
        <i/>
        <color theme="1"/>
      </rPr>
      <t>As postagens são  mais voltadas  para segurança, obras, saúde  do que nas redes sociais. Nas redes sociais os informes/destaques são mais predominantes.</t>
    </r>
  </si>
  <si>
    <r>
      <rPr>
        <rFont val="Arial"/>
        <color theme="1"/>
      </rPr>
      <t>*</t>
    </r>
    <r>
      <rPr>
        <rFont val="Arial"/>
        <i/>
        <color theme="1"/>
      </rPr>
      <t xml:space="preserve">O ritmo de publicação de notícias no portal é alto, maior do que de todas as outras redes sociais. </t>
    </r>
  </si>
  <si>
    <t>Nas vaquejadas sempre fui batalhadorConsegui respeito por ser um vencedor Você sabia que no terceiro domingo de julho é comemorado o Dia Nacional do Vaqueiro Nordestino? Uma profissão tradicional que é passada de pai para filho. E a data foi projeto de lei do governador Carlos Brandão quando deputado federal. Homenagem mais que merecida!</t>
  </si>
  <si>
    <t xml:space="preserve"> Te liga nessas dicas de rolês raiz para conhecer o Maranhão!Tem mais dicas? Comenta aí.</t>
  </si>
  <si>
    <t>Atenção, Imperatriz!Tá rolando o Dívida Zero! Aproveite para renegociar as suas dívidas e ficar no azul.É até o dia 19/07, das 8h às 18h, no Imperial Shopping.</t>
  </si>
  <si>
    <t>O Maranhão Ligeiro voltou com os destaques do Governo do Maranhão!Tem novidades na segurança pública, entrega de benefícios em Viana e a classificação do Maranhão no Prêmio Excelência em Competitividade 2023</t>
  </si>
  <si>
    <t>Saiba como curtir as férias com pé na areia e segurança.Com o App Praia Segura Slz, você tem acesso a informações na palma da mão para aproveitar as praias de São Luís da melhor forma. Em caso de riscos, você pode fazer uma chamada e pedir ajuda ao Centro Integrado de Operações de Segurança - CIOPS</t>
  </si>
  <si>
    <t>É com imensa alegria que compartilhamos a grande conquista: todos os 217 municípios do Maranhão estão cadastrados na Lei Paulo Gustavo! Após um intenso trabalho coletivo, ouvindo atentamente a população, celebramos o fortalecimento da identidade cultural maranhense!</t>
  </si>
  <si>
    <t xml:space="preserve"> Mais acolhimento e proteção para as mulheres de Caxias na Casa da Mulher Maranhense. A unidade possui Delegacia da Mulher, salas de audiência, sala de atendimento especializado da Defensoria Pública, entre outros espaços para garantir o melhor atendimento às mulheres em situação de vulnerabilidade da região</t>
  </si>
  <si>
    <t xml:space="preserve"> Tu conhece as histórias e encantos do nosso Maranhão Conheça a Rua Manoel Procópio, que fica em Imperatriz, e como ela ganhou esse nome.</t>
  </si>
  <si>
    <t>Hoje é dia do #GovernoMA responder suas dúvidas.Dá um play para conferir tudo!E se liga aqui nas empresas participantes do Dívida Zero - PROCON/MA: A Renovar, Caema, Claro, Crednosso, Equatorial, CDL São Luís, Tim, Faculdade Anhanguera, Pax União, Banco do Brasil e Bradesco.</t>
  </si>
  <si>
    <r>
      <rPr/>
      <t xml:space="preserve">O Maranhão vai ampliar a capacidade de atendimento dos navios que chegam ao Porto do Itaqui a partir da nova operação de transferência de carga de navio para </t>
    </r>
    <r>
      <rPr>
        <color rgb="FF1155CC"/>
        <u/>
      </rPr>
      <t>navio.Com</t>
    </r>
    <r>
      <rPr/>
      <t xml:space="preserve"> a mudança, o tempo de espera das embarcações na baía será menor</t>
    </r>
  </si>
  <si>
    <t>Obras por todo o Maranhão!O Governo do Maranhão realizou obras de novas pontes na MA-040, em pontos que são rotas de desenvolvimento.Confira quais foram os principais trechos</t>
  </si>
  <si>
    <t>Saúde e educação juntas!O Programa Saúde na Escola (PSE) contempla ações com foco na saúde dos estudantes e incentiva a alimentação saudável, a prevenção da obesidade e de doenças negligenciadas Além de promover uma convivência saudável, respeitando os direitos humanos entre os alunos.</t>
  </si>
  <si>
    <t>*Posts semelhantes aos do instagram, porém no facebook o governo comenta bem menos.</t>
  </si>
  <si>
    <t>https://www.instagram.com/governopara/</t>
  </si>
  <si>
    <t>https://web.facebook.com/governopara</t>
  </si>
  <si>
    <t>https://twitter.com/governopara</t>
  </si>
  <si>
    <t>Que tal levar a criançada para ter um pouco mais de contato com a natureza e os animais?! O Mangal das Garças tem novos moradores e atrações de sobra para diversão de toda a família.</t>
  </si>
  <si>
    <t>https://agenciapara.com.br/noticias</t>
  </si>
  <si>
    <t>O que o Pará tem de tão interessante? Belezas naturais, culinária marcante, cultura apaixonante e muito mais…</t>
  </si>
  <si>
    <t>50+</t>
  </si>
  <si>
    <t>irrelevantes</t>
  </si>
  <si>
    <t>Entrega da Avenida Ananin</t>
  </si>
  <si>
    <t>Dicas para a sua viagem ser mais segura</t>
  </si>
  <si>
    <t>Soltura de tartarugas marinhas na praia do Atalaia, em Salinopolis</t>
  </si>
  <si>
    <t xml:space="preserve">*O estado da Paraíba alegou não possuir usuários bloqueados em nenhuma rede social. </t>
  </si>
  <si>
    <t>Que tal aproveitar o verão pra fazer a sua doação de sangue? Antes de viajar não se esqueça de passar em um dos hemocentros do Estado.</t>
  </si>
  <si>
    <r>
      <rPr>
        <rFont val="Arial"/>
        <color theme="1"/>
      </rPr>
      <t>*</t>
    </r>
    <r>
      <rPr>
        <rFont val="Arial"/>
        <i/>
        <color theme="1"/>
      </rPr>
      <t xml:space="preserve">O estado possui um perfil separado para a Secretaria da Saúde, porém o perfil principal compartilha essas publicações. Por isso e para não causar viés, decidimos realizar a análise apenas no principal. </t>
    </r>
  </si>
  <si>
    <t>Atividades para fazer nas UsiPaz nas férias das crianças</t>
  </si>
  <si>
    <r>
      <rPr>
        <rFont val="Arial"/>
        <color theme="1"/>
      </rPr>
      <t>*</t>
    </r>
    <r>
      <rPr>
        <rFont val="Arial"/>
        <i/>
        <color theme="1"/>
      </rPr>
      <t>O estado da Paraíba faz posts para as regiões contempladas com investimento. A decisão de qual região receberá o investimento é popular.</t>
    </r>
  </si>
  <si>
    <t>Obras de macrodrenagem do Tucudunba</t>
  </si>
  <si>
    <t>Rota do Sol - estruturas de rodovias para chegar a uma praia ou um igarapé de água</t>
  </si>
  <si>
    <t>Projeto Hortas Sociais - comunidade ter acesso a legumes e hortaliças e temperos</t>
  </si>
  <si>
    <t>Nova turma do Batalhão de Ações Especiais da Polícia Militar</t>
  </si>
  <si>
    <t>Dia nacional da pizza, e alunos de gastronomia da UsiPaz preparando pizza típica</t>
  </si>
  <si>
    <t>Programa CredCidadão - investimento do governo para empreendedores paraenses</t>
  </si>
  <si>
    <t>Entrega da via: Avenida Ananin</t>
  </si>
  <si>
    <t>Entrega da orla do Rio Caeté</t>
  </si>
  <si>
    <t>*</t>
  </si>
  <si>
    <t xml:space="preserve">. </t>
  </si>
  <si>
    <t>https://cidades.ibge.gov.br/brasil/pa/panorama</t>
  </si>
  <si>
    <t xml:space="preserve">Estão sendo monitoradas todas as 23 câmeras instaladas em pontos estratégicos nas praias e orla do município. Além de dois postos de atendimento de urgência e emergência, por meio do Call Center no 190, assim como por dois pontos de despacho das viaturas dentro da Cidade, que podem ser acionadas para as ocorrências </t>
  </si>
  <si>
    <t>O RPMONT (Cavalaria), unidade que integra o Comando de Missões Especiais (CME), reforça ações ostensivas e promove cultura de paz, junto às crianças, na praia do Atalaia e Orla do Maçarico, todas as noites</t>
  </si>
  <si>
    <t xml:space="preserve">A emissão de Registros Gerais acontece todos os sábados, no Centro Integrado de Comando e Controle da Segurança, instalado na Praia do Atalaia, no atalho da Sofia. É necessário levar uma foto 3x4 recente, Certidão de Nascimento original e comprovante de residência. </t>
  </si>
  <si>
    <t>Coordenada pela Secretaria de Estado de Planejamento e Administração (Seplad), a Estação Cidadania de Itaituba vem se consolidando como um centro de referência para a comunidade, oferecendo uma ampla gama de serviços essenciais em um único local</t>
  </si>
  <si>
    <t>Foram apreendidos 776 pacotes de bebidas variadas, como cervejas, refrigerantes, energéticos e água mineral, que eram transportadas com nota fiscal irregular.</t>
  </si>
  <si>
    <t>O exemplar foi encontrado entre as raízes de um apuí, na área de pastagem da Área de Proteção Ambiental (APA) Belém. A descoberta destaca a importância da APA Belém para a preservação da flora de toda a Região Metropolitana.</t>
  </si>
  <si>
    <t>A ação é desenvolvida de quinta a domingo, de 08h às 10h e de 16:30h às 18:30h, na praça esportiva da Nova Orla de Salinópolis. A programação conta com orientação na academia ao ar livre, jogos de queimada, vôlei e travinha.</t>
  </si>
  <si>
    <t xml:space="preserve">A estrutura de segurança publica para o clássico  entre Remo e Paysandu, marcado para a segunda-, 17, no Mangueirão, já foi montada e contará com mais de 1.5 mil agentes de segurança empenhados para garantir maior segurança aos torcedores. </t>
  </si>
  <si>
    <t>Quem passa pela Avenida Rômulo Maiorana, em Belém, já nota a diferença da via com o avanço das obras de urbanização e paisagismo executados pelo Governo do Pará em parceria com a Prefeitura de Belém. Os serviços de drenagem já estão 90% concluídos e a terraplanagem está sendo feita gradativamente</t>
  </si>
  <si>
    <t>Nesta etapa, deverão ser vacinados animais de todas as idades. O prazo para vacinar o rebanho dura 45 dias, vai até o dia 30 de agosto e é preciso comprovar na ADEPARÁ que os animais foram vacinados, até o dia 15 de setembro.</t>
  </si>
  <si>
    <t xml:space="preserve">Durante o encontro, foi aprovado o Plano Regional do Desenvolvimento da Amazônia (PRDA), que contempla ações já realizadas pelo Governo do Pará por meio do Plano Estadual Amazônia Agora (PEAA). </t>
  </si>
  <si>
    <t xml:space="preserve">No primeiro semestre deste ano, a maternidade da Santa Casa realizou 4.565 partos normais e cesáreos, número que posiciona o hospital como uma das referências na área materna para o Estado paraense, que atende aos usuários do SUS, e é porta aberta para obstetrícia com atendimentos para casos de média e alta complexidade. </t>
  </si>
  <si>
    <t>Os agentes apreenderam máquinas e armas, prenderam suspeitos de ilícitos e fiscalizaram mais de 30 áreas de garimpo, retirando o Pará da lista dos estados que mais desmatam.</t>
  </si>
  <si>
    <r>
      <rPr>
        <rFont val="Arial"/>
        <color theme="1"/>
      </rPr>
      <t>*</t>
    </r>
    <r>
      <rPr>
        <rFont val="Arial"/>
        <i/>
        <color theme="1"/>
      </rPr>
      <t xml:space="preserve">O Twitter é atualizado diariamente e com bastante postagens. Possui poucas curtidas e quase nenhum comentário, tanto da parte do governo, quanto dos cidadãos. </t>
    </r>
  </si>
  <si>
    <r>
      <rPr/>
      <t xml:space="preserve">Agência estadual de notícias - Portal Oficial - Site - </t>
    </r>
    <r>
      <rPr>
        <color rgb="FF1155CC"/>
        <u/>
      </rPr>
      <t>https://agenciapara.com.br/noticias</t>
    </r>
  </si>
  <si>
    <t>Em Bragança, Segup vai expedir 300 carteiras de identidade até o final das férias de julho</t>
  </si>
  <si>
    <t>Centro Integrado de Comando emite identidade sem custos em Salinópolis</t>
  </si>
  <si>
    <t>PM promove cultura de paz entre veranistas nas vias de acesso e nas praias de Salinas</t>
  </si>
  <si>
    <t>Central de Monitoramento dá agilidade no atendimento de ocorrências no veraneio</t>
  </si>
  <si>
    <t>Estação Cidadania de Itaituba celebra 1 mês de funcionamento com 1300 atendimentos</t>
  </si>
  <si>
    <t>Sefa apreende 776 pacotes de bebidas que estavam com nota fiscal de bombons</t>
  </si>
  <si>
    <t>Municipalização do trânsito confere autonomia à gestão e facilita investimentos do Estado</t>
  </si>
  <si>
    <t>Pesquisadores fazem primeiro registro de espécie vegetal no Pará</t>
  </si>
  <si>
    <t>Governadora em exercício, Hana Ghassan, participa da 25ª Reunião do Conselho Deliberativo da Sudam</t>
  </si>
  <si>
    <t>UsiPaz Terra Firme encerra programação de Colônia de Férias com lazer e diversão</t>
  </si>
  <si>
    <t>Comandante-geral da PM realiza reunião com todos os comandantes da região metropolitana</t>
  </si>
  <si>
    <t>PM garante reforço no policiamento durante o mês de julho em Barcarena</t>
  </si>
  <si>
    <t>Adepará convoca produtores de Faro e Terra Santa para a 2a Etapa da Vacinação contra a Febre Aftosa*</t>
  </si>
  <si>
    <t>PMPA e SPU celebram termo de cessão da futura sede da Corregedoria da PM</t>
  </si>
  <si>
    <t>Governo do Estado oferta capacitação inédita para atendentes do SAMU</t>
  </si>
  <si>
    <t>* A agência de notícias possui mais informes/destaques do que as redes sociais</t>
  </si>
  <si>
    <r>
      <rPr>
        <rFont val="Arial"/>
        <color theme="1"/>
      </rPr>
      <t>*</t>
    </r>
    <r>
      <rPr>
        <rFont val="Arial"/>
        <i/>
        <color theme="1"/>
      </rPr>
      <t xml:space="preserve">O ritmo de publicação de notícias no portal é alto, maior do que de todas as outras redes sociais. </t>
    </r>
  </si>
  <si>
    <t>https://www.instagram.com/govparaiba/</t>
  </si>
  <si>
    <t>https://www.facebook.com/GovernoParaiba</t>
  </si>
  <si>
    <t>João Azevêdo</t>
  </si>
  <si>
    <t>https://twitter.com/govparaiba</t>
  </si>
  <si>
    <t>semana o Férias Funesc</t>
  </si>
  <si>
    <t>Lucas Ribeiro</t>
  </si>
  <si>
    <t>https://paraiba.pb.gov.br/</t>
  </si>
  <si>
    <t>Programa do Governo Coração Paraibano</t>
  </si>
  <si>
    <t xml:space="preserve"> Adriano Galdino</t>
  </si>
  <si>
    <t>Informe de disponibilização de vagas de emprego</t>
  </si>
  <si>
    <t>Anderson Monteiro</t>
  </si>
  <si>
    <t>Sua Voz, nosso futuro. (Iniciativa de Gov. Aberto)</t>
  </si>
  <si>
    <t>Branco Mendes</t>
  </si>
  <si>
    <t>Abertura de novos leitos hospitalares</t>
  </si>
  <si>
    <t>Bosco Carneiro</t>
  </si>
  <si>
    <t>programa Coração Paraibano</t>
  </si>
  <si>
    <t>Caio Roberto</t>
  </si>
  <si>
    <r>
      <rPr>
        <rFont val="Arial"/>
        <color theme="1"/>
      </rPr>
      <t>*</t>
    </r>
    <r>
      <rPr>
        <rFont val="Arial"/>
        <i/>
        <color theme="1"/>
      </rPr>
      <t xml:space="preserve">O estado possui um perfil separado para a Secretaria da Saúde, porém o perfil principal compartilha essas publicações. Por isso e para não causar viés, decidimos realizar a análise apenas no principal. </t>
    </r>
  </si>
  <si>
    <t>Camila Toscano</t>
  </si>
  <si>
    <r>
      <rPr>
        <rFont val="Arial"/>
        <color theme="1"/>
      </rPr>
      <t>*</t>
    </r>
    <r>
      <rPr>
        <rFont val="Arial"/>
        <i/>
        <color theme="1"/>
      </rPr>
      <t>O estado da Paraíba faz posts para as regiões contempladas com investimento. A decisão de qual região receberá o investimento é popular.</t>
    </r>
  </si>
  <si>
    <t>Chico Mendes</t>
  </si>
  <si>
    <t>Como foi a Semana na Paraíba</t>
  </si>
  <si>
    <t>Chió</t>
  </si>
  <si>
    <t>Cida Ramos</t>
  </si>
  <si>
    <t>Danielle do Vale</t>
  </si>
  <si>
    <t>construção de primeira Casa da Mulher Brasileira do Sertão</t>
  </si>
  <si>
    <t>Eduardo Brito</t>
  </si>
  <si>
    <t>Solidariedade</t>
  </si>
  <si>
    <t>Romualdo</t>
  </si>
  <si>
    <t>Paula</t>
  </si>
  <si>
    <t>Entrega de ônibus escolares</t>
  </si>
  <si>
    <t xml:space="preserve">Eduardo Carneiro </t>
  </si>
  <si>
    <t>Fábio Ramalho</t>
  </si>
  <si>
    <r>
      <rPr>
        <rFont val="Arial"/>
        <color theme="1"/>
      </rPr>
      <t>*</t>
    </r>
    <r>
      <rPr>
        <rFont val="Arial"/>
        <i/>
        <color theme="1"/>
      </rPr>
      <t xml:space="preserve">O perfil só responde comentários positivos e elogios. </t>
    </r>
  </si>
  <si>
    <t>Felipe Leitão</t>
  </si>
  <si>
    <r>
      <rPr>
        <rFont val="Arial"/>
        <color theme="1"/>
      </rPr>
      <t>*</t>
    </r>
    <r>
      <rPr>
        <rFont val="Arial"/>
        <i/>
        <color theme="1"/>
      </rPr>
      <t xml:space="preserve">Em nenhuma das redes houve respostas do Estado em comentários questionando pontos das publicações, não incentivaram debates nesse meio. </t>
    </r>
  </si>
  <si>
    <t>Francisca Mota</t>
  </si>
  <si>
    <t>Data da análise: 10/07/2023</t>
  </si>
  <si>
    <r>
      <rPr>
        <rFont val="Arial"/>
        <color theme="1"/>
      </rPr>
      <t>*</t>
    </r>
    <r>
      <rPr>
        <rFont val="Arial"/>
        <i/>
        <color theme="1"/>
      </rPr>
      <t xml:space="preserve">Tanto o instagram como o facebook recebem postagens praticamente diárias com atualizações positivas. </t>
    </r>
  </si>
  <si>
    <t>Galego de Sousa</t>
  </si>
  <si>
    <t>George Morais</t>
  </si>
  <si>
    <t>http://www.al.pb.leg.br/47029/conheca-os-36-deputados-diplomados-pelo-tre-pb.html</t>
  </si>
  <si>
    <t>Golbertinho</t>
  </si>
  <si>
    <t>Hervazio Bezerra</t>
  </si>
  <si>
    <t>Governo da Paraíba anuncia mais de R$ 35 milhões em investimentos para educação, segurança e infraestrutura no Vale do Piancó.</t>
  </si>
  <si>
    <t>Inácio Falcão</t>
  </si>
  <si>
    <t>Laboratório do Hospital de Coremas ganha novos equipamentos e amplia capacidade de realização de exames</t>
  </si>
  <si>
    <t>Jane Panta</t>
  </si>
  <si>
    <t>Hospital de Coremas realiza quase 9,5 mil atendimentos no primeiro semestre deste ano.</t>
  </si>
  <si>
    <t>João Gonçalves</t>
  </si>
  <si>
    <t>Hospital Regional de Guarabira abre nova sala de cirurgia e amplia oferta de procedimentos na região.</t>
  </si>
  <si>
    <t>João Paulo</t>
  </si>
  <si>
    <t>Polícia Militar recebe fardamento e equipamentos durante plenárias do Orçamento Democrático no Sertão</t>
  </si>
  <si>
    <t>Jr Araújo</t>
  </si>
  <si>
    <t>Hospital Regional de Pombal registra mais de 270 atendimentos no fim de Semana.</t>
  </si>
  <si>
    <t>Jutay</t>
  </si>
  <si>
    <t>Hospital de Patos realiza quase 28 mil atendimentos e mais de 2 mil cirurgias nos primeiro semestre</t>
  </si>
  <si>
    <t>Luciano Cartaxo</t>
  </si>
  <si>
    <t>Governo da Paraíba incentiva participação de estudantes na maratona de inovação em um dos maiores eventos de cultura pop do Brasil: o Imagineland.</t>
  </si>
  <si>
    <t>Michel Henrique</t>
  </si>
  <si>
    <t>FUNESC lança programação de férias em João Pessoa e Campina Grande com atividades de artes visuais, circo, dança, teatro e cinema.</t>
  </si>
  <si>
    <t>Sargento Neto</t>
  </si>
  <si>
    <t>Hospital de Trauma de Campina Grande realiza mais de 430 atendimentos no fim de semana.</t>
  </si>
  <si>
    <t>Taciano Diniz</t>
  </si>
  <si>
    <t>Hospital de Trauma de João Pessoa registra mais de 570 atendimentos no fim de semana</t>
  </si>
  <si>
    <t>Tanilson Soares</t>
  </si>
  <si>
    <t>Tião Gomes</t>
  </si>
  <si>
    <t>Tovar Correia Lima</t>
  </si>
  <si>
    <t>Wallber Virgolino</t>
  </si>
  <si>
    <t>Wilson Filho</t>
  </si>
  <si>
    <r>
      <rPr>
        <rFont val="Arial"/>
        <color theme="1"/>
      </rPr>
      <t>*</t>
    </r>
    <r>
      <rPr>
        <rFont val="Arial"/>
        <i/>
        <color theme="1"/>
      </rPr>
      <t xml:space="preserve">O Twitter é destinado a divulgar as postagens do portal de notícias oficial. Por isso, a taxa de postagens é alta e diferente das outras redes sociais. </t>
    </r>
  </si>
  <si>
    <t>Vice-governador Lucas Ribeiro entrega reforma e ampliação de escola em Araruna</t>
  </si>
  <si>
    <t>Hospital de Patos atende 197 pessoas na Urgência e Emergência e realiza 23 cirurgias no plantão do final de semana</t>
  </si>
  <si>
    <t>Saúde divulga boletim quinzenal e reforça cuidados com síndromes respiratórias</t>
  </si>
  <si>
    <t>Opera Paraíba realiza 50 mil cirurgias em 4 anos de criação do programa</t>
  </si>
  <si>
    <t>Hemodinâmica do Hospital Regional de Patos realiza mil procedimentos em seis meses de funcionamento</t>
  </si>
  <si>
    <t>Secult-PB e MinC realizarão seminário para debater mecanismos de incentivo cultural</t>
  </si>
  <si>
    <t>João Azevêdo assina memorando de entendimento com o Unicef para fortalecer políticas públicas destinadas a crianças e adolescentes do Nordeste</t>
  </si>
  <si>
    <t>João Azevêdo prestigia posse de novo superintendente da Sudene e participa de reunião do Conselho da autarquia em Recife</t>
  </si>
  <si>
    <t>Hospital Regional de Pombal registra mais de 270 atendimentos no fim de Semana</t>
  </si>
  <si>
    <t>Cultivo da alface hidropônica garante renda para agricultor em Brejo do Cruz</t>
  </si>
  <si>
    <t>Hospital de Trauma de Campina Grande realiza mais de 430 atendimentos no fim de semana</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</si>
  <si>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</si>
  <si>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</si>
  <si>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Opera Paraíba</t>
  </si>
  <si>
    <r>
      <rPr>
        <rFont val="Arial"/>
        <color theme="1"/>
      </rPr>
      <t>*</t>
    </r>
    <r>
      <rPr>
        <rFont val="Arial"/>
        <i/>
        <color theme="1"/>
      </rPr>
      <t xml:space="preserve">Nem todas as  postagens do instagram são repostadas no Facebook, porém todas já foram postadas no instagram anteriormente. </t>
    </r>
  </si>
  <si>
    <t>População (estimada, 2021)</t>
  </si>
  <si>
    <t>https://www.instagram.com/governoparana/?hl=pt-br</t>
  </si>
  <si>
    <t xml:space="preserve">Instagram/ Facebook </t>
  </si>
  <si>
    <t>https://web.facebook.com/governoparana</t>
  </si>
  <si>
    <t>Ratinho Júnior</t>
  </si>
  <si>
    <t>https://twitter.com/governoparana</t>
  </si>
  <si>
    <t>Paraná recebeu investimentos privados</t>
  </si>
  <si>
    <t>Darci Piana</t>
  </si>
  <si>
    <t>https://www.parana.pr.gov.br/</t>
  </si>
  <si>
    <t>Status obra "cidade do idoso"</t>
  </si>
  <si>
    <t>https://www.aen.pr.gov.br/</t>
  </si>
  <si>
    <t>Informe de investimento em saúde</t>
  </si>
  <si>
    <t>Beto Preto</t>
  </si>
  <si>
    <t>Informes gerais sobre entrega de moradia, investimento em educação, Agricultuta/ Pecuária</t>
  </si>
  <si>
    <t>Informe para ganhadores do sorteio de cadastro de Nota Fiscal.</t>
  </si>
  <si>
    <t xml:space="preserve">*O estado do Paraná alegou não possuir usuários bloqueados em nenhuma rede social. </t>
  </si>
  <si>
    <r>
      <rPr>
        <rFont val="Arial"/>
        <color theme="1"/>
      </rPr>
      <t>*</t>
    </r>
    <r>
      <rPr>
        <rFont val="Arial"/>
        <i/>
        <color theme="1"/>
      </rPr>
      <t xml:space="preserve">O estado possui um perfil separado para a Secretaria da Saúde, porém o perfil principal compartilha essas publicações. Por isso e para não causar viés, decidimos realizar a análise apenas no principal. </t>
    </r>
  </si>
  <si>
    <t>Crescimento do PIB</t>
  </si>
  <si>
    <t>Deltan Dallagnol</t>
  </si>
  <si>
    <t>Podemos</t>
  </si>
  <si>
    <t>Crescimento de exportações</t>
  </si>
  <si>
    <t>Informe de abertura de vagas de emprego</t>
  </si>
  <si>
    <t>Informe de investimento na saúde e de contrução de hospitais</t>
  </si>
  <si>
    <t>Enio Verri</t>
  </si>
  <si>
    <t>Informe sobre parque vila velha</t>
  </si>
  <si>
    <t>Informe sobre transplanate de medula óssea, incentivando novos doadores</t>
  </si>
  <si>
    <t>Evolução de obras</t>
  </si>
  <si>
    <t xml:space="preserve">Famílias contempladas com com auxílio para conquistar casa própria. </t>
  </si>
  <si>
    <t xml:space="preserve">Notícia sobre rastreamento de bolsa de sangue </t>
  </si>
  <si>
    <t xml:space="preserve">Gleisi </t>
  </si>
  <si>
    <t xml:space="preserve">Leandre </t>
  </si>
  <si>
    <r>
      <rPr>
        <rFont val="Arial"/>
        <color theme="1"/>
      </rPr>
      <t>*</t>
    </r>
    <r>
      <rPr>
        <rFont val="Arial"/>
        <i/>
        <color theme="1"/>
      </rPr>
      <t>Instagram e facebook possuem as mesmas postagens</t>
    </r>
  </si>
  <si>
    <t xml:space="preserve">Luciano Ducci </t>
  </si>
  <si>
    <r>
      <rPr>
        <rFont val="Arial"/>
        <color theme="1"/>
      </rPr>
      <t>*</t>
    </r>
    <r>
      <rPr>
        <rFont val="Arial"/>
        <i/>
        <color theme="1"/>
      </rPr>
      <t xml:space="preserve">Em nenhuma das redes houve respostas do Estado em comentários questionando pontos das publicações, não incentivaram debates nesse meio. </t>
    </r>
  </si>
  <si>
    <t xml:space="preserve">Luísa Canziani </t>
  </si>
  <si>
    <t>Data da análise: 26/06/2023</t>
  </si>
  <si>
    <r>
      <rPr>
        <rFont val="Arial"/>
        <color theme="1"/>
      </rPr>
      <t>*</t>
    </r>
    <r>
      <rPr>
        <rFont val="Arial"/>
        <i/>
        <color theme="1"/>
      </rPr>
      <t xml:space="preserve">Tanto o instagram como o facebook recebem postagens praticamente diárias com atualizações positivas. </t>
    </r>
  </si>
  <si>
    <t xml:space="preserve">Luiz Nishimori </t>
  </si>
  <si>
    <t xml:space="preserve">Padovani </t>
  </si>
  <si>
    <t xml:space="preserve">Ricardo Barros </t>
  </si>
  <si>
    <t xml:space="preserve">Sandro Alex </t>
  </si>
  <si>
    <t xml:space="preserve">Sargento Fahur </t>
  </si>
  <si>
    <t xml:space="preserve">Sérgio Souza </t>
  </si>
  <si>
    <t xml:space="preserve">Tadeu Veneri </t>
  </si>
  <si>
    <t>Resposta do pedido:</t>
  </si>
  <si>
    <t>Reforma para recuperação da Orla de Matinhos</t>
  </si>
  <si>
    <t>Curitiba, 22 de junho de 2023 Prezado senhor, Em resposta à reivindicação formulada, informamos que o parecer técnico recebido foi de que: "Não há usuários bloqueados nas contas das redes sociais onde o Governo do Estado do Paraná está presente. Respeitamos o direito do cidadão ao acesso às informações e aos serviços oficiais do Estado." Para confirmação, incluímos nesta solicitação print das redes sociais oficiais. E abaixo, um link com os Termos de uso das redes sociais do Governo do Paraná. https://www.comunicacao.pr.gov.br/Pagina/Termos-de-uso-de-Redes-Sociais Para esclarecer eventuais dúvidas, entrar em contato telefônico pelo número 0800-411113, das 08h30min às 18h, de segunda à sexta-feira. Atenciosamente, Ouvidoria da Secretaria de Estado da Comunicação.</t>
  </si>
  <si>
    <t>Notícia sobre o crescimento no número de mulheres no mercado de trabalho. Sendo Paraná o estado que mais empregou mulheres em Maio.</t>
  </si>
  <si>
    <t xml:space="preserve">Toninho Wandscheer </t>
  </si>
  <si>
    <t>Alerta para pessoas não clicaquem em links não oficiais</t>
  </si>
  <si>
    <t xml:space="preserve">Zeca Dirceu </t>
  </si>
  <si>
    <t>Informe sobre execução de obra.</t>
  </si>
  <si>
    <t>Crescimento do valor bruto da produção Agricultuta/ Pecuária em 2022</t>
  </si>
  <si>
    <t>Dia nacional da araucária</t>
  </si>
  <si>
    <t>Se dirigir, não beba</t>
  </si>
  <si>
    <t>Campanha de vacinação de animais domésticos</t>
  </si>
  <si>
    <r>
      <rPr>
        <rFont val="Arial"/>
        <color theme="1"/>
      </rPr>
      <t>*</t>
    </r>
    <r>
      <rPr>
        <rFont val="Arial"/>
        <i/>
        <color theme="1"/>
      </rPr>
      <t xml:space="preserve">Em nenhuma das redes houve respostas do Estado em comentários questionando pontos das publicações, não incentivaram debates nesse meio. </t>
    </r>
  </si>
  <si>
    <r>
      <rPr>
        <rFont val="Arial"/>
        <color theme="1"/>
      </rPr>
      <t>*</t>
    </r>
    <r>
      <rPr>
        <rFont val="Arial"/>
        <i/>
        <color theme="1"/>
      </rPr>
      <t xml:space="preserve">Não possui atualizações constantes. Nem todas as  postagens do instagram são repostadas no twitter - que possui baixa ocorrência de atualizações,  porém todas já foram postadas no instagram anteriormente. Com isso, o instagram e ofacebook são as redes mais utilizadas pelo Governo do Estado do Paraná. </t>
    </r>
  </si>
  <si>
    <t>Governador garante apoio ao setor moveleiro de Arapongas para a Movelpar 2024</t>
  </si>
  <si>
    <t xml:space="preserve">Paraná assina contrato de R$ 1,5 bilhão com o Banco do Brasil para financiar obras de infraestrutura
</t>
  </si>
  <si>
    <t>Secretaria da Saúde emite nota técnica para prevenção da febre maculosa no Paraná</t>
  </si>
  <si>
    <t>Censo 2022: Paraná ultrapassa o Rio Grande do Sul e se torna o mais populoso da região Sul</t>
  </si>
  <si>
    <t>Vencedora de concurso, estudante de escola estadual em Curitiba atuará como senadora em Brasília</t>
  </si>
  <si>
    <t>População pode opinar sobre indicadores de qualidade na distribuição de gás canalizado</t>
  </si>
  <si>
    <t>Estudo registra populações de grandes mamíferos em áreas da Copel na Serra do Mar</t>
  </si>
  <si>
    <t>Polícia Militar apreende mais de 700 quilos de drogas em operações no Interior</t>
  </si>
  <si>
    <t>Penitenciária de Foz do Iguaçu promove ressocialização com horta, fábrica de fraldas e malharia</t>
  </si>
  <si>
    <t>UEM e UEL estão entre as universidades que mais produzem pesquisa de impacto no Brasil</t>
  </si>
  <si>
    <t xml:space="preserve">Museu da Imagem e do Som do Paraná lança exposição “Sinestesia dos Objetos” </t>
  </si>
  <si>
    <t>Paraná discute estratégias para combater a violência contra a mulher no ambiente de trabalho</t>
  </si>
  <si>
    <t>Governo destina R$ 1,8 milhão para Terra Boa trocar luminárias convencionais por sistema LED</t>
  </si>
  <si>
    <t>Governador anuncia Conferência Estadual dos Povos Indígenas e R$ 7 milhões para proteção social</t>
  </si>
  <si>
    <t>Fiscalização do IAT identifica 31,1 hectares de área desmatada em Piraí do Sul</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</si>
  <si>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</si>
  <si>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</si>
  <si>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Facebook/Instagram</t>
  </si>
  <si>
    <t>https://www.instagram.com/governope</t>
  </si>
  <si>
    <t>Usuários bloqueados: 188</t>
  </si>
  <si>
    <t>https://www.facebook.com/governope</t>
  </si>
  <si>
    <t>Raquel Lyra</t>
  </si>
  <si>
    <t>https://twitter.com/GovernoPE</t>
  </si>
  <si>
    <t>Como se proteger da leptospirose</t>
  </si>
  <si>
    <t>Priscila Krause</t>
  </si>
  <si>
    <t>https://www.pe.gov.br/</t>
  </si>
  <si>
    <t>Governo do Estado cria estrutura para atender com mais agilidade as demandas dos municípios em situação de emergência na Mata Sul.</t>
  </si>
  <si>
    <t>Pastor Junior Tercio (PP): 183.735 (3,67%)</t>
  </si>
  <si>
    <t>https://www.pe.gov.br/blog</t>
  </si>
  <si>
    <t>Benefício Eventual Emergencial duplicado!</t>
  </si>
  <si>
    <t>Coronel Alberto Feitosa (PL): 146.847 (2,93%)</t>
  </si>
  <si>
    <t>Governo do Estado segue presente na ajuda aos 15 municípios da Zona da Mata que estão em situação de emergência.</t>
  </si>
  <si>
    <t>Delegada Gleide Angelo (PSB): 118.869 (2,37%)</t>
  </si>
  <si>
    <t>Vem começar a semana na Fenearte.</t>
  </si>
  <si>
    <t>Antonio Coelho (União Brasil): 91.698 (1,83%)</t>
  </si>
  <si>
    <t xml:space="preserve">*O estado de Pernambuco apontou 188 bloqueados, sendo todos do instagram. </t>
  </si>
  <si>
    <t>4ª edição do Festival Café Cultural</t>
  </si>
  <si>
    <t>Rodrigo Novaes (PSB): 85.107 (1,70%)</t>
  </si>
  <si>
    <t>Festival de Inverno de Garanhuns</t>
  </si>
  <si>
    <t>Eriberto Filho (PSB): 78.980 (1,58%)</t>
  </si>
  <si>
    <t>Situação nos municípios pós chuvas</t>
  </si>
  <si>
    <t>João Paulo (PT): 74.441 (1,48%)</t>
  </si>
  <si>
    <t>Governo do Estado decretou situação de emergência em 12 municípios</t>
  </si>
  <si>
    <t>Gilmar Junior (PV): 68.359 (1,36%)</t>
  </si>
  <si>
    <t>Balanço final da operação de resgate no desabamento no Janga.</t>
  </si>
  <si>
    <t>Chaparral (União Brasil): 66.842 (1,33%)</t>
  </si>
  <si>
    <t>Passar trote para o Samu</t>
  </si>
  <si>
    <t>Francismar (PSB): 66.621 (1,33%)</t>
  </si>
  <si>
    <t>Resgate de crianças e cadeirante ilhados em Jaboatão dos Guararapes.</t>
  </si>
  <si>
    <t>Gustavo Gouveia (Solidariedade) 66.110 (1,32%)</t>
  </si>
  <si>
    <t>Forças amigas e comunidade estão apoiando nossas equipes do Corpo de Bombeiros, da Defesa Civil e das polícias Militar e Científica.</t>
  </si>
  <si>
    <t>Doriel (PT): 65.838 (1,31%)</t>
  </si>
  <si>
    <t>Mobilização total das equipes do Corpo de Bombeiros e da segurança pública para o resgate das múltiplas vítimas do desabamento do prédio</t>
  </si>
  <si>
    <t>Aglailson Victor (PSB): 64.714 (1,29%)</t>
  </si>
  <si>
    <t xml:space="preserve"> Perigos provocados pelas fortes chuvas</t>
  </si>
  <si>
    <t>Romero Sales Filho (União Brasil): 64.366 (1,28%)</t>
  </si>
  <si>
    <t>Luciano Duque (Solidariedade): 61.411 (1,22%)</t>
  </si>
  <si>
    <r>
      <rPr>
        <rFont val="Arial"/>
        <color theme="1"/>
      </rPr>
      <t>*</t>
    </r>
    <r>
      <rPr>
        <rFont val="Arial"/>
        <i/>
        <color theme="1"/>
      </rPr>
      <t>O perfil responde comentários, seja positivo ou negativo.</t>
    </r>
  </si>
  <si>
    <t>Dannilo Godoy (PSB): 56.366 (1,12%)</t>
  </si>
  <si>
    <r>
      <rPr>
        <rFont val="Arial"/>
        <color theme="1"/>
      </rPr>
      <t>*</t>
    </r>
    <r>
      <rPr>
        <rFont val="Arial"/>
        <i/>
        <color theme="1"/>
      </rPr>
      <t xml:space="preserve">A população é bem engajada nas postagens. Há muitos comentários e debates. </t>
    </r>
  </si>
  <si>
    <t>William Brigido (Republicanos): 55.358 (1,10%)</t>
  </si>
  <si>
    <r>
      <rPr>
        <rFont val="Arial"/>
        <color theme="1"/>
      </rPr>
      <t>*</t>
    </r>
    <r>
      <rPr>
        <rFont val="Arial"/>
        <i/>
        <color theme="1"/>
      </rPr>
      <t xml:space="preserve">Tanto o instagram como o facebook recebem postagens praticamente diárias com atualizações positivas. </t>
    </r>
  </si>
  <si>
    <t>Antonio Moraes (PP): 54.756 (1,09%)</t>
  </si>
  <si>
    <t>Claudiano Filho (PP): 53.024 (1,06%)</t>
  </si>
  <si>
    <t>https://www.cbncaruaru.com/artigo/confira-todos-os-deputados-eleitos-em-pernambuco-federais-e-estaduais</t>
  </si>
  <si>
    <t>Simone Santana (PSB): 53.001 (1,06%)</t>
  </si>
  <si>
    <t>France Hacker (PSB): 52.009 (1,04%)</t>
  </si>
  <si>
    <t>Adalto Santos (PP): 51.371 (1,02%)</t>
  </si>
  <si>
    <t>Jeferson Timóteo (PP): 51.324 (1,02%)</t>
  </si>
  <si>
    <t>Debora Almeida (PSDB): 51.282 (1,02%)</t>
  </si>
  <si>
    <t>Pastor Cleiton Collins (PP): 50.510 (1,01%)</t>
  </si>
  <si>
    <t>Fabrizio Ferraz (Solidariedade): 48.794 (0,97%)</t>
  </si>
  <si>
    <t>Resposta do Governo no post sobre Fenearte.</t>
  </si>
  <si>
    <t>Mario Ricardo (Republicanos): 48.699 (0,97%)</t>
  </si>
  <si>
    <t>Joaquim Lira (PV): 48.293 (0,96%)</t>
  </si>
  <si>
    <t xml:space="preserve">Atualizações sobre a situação dos rios em Pernambuco por conta das chuvas! </t>
  </si>
  <si>
    <t>Romero (União Brasil): 46.345 (0,92%)</t>
  </si>
  <si>
    <t xml:space="preserve">Em dias de chuva, redobre a atenção! </t>
  </si>
  <si>
    <t>Renato Antunes (PL): 46.226 (0,92%)</t>
  </si>
  <si>
    <t>FIG2023</t>
  </si>
  <si>
    <t>Alvaro Porto (PSDB): 46.026 (0,92%)</t>
  </si>
  <si>
    <t>O Governo de Pernambuco deu início à mudança na forma de aquisição de energia para prédios públicos. I</t>
  </si>
  <si>
    <t>Kaio Maniçoba (PP): 45.791 (0,91%)</t>
  </si>
  <si>
    <t>Foi dada a largada para a @fenearte 2023!</t>
  </si>
  <si>
    <t>Jarbas Filho (PSB): 45.331 (0,90%)</t>
  </si>
  <si>
    <t>Edital  para o Programa Embaixadores da Juventude.</t>
  </si>
  <si>
    <t>Rodrigo Farias (PSB): 45.220 (0,90%)</t>
  </si>
  <si>
    <t>Fenearte</t>
  </si>
  <si>
    <t>Waldemar Borges (PSB): 44.857 (0,89%)</t>
  </si>
  <si>
    <t>Realizamos hoje mais uma importante ação para transformar a segurança em Pernambuco</t>
  </si>
  <si>
    <t>Henrique Queiroz Filho (PP): 43.822 (0,87%)</t>
  </si>
  <si>
    <t>José Patriota (PSB): 43.586 (0,87%)</t>
  </si>
  <si>
    <r>
      <rPr>
        <rFont val="Arial"/>
        <color theme="1"/>
      </rPr>
      <t>*</t>
    </r>
    <r>
      <rPr>
        <rFont val="Arial"/>
        <i/>
        <color theme="1"/>
      </rPr>
      <t xml:space="preserve">O Twitter possui um ritmo de postagens e alcance mais baixo. </t>
    </r>
  </si>
  <si>
    <t>Abimael Santos (PL): 43.530 (0,87%)</t>
  </si>
  <si>
    <t>Sileno Guedes (PSB): 43.195 (0,86%)</t>
  </si>
  <si>
    <t>Diogo Moraes (PSB): 43.117 (0,86%)</t>
  </si>
  <si>
    <t>Rosa Amorim (PT): 42.632 (0,85%)</t>
  </si>
  <si>
    <t>João Paulo Costa (PC DO B): 42.474 (0,85%)</t>
  </si>
  <si>
    <t>Dani Portela (PSOL): 38.215 (0,76%)</t>
  </si>
  <si>
    <t>Joel da Harpa (PL): 35.938 (0,72%)</t>
  </si>
  <si>
    <t>GOVERNO DE PERNAMBUCO E UNICEF FIRMAM PARCERIA PARA FORTALECER POLÍTICAS PÚBLICAS ÀS CRIANÇAS E ADOLESCENTES NO ESTADO</t>
  </si>
  <si>
    <t>Socorro Pimentel (União Brasil): 35.515 (0,71%)</t>
  </si>
  <si>
    <t>EM REUNIÃO COM PREFEITOS EM CATENDE, GOVERNADORA RAQUEL LYRA ATIVA ESCRITÓRIO DE EMERGÊNCIA NA MATA SUL</t>
  </si>
  <si>
    <t>João de Nadegi (PV): 29.019 (0,58%)</t>
  </si>
  <si>
    <t>GOVERNO DO ESTADO DOBRA REPASSE DE BENEFÍCIO EMERGENCIAL PARA MUNICÍPIOS AFETADOS PELAS CHUVAS</t>
  </si>
  <si>
    <t>Joãozinho Tenório (Patriota): 28.048 (0,56%)</t>
  </si>
  <si>
    <t>GOVERNADORA SE REÚNE COM OS MINISTROS WELLINGTON DIAS E WALDEZ GÓES E DIVULGA AÇÕES DE ENFRENTAMENTO AOS DANOS CAUSADOS PELAS CHUVAS</t>
  </si>
  <si>
    <t>Izaias Regis (PSDB): 27.104 (0,54%)</t>
  </si>
  <si>
    <t>GOVERNADORA E SECRETÁRIO-EXECUTIVO DE PROTEÇÃO E DEFESA CIVIL REALIZAM SOBREVOO NA MATA SUL</t>
  </si>
  <si>
    <t>Nino de Enoque (PL): 24.851 (0,50%)</t>
  </si>
  <si>
    <t>GOVERNO DE PERNAMBUCO AMPLIA SITUAÇÃO DE EMERGÊNCIA PARA MAIS TRÊS MUNICÍPIOS DA MATA SUL DO ESTADO</t>
  </si>
  <si>
    <t>GOVERNO DE PERNAMBUCO DECRETA SITUAÇÃO DE EMERGÊNCIA EM MUNICÍPIOS DA MATA SUL AFETADOS PELAS CHUVAS PARA AMPLIAR MEDIDAS DE APOIO</t>
  </si>
  <si>
    <t>Resposta no post sobre a situação dos municípios pós chuva</t>
  </si>
  <si>
    <t>LEI PAULO GUSTAVO: GOVERNO DE PERNAMBUCO RECEBE R$ 100,1 MILHÕES PARA INVESTIMENTO EM PROJETOS E EQUIPAMENTOS CULTURAIS</t>
  </si>
  <si>
    <t>CANCELAMENTO - COLETA PÚBLICA DE ORÇAMENTO GOVERNO DE PERNAMBUCO - 001/2023 - CONTRATO Nº 06/2019</t>
  </si>
  <si>
    <t>GOVERNADORA RAQUEL LYRA ABRE 23ª EDIÇÃO DA FENEARTE</t>
  </si>
  <si>
    <t>NOVOS GERENTES REGIONAIS DE EDUCAÇÃO TOMAM POSSE EM PERNAMBUCO</t>
  </si>
  <si>
    <t>GOVERNADORA RAQUEL LYRA ENTREGA 100 VIATURAS E SETE MIL COLETES PARA O REFORÇO NO COMBATE À VIOLÊNCIA EM PERNAMBUCO</t>
  </si>
  <si>
    <t>GOVERNADORA RAQUEL LYRA ENTREGA 101 ÔNIBUS ESCOLARES AOS MUNICÍPIOS DE PERNAMBUCO</t>
  </si>
  <si>
    <t>COLETA PÚBLICA DE ORÇAMENTO GOVERNO DE PERNAMBUCO - 001/2023 - CONTRATO Nº 06/2019</t>
  </si>
  <si>
    <t>GOVERNADORA RAQUEL LYRA E EMBAIXADORA DO REINO UNIDO ASSINAM ACORDO DE COOPERAÇÃO</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</si>
  <si>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</si>
  <si>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</si>
  <si>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Programação do FIG 2023</t>
  </si>
  <si>
    <t xml:space="preserve">Previsão de mais chuvas nas próximas horas! </t>
  </si>
  <si>
    <t>Reinado da cultura pernambucana</t>
  </si>
  <si>
    <r>
      <rPr>
        <rFont val="Arial"/>
        <color theme="1"/>
      </rPr>
      <t>*</t>
    </r>
    <r>
      <rPr>
        <rFont val="Arial"/>
        <i/>
        <color theme="1"/>
      </rPr>
      <t xml:space="preserve">Nem todas as  postagens do instagram são repostadas no Facebook, porém todas já foram postadas no instagram anteriormente. </t>
    </r>
  </si>
  <si>
    <t>https://www.instagram.com/governo_rs/</t>
  </si>
  <si>
    <t>https://www.facebook.com/GovernoDoRS/?locale=pt_BR</t>
  </si>
  <si>
    <t>Eduardo Leite</t>
  </si>
  <si>
    <t>https://twitter.com/noticiasgovrs</t>
  </si>
  <si>
    <t>A @defesacivilrs dá orientações para os moradores das regiões afetadas pela chuva no RS. Confira!</t>
  </si>
  <si>
    <t>Gabriel Souza</t>
  </si>
  <si>
    <t>https://estado.rs.gov.br/ultimas-noticias</t>
  </si>
  <si>
    <t>O governador em exercício @gsouza.rs traz uma novidade importante para a população atingida pelo ciclone de junho. Confira!</t>
  </si>
  <si>
    <t>Adão Pretto Filho</t>
  </si>
  <si>
    <t>Decisão foi tomada devido aos alertas da Defesa Civil de possibilidade de inundações e enxurradas em todo o estado nesta quinta-feira (13/7).</t>
  </si>
  <si>
    <t>Adriana Lara</t>
  </si>
  <si>
    <t>O ciclone extratropical que atinge o Rio Grande do Sul provocará chuvas intensas e volumosas</t>
  </si>
  <si>
    <t>Adolfo Brito</t>
  </si>
  <si>
    <t>A @ouvidoriars está participando da III Maratona de Defesa dos Direitos dos Usuários de Serviços Públicos</t>
  </si>
  <si>
    <t>Beto Fantinel</t>
  </si>
  <si>
    <t>O governo está fazendo a lição de casa na escola Tuiuti, de Gravataí.</t>
  </si>
  <si>
    <t>Bruna Rodrigues</t>
  </si>
  <si>
    <t xml:space="preserve">Mais cinco obras do Lição de Casa começam nesta semana. O programa prevê R$ 101,4 milhões para a qualificação da rede estadual e a reformulação do ambiente escolar. </t>
  </si>
  <si>
    <t>Capitão Martim</t>
  </si>
  <si>
    <t>Defesa Civil alerta para novo ciclone extratropical</t>
  </si>
  <si>
    <t>Classmann</t>
  </si>
  <si>
    <t xml:space="preserve">Moradores de 58 municípios que não conseguiram fazer a inscrição para o Enem 2023 devido ao ciclone extratropical terão uma nova oportunidade. </t>
  </si>
  <si>
    <t>Claudio Tatsch</t>
  </si>
  <si>
    <t>Salvamento de bebê engasgado</t>
  </si>
  <si>
    <t>Costella</t>
  </si>
  <si>
    <t>A duplicação da Avenida Paraguassu, em Imbé, é essencial para o desenvolvimento da região e acompanha o crescimento demográfico do Litoral.</t>
  </si>
  <si>
    <t>Delegada Nadine</t>
  </si>
  <si>
    <t>stão abertas as inscrições do Prêmio Sema-Fepam de Jornalismo Ambiental 2023,</t>
  </si>
  <si>
    <t>Delegado Zucco</t>
  </si>
  <si>
    <t>No quinto episódio da série sobre o Segue o Jogo, te convidamos a conhecer a ONG Renascer da Esperança, de Porto Alegre, que recebeu bolas, apitos, fardamento, caneleiras, coletes, cones e redes.</t>
  </si>
  <si>
    <t>Dirceu Franciscon</t>
  </si>
  <si>
    <t>O governador em exercício @gsouza.rs acompanhou o trabalho da Defesa Civil, neste sábado (8). Equipes monitoram a situação climática do Rio Grande do Sul após a passagem de um ciclone extratropical. Veja!</t>
  </si>
  <si>
    <t>Dr Thiago</t>
  </si>
  <si>
    <t>O governador em exercício @gsouza.rs participou da abertura da plenária do Plano Plurianual (PPA) do governo federal que ocorreu na manhã deste sábado (8), no Teatro Dante Barone, da Assembleia Legislativa</t>
  </si>
  <si>
    <t>Edivilson Brum</t>
  </si>
  <si>
    <t>Eduardo Loureiro</t>
  </si>
  <si>
    <r>
      <rPr>
        <rFont val="Arial"/>
        <color theme="1"/>
      </rPr>
      <t>*</t>
    </r>
    <r>
      <rPr>
        <rFont val="Arial"/>
        <i/>
        <color theme="1"/>
      </rPr>
      <t>O perfil responde comentários positivos</t>
    </r>
  </si>
  <si>
    <t>Eliana Bayer</t>
  </si>
  <si>
    <r>
      <rPr>
        <rFont val="Arial"/>
        <color theme="1"/>
      </rPr>
      <t>*</t>
    </r>
    <r>
      <rPr>
        <rFont val="Arial"/>
        <i/>
        <color theme="1"/>
      </rPr>
      <t>A população é bem engajada nas postagens. Há muitos comentários.</t>
    </r>
  </si>
  <si>
    <t>Elizandro Sabino</t>
  </si>
  <si>
    <t>Data da análise: 12/07/2023</t>
  </si>
  <si>
    <t>Elton Weber</t>
  </si>
  <si>
    <t>Ernani Polo</t>
  </si>
  <si>
    <t>http://www.al.rs.gov.br/deputados/ListadeDeputados.aspx</t>
  </si>
  <si>
    <t>Felipe Camozzato</t>
  </si>
  <si>
    <t>Frederico Antunes</t>
  </si>
  <si>
    <t>Gaúcho da Geral</t>
  </si>
  <si>
    <t>Gerson Burmann</t>
  </si>
  <si>
    <t>Guilherme Pasin</t>
  </si>
  <si>
    <t>Gustavo Victorino</t>
  </si>
  <si>
    <r>
      <rPr>
        <rFont val="Arial"/>
        <color theme="1"/>
      </rPr>
      <t>*</t>
    </r>
    <r>
      <rPr>
        <rFont val="Arial"/>
        <i/>
        <color theme="1"/>
      </rPr>
      <t xml:space="preserve">O site do Estado é instável, demora para carregar e cai diversas vezes. </t>
    </r>
  </si>
  <si>
    <t>Jeferson Fernandes</t>
  </si>
  <si>
    <t>Joel De Igrejinha</t>
  </si>
  <si>
    <t>Kaká D´ávila</t>
  </si>
  <si>
    <t>Kelly Moraes</t>
  </si>
  <si>
    <t>Laura Sito</t>
  </si>
  <si>
    <t>Leonel Radde</t>
  </si>
  <si>
    <t>Luciana Genro</t>
  </si>
  <si>
    <t>Psol</t>
  </si>
  <si>
    <t>Luciano Silveira</t>
  </si>
  <si>
    <t>Luiz Marenco</t>
  </si>
  <si>
    <t>Mainardi</t>
  </si>
  <si>
    <t>Marcus Vinícius</t>
  </si>
  <si>
    <t>Matheus Gomes</t>
  </si>
  <si>
    <r>
      <rPr>
        <rFont val="Arial"/>
        <color theme="1"/>
      </rPr>
      <t>*</t>
    </r>
    <r>
      <rPr>
        <rFont val="Arial"/>
        <i/>
        <color theme="1"/>
      </rPr>
      <t xml:space="preserve">O Twitter não possui atualizações desde 2022. </t>
    </r>
  </si>
  <si>
    <t>Miguel Rossetto</t>
  </si>
  <si>
    <t>Neri O Carteiro</t>
  </si>
  <si>
    <t>Paparico Bacchi</t>
  </si>
  <si>
    <t>Patricia Alba</t>
  </si>
  <si>
    <t>Pedro Pereira</t>
  </si>
  <si>
    <t>Pepe Vargas</t>
  </si>
  <si>
    <t>Professor Bonatto</t>
  </si>
  <si>
    <t>Estado e consórcios avançam em discussão para atender vazios assistenciais</t>
  </si>
  <si>
    <t>Professor Claudio</t>
  </si>
  <si>
    <t>Ponte sobre o arroio Lava-Pés, na ERS-476, está com tráfego restrito</t>
  </si>
  <si>
    <t>Rodrigo Lorenzoni</t>
  </si>
  <si>
    <t>Receita Estadual deflagra Operação Lavata para fiscalizar omissões de saídas no setor de produtos de limpeza</t>
  </si>
  <si>
    <t>Santini</t>
  </si>
  <si>
    <t>Governador em exercício sanciona lei para auxílio financeiro a vítimas de eventos climáticos</t>
  </si>
  <si>
    <t>Sergio Peres</t>
  </si>
  <si>
    <t>Governo suspende aulas em todo o Estado nesta quarta (12) e quinta-feira (13) devido ao ciclone extratropical</t>
  </si>
  <si>
    <t>Silvana Covatti</t>
  </si>
  <si>
    <t>Governador em exercício recebe comitivas e convites para eventos em diversas regiões do Estado</t>
  </si>
  <si>
    <t>Sofia Cavedon</t>
  </si>
  <si>
    <t>Governador em exercício recebe representante de turismo da Mastercard</t>
  </si>
  <si>
    <t>Sossella</t>
  </si>
  <si>
    <t>Diagnóstico da prestação de serviços é pauta de nova reunião sobre o IPE Saúde</t>
  </si>
  <si>
    <t>Stela Farias</t>
  </si>
  <si>
    <t>Alunos da Rede Estadual têm até quinta (13) para justificar falta de inscrição no Enem devido ao ciclone extratropical</t>
  </si>
  <si>
    <t>Valdeci Oliveira</t>
  </si>
  <si>
    <t>Secretaria da Educação suspende aulas da noite desta quarta-feira (12) devido ao ciclone extratropical</t>
  </si>
  <si>
    <t>Vilmar Zanchin</t>
  </si>
  <si>
    <t>Estudo inédito avaliará a participação do tradicionalismo gaúcho na economia</t>
  </si>
  <si>
    <t>Zé Nunes</t>
  </si>
  <si>
    <t>Defesa Civil apoia municípios afetados pela chuva em todo o Estado</t>
  </si>
  <si>
    <t>Governo do Estado entrega mais de 1,2 mil cestas básicas do Programa Supera Estiagem no município de Santa Maria</t>
  </si>
  <si>
    <t>Equipe de escola técnica de Novo Hamburgo é selecionada para fase final da Olimpíada Brasileira de Tecnologia</t>
  </si>
  <si>
    <t>Primeiro doutorado da Uergs é aprovado pela Capes</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</si>
  <si>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</si>
  <si>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</si>
  <si>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 xml:space="preserve">*Linguagem utilizada no portal é mais formal do que nas redes sociais. </t>
  </si>
  <si>
    <r>
      <rPr>
        <rFont val="Arial"/>
        <color theme="1"/>
      </rPr>
      <t>*</t>
    </r>
    <r>
      <rPr>
        <rFont val="Arial"/>
        <i/>
        <color theme="1"/>
      </rPr>
      <t>Facebook reaproveita as postagens do instagram.</t>
    </r>
  </si>
  <si>
    <t>https://www.instagram.com/governoro/</t>
  </si>
  <si>
    <t>https://web.facebook.com/governoderondonia</t>
  </si>
  <si>
    <t>Não possui twitter oficial na página do governo</t>
  </si>
  <si>
    <t>A primeira parcela do 13º foi antecipada e já está na conta dos servidores do Estado!</t>
  </si>
  <si>
    <t>https://rondonia.ro.gov.br/portal/noticias/</t>
  </si>
  <si>
    <t>Está no ar mais uma edição do Giro de Notícias, do Governo de Rondônia.</t>
  </si>
  <si>
    <t>As queimadas podem ser iniciadas com ações muito simples do cotidiano que não observamos. Por isso, para evitar o início de queimadas:Não lance “bitucas” de cigarro pela janela do veículo quando trafegar por rodovias ou estradas não pavimentadas, pois a vegetação seca pode inflamar com facilidade;
Na zona urbana, todo proprietário de terreno deve manter sua propriedade limpa, com pouca ou nenhuma vegetação;
Para as propriedades rurais, manter sempre a vegetação aceirada e o grupo de vizinhos sempre atentos a qualquer surgimento de queimada.
Caso encontre focos de incêndio, é necessário acionar o Corpo de Bombeiros Militar (193) ou a Defesa Civil (199) e informar a localização exata para que as equipes encontrem o fogo rapidamente.</t>
  </si>
  <si>
    <t xml:space="preserve">Além da doação ser um processo rápido e com pouquíssimos riscos, após a doação de medula óssea você:
Consegue ajudar no tratamento de mais de 80 doenças, como: leucemias, linfomas, doenças imunes e diversas síndromes;
É isento de pagar a taxa de inscrição de concursos públicos, sendo devidamente registrado em órgãos públicos, segundo a Lei nº 13.656, de 2018.
Pode voltar às atividades diárias rapidamente após três dias de repouso.
Ressaltamos que quanto maior o número de doadores, maiores as chances para as equipes de transplante encontrarem compatibilidades entre eles e os receptores.
</t>
  </si>
  <si>
    <t xml:space="preserve">A dedicação e cuidados do pecuarista, com o que é da nossa terra, alimentam e desenvolvem Rondônia! 15 de julho - Dia Nacional do Pecuarista </t>
  </si>
  <si>
    <t>O tratamento de um câncer ósseo pode ser de maneira local com abordagem cirúrgica e com técnicas especializadas para a substituição ou reconstrução do segmento ósseo acometido.
O tratamento pode ser realizado em todo corpo por meio de medicações e quimioterapia.
Sendo assim, o tratamento para o câncer ósseo irá variar de paciente para paciente, e de tumor para tumor.
Caso apresente um ou mais sintomas, procure um diagnóstico de um médico especialista.</t>
  </si>
  <si>
    <r>
      <rPr>
        <rFont val="Arial"/>
        <color theme="1"/>
      </rPr>
      <t>*</t>
    </r>
    <r>
      <rPr>
        <rFont val="Arial"/>
        <i/>
        <color theme="1"/>
      </rPr>
      <t xml:space="preserve">O estado possui um perfil separado para a Secretaria da Saúde, porém o perfil principal compartilha essas publicações. Por isso e para não causar viés, decidimos realizar a análise apenas no principal. </t>
    </r>
  </si>
  <si>
    <t xml:space="preserve">Estudantes de Rondônia podem se inscrever para o programa Jovens Embaixadores 2024.
Os alunos, matriculados no Ensino Médio da rede pública, participarão de um intercâmbio de curta duração nos Estados Unidos  no período de 19 de janeiro a 3 de fevereiro de 2024.Durante a viagem os jovens participarão de oficinas sobre liderança e empreendedorismo, visitas às escolas, projetos de empreendedorismo social e irão se reunir com representantes do governo, em Washington.Não perca essa oportunidade! As inscrições seguem abertas até 13 de agosto de 2023, através do link: https://www.jovensembaixadores.org.br/.
</t>
  </si>
  <si>
    <r>
      <rPr>
        <rFont val="Arial"/>
        <color theme="1"/>
      </rPr>
      <t>*</t>
    </r>
    <r>
      <rPr>
        <rFont val="Arial"/>
        <i/>
        <color theme="1"/>
      </rPr>
      <t>O estado da Paraíba faz posts para as regiões contempladas com investimento. A decisão de qual região receberá o investimento é popular.</t>
    </r>
  </si>
  <si>
    <t>A fumaça das queimadas gera problemas para toda forma de vida a sua volta.Além de doenças respiratórias, a fumaça provoca a poluição da atmosfera, mudando a qualidade do ar, causando danos à saúde das pessoas e ao bioma local.O hábito das queimadas também aumenta o lançamento de gases de efeito estufa, contribuindo para as alterações climáticas.Preserve nossa vida. Evite queimadas e faça sua parte.</t>
  </si>
  <si>
    <t>No Dia do Estatuto da Criança e do Adolescente, reafirmamos nosso compromisso com o direito inalienável de cada criança e adolescente à educação.Ao fortalecermos o Estatuto, fortalecemos o direito de cada criança a uma educação de qualidade, capacitando-as para enfrentar os desafios e construir um mundo mais justo e igualitário.Através do saber, plantamos sementes de esperança, capacitamos gerações e moldamos o amanhã</t>
  </si>
  <si>
    <t>Cultura para Rondônia! O total de recursos da Lei Paulo Gustavo destinados a Rondônia será de R$ 42 milhões, sendo R$ 15 milhões aos 40 municípios rondonienses credenciados.A adesão à lei permite que os municípios tenham acesso a recursos para fomentar a cultura local, apoiando artistas, produtores e espaços culturais.</t>
  </si>
  <si>
    <t xml:space="preserve"> A dor que as queimadas causam, ninguém consegue apagar.Preservar a natureza é um papel de todos, evitar as queimadas também.Faça sua parte, denuncie.</t>
  </si>
  <si>
    <t>Cada gota de sangue vale para quem mais precisa.Você pode salvar até 4 vidas apenas com uma doação, e seu organismo repõe tudo no dia seguinte.Procure o hemocentro mais próximo de você e realize sua doação!</t>
  </si>
  <si>
    <t>O município de Guajará-Mirim completa hoje seus 95 anos de criação.O município encanta os moradores, mostrando uma cultura e costumes diversificados.</t>
  </si>
  <si>
    <t>MEDALHA DE OUROO atleta João Fernando Martins do Nascimento Júnior, conhecido como Totó, de 45 anos, garantiu a medalha de ouro, competindo na categoria Paralímpica Classe 8.
MEDALHA DE PRATA O Rondoniense Arthur Czerwinski ganhou medalha de prata no Campeonato Brasileiro de Seleções, na categoria Sub-1O Programa Pró-Atleta, desenvolvido pelo Governo de Rondônia, por meio da Sejucel, tem sido fundamental, ofertando suporte e oportunidades para os nossos atletas brilharem em competições nacionais.</t>
  </si>
  <si>
    <t>O detalhamento, com número de casos por município, perfil dos casos confirmados está disponível no Portal Coronavírus, acesse: https://rondonia.ro.gov.br/covid-19/ &gt; Entre no menu “Boletins” e clique em “Relatórios de ações SCI”.
Veja o relatório acessando: bit.ly/3D72fuf
Saiba tudo sobre os gastos estaduais específicos para combate ao novo coronavírus, as despesas realizadas, acompanhamento dos chamamentos públicos, e demais informações. Acesse: http://comprasemergenciais-covid19.ro.gov.br/Home/CovidCombat</t>
  </si>
  <si>
    <r>
      <rPr>
        <rFont val="Arial"/>
        <color theme="1"/>
      </rPr>
      <t>*</t>
    </r>
    <r>
      <rPr>
        <rFont val="Arial"/>
        <i/>
        <color theme="1"/>
      </rPr>
      <t xml:space="preserve">O perfil só responde comentários positivos e elogios. </t>
    </r>
  </si>
  <si>
    <r>
      <rPr>
        <rFont val="Arial"/>
        <color theme="1"/>
      </rPr>
      <t>*</t>
    </r>
    <r>
      <rPr>
        <rFont val="Arial"/>
        <i/>
        <color theme="1"/>
      </rPr>
      <t xml:space="preserve">Em nenhuma das redes houve respostas do Estado em comentários questionando pontos das publicações, não incentivaram debates nesse meio. </t>
    </r>
  </si>
  <si>
    <t>Data da análise: 16/07/2023</t>
  </si>
  <si>
    <r>
      <rPr>
        <rFont val="Arial"/>
        <color theme="1"/>
      </rPr>
      <t>*</t>
    </r>
    <r>
      <rPr>
        <rFont val="Arial"/>
        <i/>
        <color theme="1"/>
      </rPr>
      <t xml:space="preserve">Tanto o instagram como o facebook recebem postagens praticamente diárias com atualizações positivas. </t>
    </r>
  </si>
  <si>
    <t>Twitter -  o governo de Rondônia não possui um Twitter oficial</t>
  </si>
  <si>
    <t>https://cidades.ibge.gov.br/brasil/ro/panorama</t>
  </si>
  <si>
    <r>
      <rPr>
        <rFont val="Arial"/>
        <color theme="1"/>
      </rPr>
      <t>*</t>
    </r>
    <r>
      <rPr>
        <rFont val="Arial"/>
        <i/>
        <color theme="1"/>
      </rPr>
      <t xml:space="preserve">O Twitter é destinado a divulgar as postagens do portal de notícias oficial. Por isso, a taxa de postagens é alta e diferente das outras redes sociais. </t>
    </r>
  </si>
  <si>
    <t>Nota de pesar – José Luiz Alves</t>
  </si>
  <si>
    <t>DER realiza serviços e melhorias na Rodovia 490 e facilita acesso ao Porto Rolim do Guaporé</t>
  </si>
  <si>
    <t>Detran reúne mais de 200 profissionais em Encontro Pedagógico para Instrutores de Trânsito em Porto Velho</t>
  </si>
  <si>
    <t>Obras de revitalização do Ecoparque Pirarucu em Porto Velho são fiscalizadas por técnicos da Seosp</t>
  </si>
  <si>
    <t>DER inicia operação de tapa-buracos e limpeza das margens da RO-383, entre Cacoal e o distrito de Nova Estrela</t>
  </si>
  <si>
    <t>Detran Rondônia orienta condutores sobre segurança viária em ação educativa com apoio da PRF e fiscalização de trânsito\</t>
  </si>
  <si>
    <t>Porto de Porto Velho lança licitação para contratação de empresa especializada em projetos de engenharia</t>
  </si>
  <si>
    <t>Rondônia terá safra recorde de grãos e números batem expectativa nacional, segundo dados da Conab</t>
  </si>
  <si>
    <t>Rondônia integra grupo de trabalho de Investimentos Estratégicos no Conselho Nacional de Secretários de Planejamento</t>
  </si>
  <si>
    <t>DER recupera 70 quilômetros de asfalto da RO-133 entre Vale do Anari e Machadinho do Oeste</t>
  </si>
  <si>
    <t>Curso de arbitragem em voleibol qualifica profissionais do esporte em Espigão do Oeste</t>
  </si>
  <si>
    <t>“Rondônia Cidadã” desce o rio Madeira para levar serviços essenciais aos moradores do distrito de São Carlos</t>
  </si>
  <si>
    <t>Pacientes são transferidos do Pronto Socorro João Paulo II para tratamento em hospitais públicos e privados</t>
  </si>
  <si>
    <t>Guia para classificação de informações em grau de sigilo reforça segurança destacada pela Controladoria-Geral do Estado</t>
  </si>
  <si>
    <t>Palestras sobre combate à exploração e violência sexual contra crianças e adolescentes são realizadas em Alto Paraíso</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</si>
  <si>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</si>
  <si>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</si>
  <si>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As queimadas podem ser iniciadas com ações muito simples do cotidiano que não observamos. Por isso, para evitar o início de queimadas:Não lance “bitucas” de cigarro pela janela do veículo quando trafegar por rodovias ou estradas não pavimentadas, pois a vegetação seca pode inflamar com facilidade;Na zona urbana, todo proprietário de terreno deve manter sua propriedade limpa, com pouca ou nenhuma vegetação;
Para as propriedades rurais, manter sempre a vegetação aceirada e o grupo de vizinhos sempre atentos a qualquer surgimento de queimada.
Caso encontre focos de incêndio, é necessário acionar o Corpo de Bombeiros Militar (193) ou a Defesa Civil (199) e informar a localização exata para que as equipes encontrem o fogo rapidamente</t>
  </si>
  <si>
    <t xml:space="preserve">Nota de pesarO Governo de Rondônia lamenta, com o mais profundo pesar, o falecimento do conceituado jornalista José Luiz Alves que deixa um legado de compromisso e dedicação ao trabalho que desenvolvia. </t>
  </si>
  <si>
    <t>Além da doação ser um processo rápido e com pouquíssimos riscos, após a doação de medula óssea você:
Consegue ajudar no tratamento de mais de 80 doenças, como: leucemias, linfomas, doenças imunes e diversas síndromes;
É isento de pagar a taxa de inscrição de concursos públicos, sendo devidamente registrado em órgãos públicos, segundo a Lei nº 13.656, de 2018.
Pode voltar às atividades diárias rapidamente após três dias de repouso.
Ressaltamos que quanto maior o número de doadores, maiores as chances para as equipes de transplante encontrarem compatibilidades entre eles e os receptores.</t>
  </si>
  <si>
    <t xml:space="preserve">A dedicação e cuidados do pecuarista, com o que é da nossa terra, alimentam e desenvolvem Rondônia!15 de julho - Dia Nacional do Pecuarista </t>
  </si>
  <si>
    <t>O tratamento de um câncer ósseo pode ser de maneira local com abordagem cirúrgica e com técnicas especializadas para a substituição ou reconstrução do segmento ósseo acometido.O tratamento pode ser realizado em todo corpo por meio de medicações e quimioterapia. Sendo assim, o tratamento para o câncer ósseo irá variar de paciente para paciente, e de tumor para tumor. Caso apresente um ou mais sintomas, procure um diagnóstico de um médico especialista</t>
  </si>
  <si>
    <t>Estudantes de Rondônia podem se inscrever para o programa Jovens Embaixadores 2024.Os alunos, matriculados no Ensino Médio da rede pública, participarão de um intercâmbio de curta duração nos Estados Unidos  no período de 19 de janeiro a 3 de fevereiro de 2024.Durante a viagem os jovens participarão de oficinas sobre liderança e empreendedorismo, visitas às escolas, projetos de empreendedorismo social e irão se reunir com representantes do governo, em Washington.Não perca essa oportunidade! As inscrições seguem abertas até 13 de agosto de 2023, através do link: https://www.jovensembaixadores.org.br/.</t>
  </si>
  <si>
    <t>Programa Permanente de Regularização Ambiental - PPRA, promove a regularização ambiental dos imóveis rurais.
Agora os proprietários de imóveis rurais poderão aderir ao PPRA e regularizar imóveis rurais com passivos ambientais relativos às Áreas de Preservação Permanente, de Reserva Legal e de Uso Restrito.Para isso, o proprietário deverá apresentar:
Termo de Compromisso contendo no mínimo, os compromissos de manter ou recuperar as Áreas de Preservação Permanente, de Reserva Legal e de Uso Restrito do imóvel rural;
Projeto de Recuperação de Área Degradada ou Alterada (Prada);
Cotas de Reserva Ambiental (CRA).
O programa poderá beneficiar cerca de até 70 mil pequenas propriedades e/ou imóveis rurais que aderirem ao programa.</t>
  </si>
  <si>
    <t>A fumaça das queimadas gera problemas para toda forma de vida a sua volta.Além de doenças respiratórias, a fumaça provoca a poluição da atmosfera, mudando a qualidade do ar, causando danos à saúde das pessoas e ao bioma local.
O hábito das queimadas também aumenta o lançamento de gases de efeito estufa, contribuindo para as alterações climáticas.
Preserve nossa vida. Evite queimadas e faça sua parte</t>
  </si>
  <si>
    <t>No Dia do Estatuto da Criança e do Adolescente, reafirmamos nosso compromisso com o direito inalienável de cada criança e adolescente à educação.Ao fortalecermos o Estatuto, fortalecemos o direito de cada criança a uma educação de qualidade, capacitando-as para enfrentar os desafios e construir um mundo mais justo e igualitário.Através do saber, plantamos sementes de esperança, capacitamos gerações e moldamos o amanhã.</t>
  </si>
  <si>
    <t xml:space="preserve"> Olha o décimo: É VERDADE! A primeira parcela do 13º foi antecipada e já está na conta dos servidores do Estado!</t>
  </si>
  <si>
    <t xml:space="preserve">Cultura para Rondônia!O total de recursos da Lei Paulo Gustavo destinados a Rondônia será de R$ 42 milhões, sendo R$ 15 milhões aos 40 municípios rondonienses credenciados. A adesão à lei permite que os municípios tenham acesso a recursos para fomentar a cultura local, apoiando artistas, produtores e espaços culturais. </t>
  </si>
  <si>
    <t xml:space="preserve">A dor que as queimadas causam, ninguém consegue apagar.Preservar a natureza é um papel de todos, evitar as queimadas também.Faça sua parte, denuncie. </t>
  </si>
  <si>
    <t>Cada gota de sangue vale para quem mais precisa. Você pode salvar até 4 vidas apenas com uma doação, e seu organismo repõe tudo no dia seguinte.Procure o hemocentro mais próximo de você e realize sua doação!</t>
  </si>
  <si>
    <t>O município de Guajará-Mirim completa hoje seus 95 anos de criação. O município encanta os moradores, mostrando uma cultura e costumes diversificados.</t>
  </si>
  <si>
    <r>
      <rPr>
        <rFont val="Arial"/>
        <color theme="1"/>
      </rPr>
      <t>*</t>
    </r>
    <r>
      <rPr>
        <rFont val="Arial"/>
        <i/>
        <color theme="1"/>
      </rPr>
      <t xml:space="preserve">Nem todas as  postagens do instagram são repostadas no Facebook, porém todas já foram postadas no instagram anteriormente. </t>
    </r>
  </si>
  <si>
    <t>População (estimada, 2022)</t>
  </si>
  <si>
    <t xml:space="preserve"> https://instagram.com/governosc?igshid=NTc4MTIwNjQ2YQ==</t>
  </si>
  <si>
    <t>https://www.facebook.com/governosc/?_rdc=1&amp;_rd</t>
  </si>
  <si>
    <t>Jorginho Mello</t>
  </si>
  <si>
    <t xml:space="preserve"> https://twitter.com/GovSC</t>
  </si>
  <si>
    <t>Lançamento de calendário turístico catarinense a Estação Inverno SC</t>
  </si>
  <si>
    <t>Marilisa Boehm</t>
  </si>
  <si>
    <t>https://estado.sc.gov.br/noticias/</t>
  </si>
  <si>
    <t>Informe sobre Agência Catarinense de Notícias(ACN)</t>
  </si>
  <si>
    <t>Altair Silva</t>
  </si>
  <si>
    <t>https://www.sc.gov.br/</t>
  </si>
  <si>
    <t>UDESC entre as 100 melhores universidades da américa latina</t>
  </si>
  <si>
    <t>Ana Campagnolo</t>
  </si>
  <si>
    <t>Alerta sobre ciclone extratropical nos estados da região Sul</t>
  </si>
  <si>
    <t>Antídio Lunelli</t>
  </si>
  <si>
    <t>Post sobre o dia 13 de julho - dia mundial do transtorno de déficit de atenção e hiperatividade</t>
  </si>
  <si>
    <t>Camilo Martins</t>
  </si>
  <si>
    <t>Alerta sobre chuva volumosa e temporais na quarta(12/07) e quinta(13/07)</t>
  </si>
  <si>
    <t>Carlos Humberto</t>
  </si>
  <si>
    <t>R$6,4 milhões para bolsas de mestrado, doutorado e pós-doutorado pela fapesc</t>
  </si>
  <si>
    <t>Delegado Egídio</t>
  </si>
  <si>
    <t>Aprovação de projeto para bolsas em universidades privadas</t>
  </si>
  <si>
    <t>Dr Vicente Caropreso</t>
  </si>
  <si>
    <t>Dicas de cuidados em relação ao ciclone extratropical</t>
  </si>
  <si>
    <t>Emerson Stein</t>
  </si>
  <si>
    <t>Programa Escola Segura - projeto para segurança nas escolas</t>
  </si>
  <si>
    <t>16 relevantes - 3 irrelevantes</t>
  </si>
  <si>
    <t>Fabiano da Luz</t>
  </si>
  <si>
    <t>Informe avisando sobre o último dia para os municípios enviarem plano de ação para a Lei Paulo Gustavo</t>
  </si>
  <si>
    <t>Fernando Krelling</t>
  </si>
  <si>
    <t>Post sobre como o investimento em segurança pública diminuiu os indices de criminalidade</t>
  </si>
  <si>
    <t>Gerri Consoli</t>
  </si>
  <si>
    <t>Planejamento de investimento de R$6,7 bilhões na educação básica, e R$1,2 bilhão na educação superior</t>
  </si>
  <si>
    <t>Ivan Naatz</t>
  </si>
  <si>
    <t>Post sobre o Benefício da Gestação Múltipla - mães que tiveram trigêmeos ou mais recebem auxílio</t>
  </si>
  <si>
    <t>Jair Miotto</t>
  </si>
  <si>
    <t>Previsão da formação de dois ciclones na região Sul</t>
  </si>
  <si>
    <t>Jessé Lopes</t>
  </si>
  <si>
    <t>Lucas Neves</t>
  </si>
  <si>
    <r>
      <rPr>
        <rFont val="Arial"/>
        <color theme="1"/>
      </rPr>
      <t>*</t>
    </r>
    <r>
      <rPr>
        <rFont val="Arial"/>
        <i/>
        <color theme="1"/>
      </rPr>
      <t>Instagram e facebook possuem alguns posts semelhantes</t>
    </r>
  </si>
  <si>
    <t>Luciane Carminatti</t>
  </si>
  <si>
    <t>*As respostas aos usuários eram sempre irrelevantes e não incentivavam o debate e participação dos cidadãos.</t>
  </si>
  <si>
    <t>Marcius Machado</t>
  </si>
  <si>
    <t>Data da análise: 14/07/2023</t>
  </si>
  <si>
    <r>
      <rPr>
        <rFont val="Arial"/>
        <color theme="1"/>
      </rPr>
      <t>*</t>
    </r>
    <r>
      <rPr>
        <rFont val="Arial"/>
        <i/>
        <color theme="1"/>
      </rPr>
      <t xml:space="preserve">Tanto o instagram como o facebook recebem postagens praticamente diárias com atualizações positivas. </t>
    </r>
  </si>
  <si>
    <t>Marcos da Rosa</t>
  </si>
  <si>
    <t>Marcos Vieira</t>
  </si>
  <si>
    <t>Mário Motta</t>
  </si>
  <si>
    <t>https://cidades.ibge.gov.br/brasil/sc/panorama</t>
  </si>
  <si>
    <t>Marquito</t>
  </si>
  <si>
    <t>https://www.alesc.sc.gov.br/todos-deputados</t>
  </si>
  <si>
    <t>Há dez anos, carne suína catarinense conquistava mercado japonês</t>
  </si>
  <si>
    <t>Massocco</t>
  </si>
  <si>
    <t>Polícia científica é homenageada na Alesc por atuação no atentado à creche em Blumenau</t>
  </si>
  <si>
    <t>Matheus Cadorin</t>
  </si>
  <si>
    <t>Governador participa da assinatura do termo de cooperação com Celesc e Acafe para melhorias elétricas nas escolas</t>
  </si>
  <si>
    <t>Maurício Eskudlark</t>
  </si>
  <si>
    <t>Maurício Peixer</t>
  </si>
  <si>
    <t>Serviços catarinenses acumulam alta de 10,6% nos primeiros cinco meses de 2023</t>
  </si>
  <si>
    <t>Mauro de Nadal</t>
  </si>
  <si>
    <t>Governador se reune com os prefeitos da Ameosc nesta sexta-feira</t>
  </si>
  <si>
    <t>Napoleão Bernardes</t>
  </si>
  <si>
    <t>Atendimento: 2023015422
Data: 19 de Junho de 2023
Prezado(a) Cidadão(ã),
Desde já agradecemos seu contato junto ao E-SIC.
Em atenção a reivindicação formulada no atendimento n° 2023015422, segue resposta :
Resposta: -- 19/06/2023 16:31 -- SC::OGE::Secretaria de Estado da Comunicação --
Resposta anexa:
Olá, segue resposta para a seguinte reivindicação:
"Olá! Gostaria de solicitar uma relação de usuários bloqueados (em quantidade) e o motivo de cada bloqueio nas redes sociais do governo do estado, separados por rede social. Estamos realizando um trabalho sobre governo aberto e comunicação e o fornecimento desses dados nos auxiliaria muito. Obrigado!"
Pessoas bloqueadas nas redes sociais do Governo de Santa Catarina:
Whatsapp - 23 pessoas
Facebook - Cerca de 450 pessoas
Instagram - 4 pessoas
Twitter - 1 pessoa
Não é possível listar o motivo específico de bloqueio de cada uma, mas alguma das regras do termo de uso (texto abaixo) deve ter sido infringida.
Termo de uso das redes sociais do Governo do Estado de Santa Catarina Serviços, ações e informações de utilidade pública do Estado são comunicados pelas nossas redes sociais. Os canais também têm a importante finalidade de interação, estreitando a relação com o cidadão catarinense. Estas instruções, portanto, são para você, cidadão. Queremos lembrá-lo que interações em forma de texto, emoji, curtida ou compartilhamento são bem-vindas. Porém, estas estão sujeitas à política de uso. Para que possamos garantir um ambiente agradável e respeitoso, não serão toleradas as seguintes situações: Comentários que contenham material discriminatório, de caráter ofensivo, ilegal, preconceituoso e racista;
Comentários que exponham dados pessoais de usuários sem autorização;
Comentários com vocabulário chulo ou vulgar;
Ameaça, perjúrio, difamação ou qualquer conteúdo inapropriado que viole padrões do Facebook, Instagram, Twitter, Youtube e Tiktok ou da legislação brasileira;
Textos, fotos e/ou vídeos de teor pornográfico, violento, rude e grosseiro;
Divulgação de promoções, fanpages ou outros perfis, materiais de campanhas eleitorais e propagandas de terceiros;
Informações que promovam mentiras, ofenda ou difame o Governo do Estado de Santa Catarina, usuários e órgãos públicos;
Todo conteúdo spam (lixo eletrônico) e flood (postagens iguais e sucessivas);
Se estas regras não forem respeitadas, o Governo do Estado de Santa Catarina reserva-se no direito de deletar comentários, e diante da insistência, bloquear usuários.
Vale lembrar, ainda, que não nos responsabilizamos por instabilidades e outros problemas eventualmente apresentados pelas redes.
Salientamos que nos termos do art. 22, do Decreto Estadual n.º 1.048/2012, o requerente poderá apresentar recurso à autoridade máxima do órgão ou entidade no prazo de 10 (dez) dias contados da ciência desta manifestação.
Para dúvidas relacionadas à solicitação de recurso e ao atendimento de pedidos de acesso à informação no Poder Executivo Estadual, acessar o seguinte endereço: https://cge.sc.gov.br/download/manual-perguntas-frequentes-sobre-a-lei-de-acesso-a-informacao-lai/
Solicitamos que não utilize este e-mail de encaminhamento para novos atendimentos ou respostas. Sugerimos que, caso necessário, seja registrado um novo atendimento no sistema da Ouvidoria Geral do Estado: www.ouvidoria.sc.gov.br.
Atenciosamente,
Controladoria-Geral do Estado de SC
Ouvidoria-Geral do Estado de SC</t>
  </si>
  <si>
    <t>CGE finaliza série de apresentações do programa de Integridade e Compliance</t>
  </si>
  <si>
    <t>Neodi Saretta</t>
  </si>
  <si>
    <t>Controladorias do Estado e de Florianópolis assinam acordo para compartilhar boas práticas</t>
  </si>
  <si>
    <t>Nilso Berlanda</t>
  </si>
  <si>
    <t>Exportações catarinenses de carne suína batem recode histórico para o semestre</t>
  </si>
  <si>
    <t>Oscar Gutz</t>
  </si>
  <si>
    <t>Educação fará formação para professores das redes estaduais durante o recesso escolar</t>
  </si>
  <si>
    <t>Padre Pedro Baldissera</t>
  </si>
  <si>
    <t>Após conclusão do monitoramento técnico, Santa Catarina segue livre do mofo azul para exportação de tabaco para a China</t>
  </si>
  <si>
    <t>Paulinha</t>
  </si>
  <si>
    <t>Projetos Sanitaristas Junior e Acadêmico da Cidasc ampliam alcance no Sul do estado</t>
  </si>
  <si>
    <t>Pepê Collaço</t>
  </si>
  <si>
    <t>Em Brasília, Secretária Carmen Zanotto busca encaminhamento para as demandas de SC</t>
  </si>
  <si>
    <t>Repórter Sérgio Guimarães</t>
  </si>
  <si>
    <t>Em Chapecó, Polícia Civil ativa base do NOC, Sala Lilás e inaugura galeria de ex-delegados da DRP com galeria de fotos</t>
  </si>
  <si>
    <t>Rodrigo Minotto</t>
  </si>
  <si>
    <t>Defesa Civil de SC e as Coordenadorias Regionais de Proteção contabilizaram até esta quinta,13, 53 ocorrências de chuvase vendavais</t>
  </si>
  <si>
    <t>Sargento Lima</t>
  </si>
  <si>
    <t>Sergio Motta</t>
  </si>
  <si>
    <r>
      <rPr>
        <rFont val="Arial"/>
        <color theme="1"/>
      </rPr>
      <t>*</t>
    </r>
    <r>
      <rPr>
        <rFont val="Arial"/>
        <i/>
        <color theme="1"/>
      </rPr>
      <t>Em nenhuma das redes houve respostas do estado em comentários questionando pontos das publicações, não incentivaram debates nesse meio.  Sendo que a maioria das postagens também não possuem comentários de outros usuários.</t>
    </r>
  </si>
  <si>
    <t>Tiago Zilli</t>
  </si>
  <si>
    <r>
      <rPr>
        <rFont val="Arial"/>
        <color theme="1"/>
      </rPr>
      <t>*</t>
    </r>
    <r>
      <rPr>
        <rFont val="Arial"/>
        <i/>
        <color theme="1"/>
      </rPr>
      <t>A maioria das postagens do twitter de SC são apenas links para notícias do portal de notícias do estado. Pode-se observar que o conteúdo das duas são praticamente os mesmos</t>
    </r>
  </si>
  <si>
    <t>Volnei Weber</t>
  </si>
  <si>
    <t xml:space="preserve"> As novas tarifas do gás natural para o segundo semestre em SC passaram a valer desde o início do mês, com uma redução média de 13,6%. </t>
  </si>
  <si>
    <t>A atleta Natália Pereira, de Florianópolis, foi convocada nesta semana para compor a equipe Sub-15 da Seleção Brasileira</t>
  </si>
  <si>
    <t>As Áreas de Soltura de Animais Silvestres, ASAS, são espaços destinados para o retorno de animais silvestres que passaram por reabilitação no CETAS-SC</t>
  </si>
  <si>
    <t>O Governo SC investiu desde o início do ano em equipamentos e viaturas para as forças de segurança pública. Repasses que em pouco tempo refletiram em bons resultados, como grandes apreensões</t>
  </si>
  <si>
    <t>Você sabe a importância dos cães-guia? 🐶
Esses animais auxiliam pessoas com deficiência visual a se locomoverem para todos os locais, tornando o cotidiano mais prático e livre de acidentes.</t>
  </si>
  <si>
    <t>O @detranscoficial realiza até sexta-feira, 7, o Mutirão de Exames Práticos para a Carteira Nacional de Habilitação, em Florianópolis.</t>
  </si>
  <si>
    <t xml:space="preserve"> SC apresenta resultados significativos de queda nos indicadores criminais em relação ao número de roubos e latrocínios. De janeiro a abril de 2023, em comparação com o mesmo período do ano passado, houve queda de 22% no número de roubos em geral e diminuição de 60% em relação aos crimes de latrocínios.
🚨 Até o momento, o Governo SC investiu R$ 86 milhões em estrutura, treinamentos, equipamentos e novas viaturas para as forças de segurança.</t>
  </si>
  <si>
    <t>O Governo SC assinou nesta segunda-feira, 3, a ordem de serviço para a elaboração do Plano Aeroviário de Santa Catarina, o Paesc.</t>
  </si>
  <si>
    <r>
      <rPr>
        <rFont val="Arial"/>
        <color theme="1"/>
      </rPr>
      <t>*</t>
    </r>
    <r>
      <rPr>
        <rFont val="Arial"/>
        <i/>
        <color theme="1"/>
      </rPr>
      <t>Não houve respostas aos comentários no facebook respondendo os usuários. Não ocorreu interação para incentivar a participação</t>
    </r>
  </si>
  <si>
    <t>*Não possui tanta atualização quanto nas outras redes</t>
  </si>
  <si>
    <t xml:space="preserve">Agência Catarinense de Notícias
</t>
  </si>
  <si>
    <t>Defesa Civil de Santa Catarina confirma rajadas de vento de até 157,4km/h nesta quinta feira</t>
  </si>
  <si>
    <r>
      <rPr>
        <rFont val="Arial"/>
        <color theme="1"/>
      </rPr>
      <t>*</t>
    </r>
    <r>
      <rPr>
        <rFont val="Arial"/>
        <i/>
        <color theme="1"/>
      </rPr>
      <t>As postagens são de caráter geral, e algumas são as mesmas das redes sociais, principalmente no twitter.</t>
    </r>
  </si>
  <si>
    <r>
      <rPr>
        <rFont val="Arial"/>
        <color theme="1"/>
      </rPr>
      <t>*</t>
    </r>
    <r>
      <rPr>
        <rFont val="Arial"/>
        <i/>
        <color theme="1"/>
      </rPr>
      <t>O ritmo de publicação de notícias no portal é alto.</t>
    </r>
  </si>
  <si>
    <t>https://www.instagram.com/governosergipe/</t>
  </si>
  <si>
    <t>Usuários bloqueados: 51</t>
  </si>
  <si>
    <t>https://www.facebook.com/governodesergipe</t>
  </si>
  <si>
    <t>FÁBIO CRUZ MITIDIERI</t>
  </si>
  <si>
    <t>https://twitter.com/governosergipe</t>
  </si>
  <si>
    <t>A POTÊNCIA DA ESCOLA PÚBLICA DE SERGIPE PARA O BRASIL</t>
  </si>
  <si>
    <t>Zezinho Sobral</t>
  </si>
  <si>
    <t>https://www.se.gov.br/</t>
  </si>
  <si>
    <t>ações de vandalismo e imprudência em trecho da Orla Sul, na Rodovia Inácio Barbosa, resultaram na destruição da sinalização que alerta a população para a interdição dos dois lados da via.</t>
  </si>
  <si>
    <t>Cristiano Cavalcante (União Brasil): 45.314 votos</t>
  </si>
  <si>
    <t>https://www.se.gov.br/noticias</t>
  </si>
  <si>
    <t>Os atendimentos do Departamento Estadual de Trânsito de Sergipe (Detran/SE) e das Circunscrições Regionais de Trânsito (Ciretrans) estarão suspensos, da próxima sexta-feira (14) a domingo (16), para manutenção do sistema de redes e modernização dos ambientes tecnológicos.</t>
  </si>
  <si>
    <t>Dra Lidiane Lucena (Republicanos): 37.332 votos</t>
  </si>
  <si>
    <t>Vacinar é mais que se proteger, é proteger quem você ama! 💉💙</t>
  </si>
  <si>
    <t>Jeferson Andrade (PSD): 35.909 votos</t>
  </si>
  <si>
    <t xml:space="preserve">BATISTÃO: 54 ANOS </t>
  </si>
  <si>
    <t>Marcos Oliveira (PL): 35.114 votos</t>
  </si>
  <si>
    <t>Carminha (Republicanos): 34.790 votos</t>
  </si>
  <si>
    <t>Sergipe é o nosso lar, e a palavra “lar” tem som de amor. É casa que exala alegria, belezas e encantos.</t>
  </si>
  <si>
    <t>Luciano Bispo (PSD): 30.867 votos</t>
  </si>
  <si>
    <t>Sergipe é e sempre vai ser o meu lugar 💚</t>
  </si>
  <si>
    <t>Linda Brasil (PSOL): 28.704 votos</t>
  </si>
  <si>
    <t>Neste dia tão importante para Sergipe, nada mais justo que homenagear e valorizar a nossa história.</t>
  </si>
  <si>
    <t>Maisa Mitidieri (PSD): 28.174 votos</t>
  </si>
  <si>
    <t>Sergipanizar-se é o que há 💚 #NossaIndependência #8dejulho</t>
  </si>
  <si>
    <t>Paulo Jr (PV): 27.947 votos</t>
  </si>
  <si>
    <t>Hoje, dia da Emancipação Política de Sergipe, vamos falar sobre a importância da data e o bafafá que foi pra gente se tornar independente</t>
  </si>
  <si>
    <t>Pato Maravilha (PL): 27.552 votos</t>
  </si>
  <si>
    <t>Não vacile com o mosquito</t>
  </si>
  <si>
    <t>Áurea Ribeiro (Republicanos): 26.200 votos</t>
  </si>
  <si>
    <t>Incentivo ao esporte é compromisso firmado! ✅⛹🏽</t>
  </si>
  <si>
    <t>Adailton Martins (PSD): 24.175 votos</t>
  </si>
  <si>
    <t>Energia para o desenvolvimento!</t>
  </si>
  <si>
    <t>Netinho Guimarães (PL): 24.164 votos</t>
  </si>
  <si>
    <t>Frei Paulo foi a capital sergipana em mais uma edição do #SergipeéAqui, programa que aproxima a estrutura do Estado da população.</t>
  </si>
  <si>
    <t>Jorginho (PSD): 23.854 votos</t>
  </si>
  <si>
    <t>Marcelo Sobral (União Brasil): 22.159 votos</t>
  </si>
  <si>
    <r>
      <rPr>
        <rFont val="Arial"/>
        <color theme="1"/>
      </rPr>
      <t>*</t>
    </r>
    <r>
      <rPr>
        <rFont val="Arial"/>
        <i/>
        <color theme="1"/>
      </rPr>
      <t>O perfil responde comentários positivos</t>
    </r>
  </si>
  <si>
    <t>Kaká Santos (União Brasil): 20.280 votos</t>
  </si>
  <si>
    <r>
      <rPr>
        <rFont val="Arial"/>
        <color theme="1"/>
      </rPr>
      <t>*</t>
    </r>
    <r>
      <rPr>
        <rFont val="Arial"/>
        <i/>
        <color theme="1"/>
      </rPr>
      <t>A população é bem engajada nas postagens. Há muitos comentários.</t>
    </r>
  </si>
  <si>
    <t>Chico do Correio (PT): 18.523 votos</t>
  </si>
  <si>
    <t>Georgeo Passos (Cidadania): 18.429 votos</t>
  </si>
  <si>
    <t>Luizão Dona Trampi (União Brasil): 18.291 votos</t>
  </si>
  <si>
    <t>https://g1.globo.com/se/sergipe/eleicoes/2022/noticia/2022/10/02/veja-quais-sao-os-24-deputados-estaduais-eleitos-em-sergipe.ghtml</t>
  </si>
  <si>
    <t>Garibalde (PDT): 18.073 votos</t>
  </si>
  <si>
    <t>Luciano Pimentel (PP): 18.073 votos</t>
  </si>
  <si>
    <t>Ibrain de Valmir (PV): 16.554 votos</t>
  </si>
  <si>
    <t>Vila do forró</t>
  </si>
  <si>
    <t>Dr. Samuel Carvalho (Cidadania): 15.621 votos</t>
  </si>
  <si>
    <t>Neto Batalha (PP): 14.990 votos</t>
  </si>
  <si>
    <t>⚠️ Semac descarta alerta de ciclone extratropical atingir Sergipe ⛈️</t>
  </si>
  <si>
    <t>Os 30 dias de forró, em junho, ficaram marcados na memória e nos registros da nossa equipe de fotografia. 📸</t>
  </si>
  <si>
    <t>Hoje, 6, o Ginásio Constâncio Vieira completa 45 anos.🏅</t>
  </si>
  <si>
    <r>
      <rPr>
        <rFont val="Arial"/>
        <color theme="1"/>
      </rPr>
      <t>*</t>
    </r>
    <r>
      <rPr>
        <rFont val="Arial"/>
        <i/>
        <color theme="1"/>
      </rPr>
      <t xml:space="preserve">O Twitter possui um ritmo de postagens e alcance mais baixo. </t>
    </r>
  </si>
  <si>
    <t>Empresa Sergipana de Tecnologia da Informação tem novo diretor-presidente</t>
  </si>
  <si>
    <t>Jungle Fight em Sergipe terá ingressos trocados por quilos de alimentos não perecíveis</t>
  </si>
  <si>
    <t>Campanha contra a Influenza tem quase 56% de cobertura vacinal em Sergipe</t>
  </si>
  <si>
    <t xml:space="preserve">Saúde orienta sobre cuidados em caso de picada de escorpião </t>
  </si>
  <si>
    <t>Sete municípios têm abastecimento de água interrompido nesta quarta, 12</t>
  </si>
  <si>
    <t>Funesa lança editais de credenciamento para cursos EAD</t>
  </si>
  <si>
    <t>Projeto Transformando Vidas completa dez anos no sistema prisional de Sergipe</t>
  </si>
  <si>
    <t>NAT divulga 40 vagas de emprego no estado</t>
  </si>
  <si>
    <t>Governo do Estado autoriza serviços emergenciais na Rodovia dos Náufragos</t>
  </si>
  <si>
    <t>Vila do Forró destaca a cultura sergipana com apresentação do grupo folclórico 'As Lavadeiras' e atrações musicais de forró</t>
  </si>
  <si>
    <t>SES realiza ações de prevenção para estudantes e profissionais de saúde no município de Itabi</t>
  </si>
  <si>
    <t>Fiscalizações da Emdagro evitam entrada de doenças e pragas em Sergipe</t>
  </si>
  <si>
    <t>Governo e Fies se reúnem para tratar sobre implantação do Cinturão de Confecções no centro-sul</t>
  </si>
  <si>
    <t>Colégio da rede pública estadual incentiva estudantes à pesquisa científica</t>
  </si>
  <si>
    <t>Defesa Civil Estadual avalia as consequências das chuvas e faz monitoramento para assistência à população</t>
  </si>
  <si>
    <r>
      <rPr>
        <rFont val="Arial"/>
        <color theme="1"/>
      </rPr>
      <t>*</t>
    </r>
    <r>
      <rPr>
        <rFont val="Arial"/>
        <i/>
        <color theme="1"/>
      </rPr>
      <t xml:space="preserve">As postagens são de caráter geral, enquanto as das redes sociais são, na maioria, sobre fatos, ações e iniciativas diretamente o cotodiano da população. </t>
    </r>
  </si>
  <si>
    <r>
      <rPr>
        <rFont val="Arial"/>
        <color theme="1"/>
      </rPr>
      <t>*</t>
    </r>
    <r>
      <rPr>
        <rFont val="Arial"/>
        <i/>
        <color theme="1"/>
      </rPr>
      <t xml:space="preserve">O ritmo de publicação de notícias no portal é alto, maior do que de todas as outras redes sociais. </t>
    </r>
  </si>
  <si>
    <t>Usuários bloqueados: 198</t>
  </si>
  <si>
    <t xml:space="preserve">É amanha, meu povo, Sergipe se encontra em Frei Paulo </t>
  </si>
  <si>
    <t xml:space="preserve">Simbora com o Gov conhecer um pouco sobre a cidade sede da próxima edição do ‘Sergipe é aqui’, Frei Paulo </t>
  </si>
  <si>
    <t xml:space="preserve">(Repetido) Simbora com o Gov conhecer um pouco sobre a cidade sede da próxima edição do ‘Sergipe é aqui’, Frei Paulo </t>
  </si>
  <si>
    <t xml:space="preserve">Bom dia com lembrete: até dezembro, todas as segundas o nosso encontro é na Rua São João! </t>
  </si>
  <si>
    <t xml:space="preserve">Renda Irlandesa </t>
  </si>
  <si>
    <t>A FOME NÃO ESPERA</t>
  </si>
  <si>
    <t xml:space="preserve">Hoje é dia de homenagear quem cuida da nossa segurança </t>
  </si>
  <si>
    <t>É Xote. É Forró. É tradição na Rua São João🪗</t>
  </si>
  <si>
    <t xml:space="preserve"> Dia para celebrar e enaltecer a autenticidade e a força das pessoas no espectro do autismo, além de promover o respeito, a conscientização e o posicionamento contra o capacitismo. </t>
  </si>
  <si>
    <t xml:space="preserve">O balançar dos vestidos e toda a sintonia das quadrilhas juninas abrilhantaram a final do Concurso Gonzagão. </t>
  </si>
  <si>
    <t xml:space="preserve">Cedinho já tem forrozinho tocando no Arraiá do Povo. Se achegue e simbora aproveitar </t>
  </si>
  <si>
    <r>
      <rPr>
        <rFont val="Arial"/>
        <color theme="1"/>
      </rPr>
      <t>*</t>
    </r>
    <r>
      <rPr>
        <rFont val="Arial"/>
        <i/>
        <color theme="1"/>
      </rPr>
      <t xml:space="preserve">Nem todas as  postagens do instagram são repostadas no Facebook, porém todas já foram postadas no instagram anteriormente. </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</si>
</sst>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yy"/>
    <numFmt numFmtId="166" formatCode="dd/mm"/>
    <numFmt numFmtId="167" formatCode="0.000"/>
    <numFmt numFmtId="168" formatCode="dd-mm-yyyy"/>
    <numFmt numFmtId="169" formatCode="0.000%"/>
  </numFmts>
  <fonts count="36">
    <font>
      <sz val="10.0"/>
      <color rgb="FF000000"/>
      <name val="Arial"/>
      <scheme val="minor"/>
    </font>
    <font>
      <b/>
      <sz val="11.0"/>
      <color theme="1"/>
      <name val="Arial"/>
      <scheme val="minor"/>
    </font>
    <font/>
    <font>
      <color theme="1"/>
      <name val="Arial"/>
      <scheme val="minor"/>
    </font>
    <font>
      <color theme="1"/>
      <name val="Arial"/>
    </font>
    <font>
      <color rgb="FF222222"/>
      <name val="Arial"/>
    </font>
    <font>
      <sz val="12.0"/>
      <color rgb="FF000000"/>
      <name val="Arial"/>
    </font>
    <font>
      <sz val="12.0"/>
      <color rgb="FF000000"/>
      <name val="Roboto"/>
    </font>
    <font>
      <u/>
      <color rgb="FF0000FF"/>
    </font>
    <font>
      <b/>
      <color theme="1"/>
      <name val="Arial"/>
      <scheme val="minor"/>
    </font>
    <font>
      <b/>
      <color theme="1"/>
      <name val="Arial"/>
    </font>
    <font>
      <b/>
      <sz val="12.0"/>
      <color theme="1"/>
      <name val="Arial"/>
      <scheme val="minor"/>
    </font>
    <font>
      <i/>
      <color theme="1"/>
      <name val="Arial"/>
      <scheme val="minor"/>
    </font>
    <font>
      <sz val="10.0"/>
      <color rgb="FF000000"/>
      <name val="Arial"/>
    </font>
    <font>
      <color rgb="FF000000"/>
      <name val="Arial"/>
    </font>
    <font>
      <b/>
      <sz val="11.0"/>
      <color rgb="FF434343"/>
      <name val="Arial"/>
      <scheme val="minor"/>
    </font>
    <font>
      <sz val="12.0"/>
      <color theme="1"/>
      <name val="Arial"/>
      <scheme val="minor"/>
    </font>
    <font>
      <b/>
      <sz val="14.0"/>
      <color rgb="FF741B47"/>
      <name val="Arial"/>
      <scheme val="minor"/>
    </font>
    <font>
      <u/>
      <color rgb="FF0000FF"/>
    </font>
    <font>
      <u/>
      <color rgb="FF0000FF"/>
    </font>
    <font>
      <u/>
      <color rgb="FF0000FF"/>
    </font>
    <font>
      <sz val="11.0"/>
      <color rgb="FF000000"/>
      <name val="-apple-system"/>
    </font>
    <font>
      <u/>
      <color rgb="FF0000FF"/>
    </font>
    <font>
      <u/>
      <color rgb="FF0000FF"/>
    </font>
    <font>
      <u/>
      <color rgb="FF1155CC"/>
      <name val="Arial"/>
    </font>
    <font>
      <color theme="1"/>
      <name val="Roboto"/>
    </font>
    <font>
      <u/>
      <color rgb="FF0000FF"/>
    </font>
    <font>
      <sz val="11.0"/>
      <color rgb="FF202124"/>
      <name val="Arial"/>
    </font>
    <font>
      <u/>
      <color rgb="FF0000FF"/>
    </font>
    <font>
      <u/>
      <color rgb="FF0000FF"/>
    </font>
    <font>
      <u/>
      <color rgb="FF0000FF"/>
    </font>
    <font>
      <sz val="11.0"/>
      <color rgb="FF1F1F1F"/>
      <name val="&quot;Google Sans&quot;"/>
    </font>
    <font>
      <sz val="8.0"/>
      <color rgb="FF000000"/>
      <name val="Arial"/>
    </font>
    <font>
      <sz val="11.0"/>
      <color theme="1"/>
      <name val="Arial"/>
      <scheme val="minor"/>
    </font>
    <font>
      <u/>
      <color rgb="FF1155CC"/>
      <name val="Arial"/>
    </font>
    <font>
      <u/>
      <color rgb="FF0000FF"/>
    </font>
  </fonts>
  <fills count="10">
    <fill>
      <patternFill patternType="none"/>
    </fill>
    <fill>
      <patternFill patternType="lightGray"/>
    </fill>
    <fill>
      <patternFill patternType="solid">
        <fgColor rgb="FFF4CCCC"/>
        <bgColor rgb="FFF4CCCC"/>
      </patternFill>
    </fill>
    <fill>
      <patternFill patternType="solid">
        <fgColor rgb="FF93C47D"/>
        <bgColor rgb="FF93C47D"/>
      </patternFill>
    </fill>
    <fill>
      <patternFill patternType="solid">
        <fgColor rgb="FFFFFFFF"/>
        <bgColor rgb="FFFFFFFF"/>
      </patternFill>
    </fill>
    <fill>
      <patternFill patternType="solid">
        <fgColor rgb="FFF5CBCC"/>
        <bgColor rgb="FFF5CBCC"/>
      </patternFill>
    </fill>
    <fill>
      <patternFill patternType="solid">
        <fgColor rgb="FFCCCCCC"/>
        <bgColor rgb="FFCCCCCC"/>
      </patternFill>
    </fill>
    <fill>
      <patternFill patternType="solid">
        <fgColor rgb="FFB7B7B7"/>
        <bgColor rgb="FFB7B7B7"/>
      </patternFill>
    </fill>
    <fill>
      <patternFill patternType="solid">
        <fgColor rgb="FFEFEFEF"/>
        <bgColor rgb="FFEFEFEF"/>
      </patternFill>
    </fill>
    <fill>
      <patternFill patternType="solid">
        <fgColor rgb="FFE06666"/>
        <bgColor rgb="FFE06666"/>
      </patternFill>
    </fill>
  </fills>
  <borders count="110">
    <border/>
    <border>
      <left style="medium">
        <color rgb="FF666666"/>
      </left>
      <right style="thin">
        <color rgb="FFD9D9D9"/>
      </right>
      <top style="medium">
        <color rgb="FF666666"/>
      </top>
    </border>
    <border>
      <left style="thin">
        <color rgb="FFD9D9D9"/>
      </left>
      <right style="thin">
        <color rgb="FFD9D9D9"/>
      </right>
      <top style="medium">
        <color rgb="FF666666"/>
      </top>
    </border>
    <border>
      <left style="thin">
        <color rgb="FFD9D9D9"/>
      </left>
      <top style="medium">
        <color rgb="FF666666"/>
      </top>
    </border>
    <border>
      <right style="medium">
        <color rgb="FF666666"/>
      </right>
      <top style="medium">
        <color rgb="FF666666"/>
      </top>
    </border>
    <border>
      <left style="thin">
        <color rgb="FF000000"/>
      </left>
      <right style="thin">
        <color rgb="FF000000"/>
      </right>
      <top style="thin">
        <color rgb="FF000000"/>
      </top>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666666"/>
      </left>
      <right style="medium">
        <color rgb="FF666666"/>
      </right>
      <top style="medium">
        <color rgb="FF666666"/>
      </top>
    </border>
    <border>
      <left style="medium">
        <color rgb="FF666666"/>
      </left>
      <right style="medium">
        <color rgb="FF666666"/>
      </right>
      <bottom style="thin">
        <color rgb="FF999999"/>
      </bottom>
    </border>
    <border>
      <right style="medium">
        <color rgb="FF666666"/>
      </right>
      <bottom style="thin">
        <color rgb="FF999999"/>
      </bottom>
    </border>
    <border>
      <left style="medium">
        <color rgb="FF666666"/>
      </left>
      <right style="medium">
        <color rgb="FF666666"/>
      </right>
    </border>
    <border>
      <right style="medium">
        <color rgb="FF666666"/>
      </right>
    </border>
    <border>
      <left style="medium">
        <color rgb="FF666666"/>
      </left>
      <right style="medium">
        <color rgb="FF666666"/>
      </right>
      <bottom style="medium">
        <color rgb="FF666666"/>
      </bottom>
    </border>
    <border>
      <right style="medium">
        <color rgb="FF666666"/>
      </right>
      <bottom style="medium">
        <color rgb="FF666666"/>
      </bottom>
    </border>
    <border>
      <left style="thin">
        <color rgb="FF000000"/>
      </left>
      <top style="thin">
        <color rgb="FF000000"/>
      </top>
      <bottom style="thin">
        <color rgb="FF000000"/>
      </bottom>
    </border>
    <border>
      <top style="thin">
        <color rgb="FF000000"/>
      </top>
      <bottom style="thin">
        <color rgb="FF000000"/>
      </bottom>
    </border>
    <border>
      <left style="thin">
        <color rgb="FFB7B7B7"/>
      </left>
      <right style="thin">
        <color rgb="FFB7B7B7"/>
      </right>
      <top style="thin">
        <color rgb="FF000000"/>
      </top>
      <bottom style="thin">
        <color rgb="FFB7B7B7"/>
      </bottom>
    </border>
    <border>
      <left style="thin">
        <color rgb="FF000000"/>
      </left>
      <right style="thin">
        <color rgb="FFB7B7B7"/>
      </right>
      <top style="thin">
        <color rgb="FF000000"/>
      </top>
      <bottom style="thin">
        <color rgb="FF000000"/>
      </bottom>
    </border>
    <border>
      <left style="thin">
        <color rgb="FFB7B7B7"/>
      </left>
      <right style="thin">
        <color rgb="FFB7B7B7"/>
      </right>
      <top style="thin">
        <color rgb="FF000000"/>
      </top>
      <bottom style="thin">
        <color rgb="FF000000"/>
      </bottom>
    </border>
    <border>
      <left style="thin">
        <color rgb="FFB7B7B7"/>
      </left>
      <right style="thin">
        <color rgb="FF000000"/>
      </right>
      <top style="thin">
        <color rgb="FF000000"/>
      </top>
      <bottom style="thin">
        <color rgb="FF000000"/>
      </bottom>
    </border>
    <border>
      <left style="medium">
        <color rgb="FF434343"/>
      </left>
      <right style="medium">
        <color rgb="FF434343"/>
      </right>
      <top style="medium">
        <color rgb="FF434343"/>
      </top>
      <bottom style="thin">
        <color rgb="FFB7B7B7"/>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B7B7B7"/>
      </left>
      <right style="thin">
        <color rgb="FFB7B7B7"/>
      </right>
      <top style="thin">
        <color rgb="FFB7B7B7"/>
      </top>
      <bottom style="thin">
        <color rgb="FFB7B7B7"/>
      </bottom>
    </border>
    <border>
      <left style="thin">
        <color rgb="FF000000"/>
      </left>
      <right style="thin">
        <color rgb="FFB7B7B7"/>
      </right>
      <top style="thin">
        <color rgb="FF000000"/>
      </top>
    </border>
    <border>
      <left style="thin">
        <color rgb="FFB7B7B7"/>
      </left>
      <top style="thin">
        <color rgb="FF000000"/>
      </top>
    </border>
    <border>
      <left style="thin">
        <color rgb="FFB7B7B7"/>
      </left>
      <right style="thin">
        <color rgb="FF000000"/>
      </right>
      <top style="thin">
        <color rgb="FF000000"/>
      </top>
    </border>
    <border>
      <right style="thin">
        <color rgb="FFB7B7B7"/>
      </right>
      <bottom style="thin">
        <color rgb="FFB7B7B7"/>
      </bottom>
    </border>
    <border>
      <left style="medium">
        <color rgb="FF434343"/>
      </left>
      <right style="medium">
        <color rgb="FF434343"/>
      </right>
      <top style="thin">
        <color rgb="FFB7B7B7"/>
      </top>
      <bottom style="thin">
        <color rgb="FFB7B7B7"/>
      </bottom>
    </border>
    <border>
      <left style="thin">
        <color rgb="FF434343"/>
      </left>
      <right style="thin">
        <color rgb="FF434343"/>
      </right>
      <top style="thin">
        <color rgb="FF434343"/>
      </top>
      <bottom style="thin">
        <color rgb="FFB7B7B7"/>
      </bottom>
    </border>
    <border>
      <left style="thin">
        <color rgb="FFB7B7B7"/>
      </left>
      <top style="thin">
        <color rgb="FF000000"/>
      </top>
      <bottom style="thin">
        <color rgb="FFB7B7B7"/>
      </bottom>
    </border>
    <border>
      <left style="thin">
        <color rgb="FF000000"/>
      </left>
      <right style="thin">
        <color rgb="FFB7B7B7"/>
      </right>
    </border>
    <border>
      <left style="thin">
        <color rgb="FFB7B7B7"/>
      </left>
    </border>
    <border>
      <left style="thin">
        <color rgb="FFB7B7B7"/>
      </left>
      <right style="thin">
        <color rgb="FF000000"/>
      </right>
    </border>
    <border>
      <right style="thin">
        <color rgb="FFB7B7B7"/>
      </right>
      <top style="thin">
        <color rgb="FFB7B7B7"/>
      </top>
      <bottom style="thin">
        <color rgb="FFB7B7B7"/>
      </bottom>
    </border>
    <border>
      <left style="thin">
        <color rgb="FF434343"/>
      </left>
      <right style="thin">
        <color rgb="FF434343"/>
      </right>
      <top style="thin">
        <color rgb="FFB7B7B7"/>
      </top>
      <bottom style="thin">
        <color rgb="FFB7B7B7"/>
      </bottom>
    </border>
    <border>
      <left style="thin">
        <color rgb="FFB7B7B7"/>
      </left>
      <top style="thin">
        <color rgb="FFB7B7B7"/>
      </top>
      <bottom style="thin">
        <color rgb="FFB7B7B7"/>
      </bottom>
    </border>
    <border>
      <left style="thin">
        <color rgb="FFB7B7B7"/>
      </left>
      <right style="thin">
        <color rgb="FFB7B7B7"/>
      </right>
      <top style="thin">
        <color rgb="FFB7B7B7"/>
      </top>
      <bottom style="thin">
        <color rgb="FF000000"/>
      </bottom>
    </border>
    <border>
      <left style="thin">
        <color rgb="FF000000"/>
      </left>
      <right style="thin">
        <color rgb="FFB7B7B7"/>
      </right>
      <bottom style="thin">
        <color rgb="FF000000"/>
      </bottom>
    </border>
    <border>
      <left style="thin">
        <color rgb="FFB7B7B7"/>
      </left>
      <bottom style="thin">
        <color rgb="FF000000"/>
      </bottom>
    </border>
    <border>
      <left style="thin">
        <color rgb="FFB7B7B7"/>
      </left>
      <right style="thin">
        <color rgb="FF000000"/>
      </right>
      <bottom style="thin">
        <color rgb="FF000000"/>
      </bottom>
    </border>
    <border>
      <top style="thin">
        <color rgb="FFB7B7B7"/>
      </top>
      <bottom style="thin">
        <color rgb="FFB7B7B7"/>
      </bottom>
    </border>
    <border>
      <left style="thin">
        <color rgb="FFB7B7B7"/>
      </left>
      <top style="thin">
        <color rgb="FFB7B7B7"/>
      </top>
    </border>
    <border>
      <left style="thin">
        <color rgb="FFB7B7B7"/>
      </left>
      <right style="thin">
        <color rgb="FF000000"/>
      </right>
      <top style="thin">
        <color rgb="FFB7B7B7"/>
      </top>
    </border>
    <border>
      <left style="thin">
        <color rgb="FF434343"/>
      </left>
      <right style="thin">
        <color rgb="FF434343"/>
      </right>
      <top style="thin">
        <color rgb="FFB7B7B7"/>
      </top>
    </border>
    <border>
      <left style="thin">
        <color rgb="FF666666"/>
      </left>
      <top style="thin">
        <color rgb="FF666666"/>
      </top>
      <bottom style="thin">
        <color rgb="FF434343"/>
      </bottom>
    </border>
    <border>
      <left style="thin">
        <color rgb="FF434343"/>
      </left>
      <top style="thin">
        <color rgb="FF434343"/>
      </top>
      <bottom style="thin">
        <color rgb="FF434343"/>
      </bottom>
    </border>
    <border>
      <right style="thin">
        <color rgb="FF434343"/>
      </right>
      <top style="thin">
        <color rgb="FF434343"/>
      </top>
      <bottom style="thin">
        <color rgb="FF434343"/>
      </bottom>
    </border>
    <border>
      <left style="thin">
        <color rgb="FF666666"/>
      </left>
    </border>
    <border>
      <left style="thin">
        <color rgb="FF434343"/>
      </left>
      <right style="thin">
        <color rgb="FFD9D9D9"/>
      </right>
      <bottom style="thin">
        <color rgb="FFD9D9D9"/>
      </bottom>
    </border>
    <border>
      <left style="thin">
        <color rgb="FFD9D9D9"/>
      </left>
      <right style="thin">
        <color rgb="FF434343"/>
      </right>
      <bottom style="thin">
        <color rgb="FFD9D9D9"/>
      </bottom>
    </border>
    <border>
      <left style="thin">
        <color rgb="FF434343"/>
      </left>
      <right style="thin">
        <color rgb="FF434343"/>
      </right>
      <bottom style="thin">
        <color rgb="FFD9D9D9"/>
      </bottom>
    </border>
    <border>
      <left style="thin">
        <color rgb="FFB7B7B7"/>
      </left>
      <top style="thin">
        <color rgb="FF434343"/>
      </top>
      <bottom style="thin">
        <color rgb="FF434343"/>
      </bottom>
    </border>
    <border>
      <left style="thin">
        <color rgb="FFB7B7B7"/>
      </left>
      <right style="thin">
        <color rgb="FF434343"/>
      </right>
      <top style="thin">
        <color rgb="FF434343"/>
      </top>
      <bottom style="thin">
        <color rgb="FF434343"/>
      </bottom>
    </border>
    <border>
      <left style="thin">
        <color rgb="FF666666"/>
      </left>
      <right style="thin">
        <color rgb="FF666666"/>
      </right>
      <top style="thin">
        <color rgb="FF666666"/>
      </top>
      <bottom style="thin">
        <color rgb="FF666666"/>
      </bottom>
    </border>
    <border>
      <left style="thin">
        <color rgb="FF434343"/>
      </left>
      <right style="thin">
        <color rgb="FFD9D9D9"/>
      </right>
      <top style="thin">
        <color rgb="FFD9D9D9"/>
      </top>
      <bottom style="thin">
        <color rgb="FFD9D9D9"/>
      </bottom>
    </border>
    <border>
      <left style="thin">
        <color rgb="FFD9D9D9"/>
      </left>
      <right style="thin">
        <color rgb="FF434343"/>
      </right>
      <top style="thin">
        <color rgb="FFD9D9D9"/>
      </top>
      <bottom style="thin">
        <color rgb="FFD9D9D9"/>
      </bottom>
    </border>
    <border>
      <left style="thin">
        <color rgb="FF434343"/>
      </left>
      <right style="thin">
        <color rgb="FF434343"/>
      </right>
      <top style="thin">
        <color rgb="FFD9D9D9"/>
      </top>
      <bottom style="thin">
        <color rgb="FFD9D9D9"/>
      </bottom>
    </border>
    <border>
      <left style="thin">
        <color rgb="FF666666"/>
      </left>
      <right style="thin">
        <color rgb="FFCCCCCC"/>
      </right>
    </border>
    <border>
      <left style="thin">
        <color rgb="FFCCCCCC"/>
      </left>
      <right style="thin">
        <color rgb="FFCCCCCC"/>
      </right>
    </border>
    <border>
      <left style="thin">
        <color rgb="FFCCCCCC"/>
      </left>
      <right style="thin">
        <color rgb="FF666666"/>
      </right>
      <bottom style="thin">
        <color rgb="FFCCCCCC"/>
      </bottom>
    </border>
    <border>
      <left style="thin">
        <color rgb="FF666666"/>
      </left>
      <right style="thin">
        <color rgb="FF666666"/>
      </right>
    </border>
    <border>
      <left style="thin">
        <color rgb="FF666666"/>
      </left>
      <right style="thin">
        <color rgb="FFCCCCCC"/>
      </right>
      <top style="thin">
        <color rgb="FF434343"/>
      </top>
      <bottom style="thin">
        <color rgb="FF666666"/>
      </bottom>
    </border>
    <border>
      <left style="thin">
        <color rgb="FFCCCCCC"/>
      </left>
      <right style="thin">
        <color rgb="FFCCCCCC"/>
      </right>
      <top style="thin">
        <color rgb="FF434343"/>
      </top>
      <bottom style="thin">
        <color rgb="FF666666"/>
      </bottom>
    </border>
    <border>
      <left style="thin">
        <color rgb="FFCCCCCC"/>
      </left>
      <right style="thin">
        <color rgb="FF666666"/>
      </right>
      <top style="thin">
        <color rgb="FFCCCCCC"/>
      </top>
      <bottom style="thin">
        <color rgb="FFCCCCCC"/>
      </bottom>
    </border>
    <border>
      <left style="thin">
        <color rgb="FF434343"/>
      </left>
      <right style="thin">
        <color rgb="FFD9D9D9"/>
      </right>
      <top style="thin">
        <color rgb="FFD9D9D9"/>
      </top>
    </border>
    <border>
      <left style="thin">
        <color rgb="FFCCCCCC"/>
      </left>
      <right style="thin">
        <color rgb="FFCCCCCC"/>
      </right>
      <bottom style="thin">
        <color rgb="FFCCCCCC"/>
      </bottom>
    </border>
    <border>
      <left style="thin">
        <color rgb="FF666666"/>
      </left>
      <bottom style="thin">
        <color rgb="FF666666"/>
      </bottom>
    </border>
    <border>
      <left style="thin">
        <color rgb="FF666666"/>
      </left>
      <right style="thin">
        <color rgb="FF666666"/>
      </right>
      <bottom style="thin">
        <color rgb="FF666666"/>
      </bottom>
    </border>
    <border>
      <left style="thin">
        <color rgb="FF434343"/>
      </left>
      <right style="thin">
        <color rgb="FFD9D9D9"/>
      </right>
      <bottom style="thin">
        <color rgb="FF434343"/>
      </bottom>
    </border>
    <border>
      <left style="thin">
        <color rgb="FFD9D9D9"/>
      </left>
      <right style="thin">
        <color rgb="FF434343"/>
      </right>
      <top style="thin">
        <color rgb="FFD9D9D9"/>
      </top>
      <bottom style="thin">
        <color rgb="FF434343"/>
      </bottom>
    </border>
    <border>
      <left style="thin">
        <color rgb="FF434343"/>
      </left>
      <right style="thin">
        <color rgb="FF434343"/>
      </right>
      <top style="thin">
        <color rgb="FFD9D9D9"/>
      </top>
      <bottom style="thin">
        <color rgb="FF434343"/>
      </bottom>
    </border>
    <border>
      <left style="thin">
        <color rgb="FFCCCCCC"/>
      </left>
      <right style="thin">
        <color rgb="FFCCCCCC"/>
      </right>
      <top style="thin">
        <color rgb="FFCCCCCC"/>
      </top>
      <bottom style="thin">
        <color rgb="FFCCCCCC"/>
      </bottom>
    </border>
    <border>
      <left style="thin">
        <color rgb="FF666666"/>
      </left>
      <right style="thin">
        <color rgb="FFCCCCCC"/>
      </right>
      <bottom style="thin">
        <color rgb="FF666666"/>
      </bottom>
    </border>
    <border>
      <left style="thin">
        <color rgb="FFCCCCCC"/>
      </left>
      <right style="thin">
        <color rgb="FFCCCCCC"/>
      </right>
      <top style="thin">
        <color rgb="FFCCCCCC"/>
      </top>
      <bottom style="thin">
        <color rgb="FF666666"/>
      </bottom>
    </border>
    <border>
      <left style="medium">
        <color rgb="FF666666"/>
      </left>
      <top style="medium">
        <color rgb="FF666666"/>
      </top>
      <bottom style="medium">
        <color rgb="FF666666"/>
      </bottom>
    </border>
    <border>
      <top style="medium">
        <color rgb="FF666666"/>
      </top>
      <bottom style="medium">
        <color rgb="FF666666"/>
      </bottom>
    </border>
    <border>
      <right style="medium">
        <color rgb="FF666666"/>
      </right>
      <top style="medium">
        <color rgb="FF666666"/>
      </top>
      <bottom style="medium">
        <color rgb="FF666666"/>
      </bottom>
    </border>
    <border>
      <left style="medium">
        <color rgb="FF666666"/>
      </left>
      <bottom style="thin">
        <color rgb="FF999999"/>
      </bottom>
    </border>
    <border>
      <bottom style="thin">
        <color rgb="FF999999"/>
      </bottom>
    </border>
    <border>
      <left style="medium">
        <color rgb="FF666666"/>
      </left>
    </border>
    <border>
      <left style="medium">
        <color rgb="FF666666"/>
      </left>
      <bottom style="medium">
        <color rgb="FF666666"/>
      </bottom>
    </border>
    <border>
      <bottom style="medium">
        <color rgb="FF666666"/>
      </bottom>
    </border>
    <border>
      <left style="medium">
        <color rgb="FF999999"/>
      </left>
      <top style="medium">
        <color rgb="FF999999"/>
      </top>
      <bottom style="thin">
        <color rgb="FF999999"/>
      </bottom>
    </border>
    <border>
      <left style="thin">
        <color rgb="FF999999"/>
      </left>
      <right style="thin">
        <color rgb="FF999999"/>
      </right>
      <top style="medium">
        <color rgb="FF999999"/>
      </top>
      <bottom style="thin">
        <color rgb="FF999999"/>
      </bottom>
    </border>
    <border>
      <right style="thin">
        <color rgb="FF999999"/>
      </right>
      <top style="medium">
        <color rgb="FF999999"/>
      </top>
      <bottom style="thin">
        <color rgb="FF999999"/>
      </bottom>
    </border>
    <border>
      <top style="medium">
        <color rgb="FF999999"/>
      </top>
      <bottom style="thin">
        <color rgb="FF999999"/>
      </bottom>
    </border>
    <border>
      <right style="medium">
        <color rgb="FF999999"/>
      </right>
      <top style="medium">
        <color rgb="FF999999"/>
      </top>
      <bottom style="thin">
        <color rgb="FF999999"/>
      </bottom>
    </border>
    <border>
      <left style="medium">
        <color rgb="FF999999"/>
      </left>
    </border>
    <border>
      <left style="thin">
        <color rgb="FF999999"/>
      </left>
      <right style="thin">
        <color rgb="FF999999"/>
      </right>
    </border>
    <border>
      <right style="thin">
        <color rgb="FF999999"/>
      </right>
    </border>
    <border>
      <right style="medium">
        <color rgb="FF999999"/>
      </right>
    </border>
    <border>
      <left style="medium">
        <color rgb="FF999999"/>
      </left>
      <bottom style="medium">
        <color rgb="FF999999"/>
      </bottom>
    </border>
    <border>
      <left style="thin">
        <color rgb="FF999999"/>
      </left>
      <right style="thin">
        <color rgb="FF999999"/>
      </right>
      <bottom style="medium">
        <color rgb="FF999999"/>
      </bottom>
    </border>
    <border>
      <right style="thin">
        <color rgb="FF999999"/>
      </right>
      <bottom style="medium">
        <color rgb="FF999999"/>
      </bottom>
    </border>
    <border>
      <bottom style="medium">
        <color rgb="FF999999"/>
      </bottom>
    </border>
    <border>
      <right style="medium">
        <color rgb="FF999999"/>
      </right>
      <bottom style="medium">
        <color rgb="FF999999"/>
      </bottom>
    </border>
    <border>
      <left style="thin">
        <color rgb="FFCCCCCC"/>
      </left>
      <right style="thin">
        <color rgb="FF666666"/>
      </right>
      <top style="thin">
        <color rgb="FFCCCCCC"/>
      </top>
      <bottom style="thin">
        <color rgb="FF666666"/>
      </bottom>
    </border>
    <border>
      <left style="thin">
        <color rgb="FFD9D9D9"/>
      </left>
      <right style="thin">
        <color rgb="FF434343"/>
      </right>
      <top style="thin">
        <color rgb="FFD9D9D9"/>
      </top>
    </border>
    <border>
      <left style="thin">
        <color rgb="FFD9D9D9"/>
      </left>
      <right style="thin">
        <color rgb="FF434343"/>
      </right>
      <bottom style="thin">
        <color rgb="FF434343"/>
      </bottom>
    </border>
    <border>
      <left style="thin">
        <color rgb="FF666666"/>
      </left>
      <right style="thin">
        <color rgb="FFCCCCCC"/>
      </right>
      <bottom style="thin">
        <color rgb="FF000000"/>
      </bottom>
    </border>
    <border>
      <left style="thin">
        <color rgb="FFCCCCCC"/>
      </left>
      <right style="thin">
        <color rgb="FFCCCCCC"/>
      </right>
      <top style="thin">
        <color rgb="FFCCCCCC"/>
      </top>
      <bottom style="thin">
        <color rgb="FF000000"/>
      </bottom>
    </border>
    <border>
      <left style="thin">
        <color rgb="FFCCCCCC"/>
      </left>
      <right style="thin">
        <color rgb="FF666666"/>
      </right>
      <bottom style="thin">
        <color rgb="FF000000"/>
      </bottom>
    </border>
    <border>
      <left style="thin">
        <color rgb="FFCCCCCC"/>
      </left>
      <right style="thin">
        <color rgb="FF666666"/>
      </right>
      <top style="thin">
        <color rgb="FFCCCCCC"/>
      </top>
      <bottom style="thin">
        <color rgb="FF000000"/>
      </bottom>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164" xfId="0" applyAlignment="1" applyBorder="1" applyFont="1" applyNumberFormat="1">
      <alignment horizontal="center" readingOrder="0" vertical="center"/>
    </xf>
    <xf borderId="2" fillId="0" fontId="1" numFmtId="164" xfId="0" applyAlignment="1" applyBorder="1" applyFont="1" applyNumberFormat="1">
      <alignment horizontal="left" readingOrder="0" vertical="center"/>
    </xf>
    <xf borderId="2"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1" numFmtId="0" xfId="0" applyAlignment="1" applyBorder="1" applyFont="1">
      <alignment horizontal="left" readingOrder="0" vertical="center"/>
    </xf>
    <xf borderId="3" fillId="0" fontId="1" numFmtId="0" xfId="0" applyAlignment="1" applyBorder="1" applyFont="1">
      <alignment horizontal="center" readingOrder="0"/>
    </xf>
    <xf borderId="4" fillId="0" fontId="2" numFmtId="0" xfId="0" applyBorder="1" applyFont="1"/>
    <xf borderId="0" fillId="0" fontId="3" numFmtId="0" xfId="0" applyAlignment="1" applyFont="1">
      <alignment readingOrder="0"/>
    </xf>
    <xf borderId="5" fillId="0" fontId="4" numFmtId="0" xfId="0" applyAlignment="1" applyBorder="1" applyFont="1">
      <alignment horizontal="center" vertical="center"/>
    </xf>
    <xf borderId="5" fillId="0" fontId="3" numFmtId="164" xfId="0" applyAlignment="1" applyBorder="1" applyFont="1" applyNumberFormat="1">
      <alignment horizontal="center" readingOrder="0" vertical="center"/>
    </xf>
    <xf borderId="5" fillId="2" fontId="3" numFmtId="0" xfId="0" applyAlignment="1" applyBorder="1" applyFill="1" applyFont="1">
      <alignment horizontal="center" readingOrder="0" vertical="center"/>
    </xf>
    <xf borderId="5" fillId="0" fontId="3" numFmtId="0" xfId="0" applyAlignment="1" applyBorder="1" applyFont="1">
      <alignment horizontal="left" readingOrder="0" vertical="center"/>
    </xf>
    <xf borderId="6" fillId="0" fontId="4" numFmtId="0" xfId="0" applyAlignment="1" applyBorder="1" applyFont="1">
      <alignment horizontal="center" readingOrder="0" vertical="center"/>
    </xf>
    <xf borderId="6" fillId="0" fontId="4" numFmtId="0" xfId="0" applyAlignment="1" applyBorder="1" applyFont="1">
      <alignment horizontal="left" readingOrder="0" vertical="center"/>
    </xf>
    <xf borderId="7" fillId="0" fontId="4" numFmtId="0" xfId="0" applyAlignment="1" applyBorder="1" applyFont="1">
      <alignment horizontal="right" vertical="bottom"/>
    </xf>
    <xf borderId="7" fillId="0" fontId="4" numFmtId="0" xfId="0" applyAlignment="1" applyBorder="1" applyFont="1">
      <alignment horizontal="right" readingOrder="0" vertical="bottom"/>
    </xf>
    <xf borderId="8" fillId="0" fontId="2" numFmtId="0" xfId="0" applyBorder="1" applyFont="1"/>
    <xf borderId="9" fillId="0" fontId="2" numFmtId="0" xfId="0" applyBorder="1" applyFont="1"/>
    <xf borderId="10" fillId="0" fontId="4" numFmtId="0" xfId="0" applyAlignment="1" applyBorder="1" applyFont="1">
      <alignment horizontal="right" vertical="bottom"/>
    </xf>
    <xf borderId="10" fillId="0" fontId="4" numFmtId="0" xfId="0" applyAlignment="1" applyBorder="1" applyFont="1">
      <alignment horizontal="right" readingOrder="0" vertical="bottom"/>
    </xf>
    <xf borderId="11" fillId="0" fontId="2" numFmtId="0" xfId="0" applyBorder="1" applyFont="1"/>
    <xf borderId="10" fillId="0" fontId="2" numFmtId="0" xfId="0" applyBorder="1" applyFont="1"/>
    <xf borderId="5" fillId="0" fontId="4" numFmtId="0" xfId="0" applyAlignment="1" applyBorder="1" applyFont="1">
      <alignment horizontal="center" readingOrder="0" vertical="center"/>
    </xf>
    <xf borderId="6" fillId="0" fontId="4" numFmtId="164" xfId="0" applyAlignment="1" applyBorder="1" applyFont="1" applyNumberFormat="1">
      <alignment horizontal="center" readingOrder="0" vertical="center"/>
    </xf>
    <xf borderId="6" fillId="3" fontId="4" numFmtId="0" xfId="0" applyAlignment="1" applyBorder="1" applyFill="1" applyFont="1">
      <alignment horizontal="center" readingOrder="0" vertical="center"/>
    </xf>
    <xf borderId="6" fillId="0" fontId="4" numFmtId="0" xfId="0" applyBorder="1" applyFont="1"/>
    <xf borderId="6" fillId="0" fontId="4" numFmtId="0" xfId="0" applyAlignment="1" applyBorder="1" applyFont="1">
      <alignment horizontal="left" vertical="center"/>
    </xf>
    <xf borderId="7" fillId="2" fontId="4" numFmtId="0" xfId="0" applyAlignment="1" applyBorder="1" applyFont="1">
      <alignment horizontal="right" readingOrder="0" vertical="bottom"/>
    </xf>
    <xf borderId="10" fillId="2" fontId="4" numFmtId="0" xfId="0" applyAlignment="1" applyBorder="1" applyFont="1">
      <alignment horizontal="right" readingOrder="0" vertical="bottom"/>
    </xf>
    <xf borderId="5" fillId="0" fontId="3" numFmtId="0" xfId="0" applyAlignment="1" applyBorder="1" applyFont="1">
      <alignment horizontal="center" readingOrder="0" vertical="center"/>
    </xf>
    <xf borderId="5" fillId="0" fontId="3" numFmtId="0" xfId="0" applyAlignment="1" applyBorder="1" applyFont="1">
      <alignment vertical="center"/>
    </xf>
    <xf borderId="12" fillId="0" fontId="3" numFmtId="0" xfId="0" applyAlignment="1" applyBorder="1" applyFont="1">
      <alignment horizontal="right" readingOrder="0"/>
    </xf>
    <xf borderId="5" fillId="0" fontId="3" numFmtId="0" xfId="0" applyAlignment="1" applyBorder="1" applyFont="1">
      <alignment horizontal="center" readingOrder="0" vertical="center"/>
    </xf>
    <xf borderId="5" fillId="0" fontId="3" numFmtId="0" xfId="0" applyAlignment="1" applyBorder="1" applyFont="1">
      <alignment readingOrder="0" vertical="center"/>
    </xf>
    <xf borderId="5" fillId="0" fontId="3" numFmtId="0" xfId="0" applyAlignment="1" applyBorder="1" applyFont="1">
      <alignment horizontal="left" vertical="center"/>
    </xf>
    <xf borderId="5" fillId="0" fontId="3" numFmtId="3" xfId="0" applyAlignment="1" applyBorder="1" applyFont="1" applyNumberFormat="1">
      <alignment horizontal="center" readingOrder="0" vertical="center"/>
    </xf>
    <xf borderId="9" fillId="4" fontId="5" numFmtId="0" xfId="0" applyAlignment="1" applyBorder="1" applyFill="1" applyFont="1">
      <alignment horizontal="left" readingOrder="0" vertical="center"/>
    </xf>
    <xf borderId="0" fillId="4" fontId="6" numFmtId="0" xfId="0" applyAlignment="1" applyFont="1">
      <alignment readingOrder="0"/>
    </xf>
    <xf borderId="5" fillId="0" fontId="3" numFmtId="0" xfId="0" applyAlignment="1" applyBorder="1" applyFont="1">
      <alignment readingOrder="0" shrinkToFit="0" vertical="center" wrapText="1"/>
    </xf>
    <xf borderId="5" fillId="0" fontId="3" numFmtId="0" xfId="0" applyAlignment="1" applyBorder="1" applyFont="1">
      <alignment horizontal="left" readingOrder="0" shrinkToFit="0" vertical="center" wrapText="1"/>
    </xf>
    <xf borderId="12" fillId="2" fontId="3" numFmtId="0" xfId="0" applyAlignment="1" applyBorder="1" applyFont="1">
      <alignment horizontal="right" readingOrder="0"/>
    </xf>
    <xf borderId="0" fillId="4" fontId="7" numFmtId="0" xfId="0" applyAlignment="1" applyFont="1">
      <alignment readingOrder="0"/>
    </xf>
    <xf borderId="5" fillId="0" fontId="3" numFmtId="164" xfId="0" applyAlignment="1" applyBorder="1" applyFont="1" applyNumberFormat="1">
      <alignment horizontal="center" vertical="center"/>
    </xf>
    <xf borderId="0" fillId="4" fontId="7" numFmtId="0" xfId="0" applyFont="1"/>
    <xf borderId="0" fillId="4" fontId="6" numFmtId="0" xfId="0" applyFont="1"/>
    <xf borderId="5" fillId="0" fontId="8" numFmtId="0" xfId="0" applyAlignment="1" applyBorder="1" applyFont="1">
      <alignment horizontal="left" readingOrder="0" vertical="center"/>
    </xf>
    <xf borderId="5" fillId="0" fontId="0" numFmtId="164" xfId="0" applyAlignment="1" applyBorder="1" applyFont="1" applyNumberFormat="1">
      <alignment horizontal="center" readingOrder="0" vertical="center"/>
    </xf>
    <xf borderId="12" fillId="5" fontId="3" numFmtId="0" xfId="0" applyAlignment="1" applyBorder="1" applyFill="1" applyFont="1">
      <alignment horizontal="right" readingOrder="0"/>
    </xf>
    <xf borderId="13" fillId="0" fontId="9" numFmtId="0" xfId="0" applyAlignment="1" applyBorder="1" applyFont="1">
      <alignment horizontal="center" readingOrder="0" shrinkToFit="0" wrapText="1"/>
    </xf>
    <xf borderId="4" fillId="0" fontId="9" numFmtId="0" xfId="0" applyAlignment="1" applyBorder="1" applyFont="1">
      <alignment horizontal="center" readingOrder="0" shrinkToFit="0" wrapText="1"/>
    </xf>
    <xf borderId="12" fillId="2" fontId="3" numFmtId="0" xfId="0" applyAlignment="1" applyBorder="1" applyFont="1">
      <alignment horizontal="right" readingOrder="0"/>
    </xf>
    <xf borderId="14" fillId="0" fontId="2" numFmtId="0" xfId="0" applyBorder="1" applyFont="1"/>
    <xf borderId="15" fillId="0" fontId="2" numFmtId="0" xfId="0" applyBorder="1" applyFont="1"/>
    <xf borderId="16" fillId="0" fontId="3" numFmtId="0" xfId="0" applyAlignment="1" applyBorder="1" applyFont="1">
      <alignment horizontal="center"/>
    </xf>
    <xf borderId="17" fillId="0" fontId="3" numFmtId="0" xfId="0" applyAlignment="1" applyBorder="1" applyFont="1">
      <alignment horizontal="center"/>
    </xf>
    <xf borderId="16" fillId="0" fontId="3" numFmtId="0" xfId="0" applyAlignment="1" applyBorder="1" applyFont="1">
      <alignment horizontal="center" readingOrder="0"/>
    </xf>
    <xf borderId="0" fillId="0" fontId="3" numFmtId="0" xfId="0" applyAlignment="1" applyFont="1">
      <alignment horizontal="center"/>
    </xf>
    <xf borderId="0" fillId="0" fontId="3" numFmtId="164" xfId="0" applyAlignment="1" applyFont="1" applyNumberFormat="1">
      <alignment horizontal="center" vertical="center"/>
    </xf>
    <xf borderId="0" fillId="0" fontId="3" numFmtId="0" xfId="0" applyAlignment="1" applyFont="1">
      <alignment horizontal="center" vertical="center"/>
    </xf>
    <xf borderId="0" fillId="0" fontId="3" numFmtId="0" xfId="0" applyAlignment="1" applyFont="1">
      <alignment horizontal="left" vertical="center"/>
    </xf>
    <xf borderId="0" fillId="0" fontId="3" numFmtId="0" xfId="0" applyAlignment="1" applyFont="1">
      <alignment horizontal="right"/>
    </xf>
    <xf borderId="17" fillId="6" fontId="3" numFmtId="0" xfId="0" applyAlignment="1" applyBorder="1" applyFill="1" applyFont="1">
      <alignment horizontal="center" readingOrder="0"/>
    </xf>
    <xf borderId="18" fillId="0" fontId="3" numFmtId="0" xfId="0" applyAlignment="1" applyBorder="1" applyFont="1">
      <alignment horizontal="center" readingOrder="0"/>
    </xf>
    <xf borderId="19" fillId="6" fontId="3" numFmtId="0" xfId="0" applyAlignment="1" applyBorder="1" applyFont="1">
      <alignment horizontal="center"/>
    </xf>
    <xf borderId="7" fillId="0" fontId="10" numFmtId="0" xfId="0" applyAlignment="1" applyBorder="1" applyFont="1">
      <alignment horizontal="right" vertical="bottom"/>
    </xf>
    <xf borderId="5" fillId="0" fontId="10" numFmtId="0" xfId="0" applyAlignment="1" applyBorder="1" applyFont="1">
      <alignment horizontal="center" readingOrder="0" vertical="center"/>
    </xf>
    <xf borderId="12" fillId="0" fontId="3" numFmtId="0" xfId="0" applyAlignment="1" applyBorder="1" applyFont="1">
      <alignment horizontal="right" readingOrder="0" vertical="center"/>
    </xf>
    <xf borderId="5" fillId="0" fontId="9" numFmtId="0" xfId="0" applyAlignment="1" applyBorder="1" applyFont="1">
      <alignment horizontal="center" readingOrder="0" vertical="center"/>
    </xf>
    <xf borderId="5" fillId="0" fontId="9" numFmtId="0" xfId="0" applyAlignment="1" applyBorder="1" applyFont="1">
      <alignment horizontal="center" readingOrder="0" vertical="center"/>
    </xf>
    <xf borderId="12" fillId="0" fontId="9" numFmtId="0" xfId="0" applyAlignment="1" applyBorder="1" applyFont="1">
      <alignment horizontal="center" readingOrder="0" vertical="center"/>
    </xf>
    <xf borderId="12" fillId="0" fontId="9" numFmtId="0" xfId="0" applyAlignment="1" applyBorder="1" applyFont="1">
      <alignment horizontal="center" readingOrder="0" vertical="center"/>
    </xf>
    <xf borderId="12" fillId="0" fontId="9" numFmtId="3" xfId="0" applyAlignment="1" applyBorder="1" applyFont="1" applyNumberFormat="1">
      <alignment horizontal="center" readingOrder="0" vertical="center"/>
    </xf>
    <xf borderId="12" fillId="0" fontId="3" numFmtId="3" xfId="0" applyAlignment="1" applyBorder="1" applyFont="1" applyNumberFormat="1">
      <alignment horizontal="center" readingOrder="0" vertical="center"/>
    </xf>
    <xf borderId="12" fillId="0" fontId="3" numFmtId="3" xfId="0" applyAlignment="1" applyBorder="1" applyFont="1" applyNumberFormat="1">
      <alignment horizontal="center" vertical="center"/>
    </xf>
    <xf borderId="8" fillId="0" fontId="3" numFmtId="164" xfId="0" applyAlignment="1" applyBorder="1" applyFont="1" applyNumberFormat="1">
      <alignment horizontal="center" vertical="center"/>
    </xf>
    <xf borderId="11" fillId="0" fontId="3" numFmtId="164" xfId="0" applyAlignment="1" applyBorder="1" applyFont="1" applyNumberFormat="1">
      <alignment horizontal="center" vertical="center"/>
    </xf>
    <xf borderId="20" fillId="0" fontId="11" numFmtId="0" xfId="0" applyAlignment="1" applyBorder="1" applyFont="1">
      <alignment horizontal="center" readingOrder="0"/>
    </xf>
    <xf borderId="21" fillId="0" fontId="2" numFmtId="0" xfId="0" applyBorder="1" applyFont="1"/>
    <xf borderId="7" fillId="0" fontId="2" numFmtId="0" xfId="0" applyBorder="1" applyFont="1"/>
    <xf borderId="0" fillId="0" fontId="12" numFmtId="0" xfId="0" applyAlignment="1" applyFont="1">
      <alignment readingOrder="0" vertical="bottom"/>
    </xf>
    <xf borderId="22" fillId="0" fontId="0" numFmtId="0" xfId="0" applyAlignment="1" applyBorder="1" applyFont="1">
      <alignment readingOrder="0"/>
    </xf>
    <xf borderId="23" fillId="0" fontId="9" numFmtId="0" xfId="0" applyAlignment="1" applyBorder="1" applyFont="1">
      <alignment horizontal="center" readingOrder="0" vertical="center"/>
    </xf>
    <xf borderId="24" fillId="0" fontId="9" numFmtId="0" xfId="0" applyAlignment="1" applyBorder="1" applyFont="1">
      <alignment horizontal="center" readingOrder="0" vertical="center"/>
    </xf>
    <xf borderId="25" fillId="0" fontId="9" numFmtId="0" xfId="0" applyAlignment="1" applyBorder="1" applyFont="1">
      <alignment horizontal="center" readingOrder="0" vertical="center"/>
    </xf>
    <xf borderId="0" fillId="0" fontId="9" numFmtId="0" xfId="0" applyAlignment="1" applyFont="1">
      <alignment vertical="center"/>
    </xf>
    <xf borderId="0" fillId="0" fontId="9" numFmtId="0" xfId="0" applyAlignment="1" applyFont="1">
      <alignment horizontal="center" readingOrder="0" vertical="center"/>
    </xf>
    <xf borderId="26" fillId="0" fontId="9" numFmtId="0" xfId="0" applyAlignment="1" applyBorder="1" applyFont="1">
      <alignment horizontal="center" readingOrder="0" vertical="center"/>
    </xf>
    <xf borderId="27" fillId="0" fontId="9" numFmtId="0" xfId="0" applyAlignment="1" applyBorder="1" applyFont="1">
      <alignment horizontal="center" readingOrder="0" vertical="center"/>
    </xf>
    <xf borderId="28" fillId="0" fontId="9" numFmtId="0" xfId="0" applyAlignment="1" applyBorder="1" applyFont="1">
      <alignment horizontal="center" readingOrder="0" vertical="center"/>
    </xf>
    <xf borderId="29" fillId="4" fontId="13" numFmtId="0" xfId="0" applyAlignment="1" applyBorder="1" applyFont="1">
      <alignment readingOrder="0" shrinkToFit="0" wrapText="1"/>
    </xf>
    <xf borderId="30" fillId="0" fontId="3" numFmtId="0" xfId="0" applyAlignment="1" applyBorder="1" applyFont="1">
      <alignment horizontal="center" readingOrder="0" vertical="center"/>
    </xf>
    <xf borderId="31" fillId="0" fontId="3" numFmtId="0" xfId="0" applyAlignment="1" applyBorder="1" applyFont="1">
      <alignment horizontal="center" readingOrder="0" vertical="center"/>
    </xf>
    <xf borderId="32" fillId="0" fontId="3" numFmtId="0" xfId="0" applyAlignment="1" applyBorder="1" applyFont="1">
      <alignment horizontal="center" readingOrder="0" vertical="center"/>
    </xf>
    <xf borderId="33" fillId="0" fontId="3" numFmtId="0" xfId="0" applyAlignment="1" applyBorder="1" applyFont="1">
      <alignment readingOrder="0"/>
    </xf>
    <xf borderId="0" fillId="0" fontId="3" numFmtId="0" xfId="0" applyAlignment="1" applyFont="1">
      <alignment horizontal="center" readingOrder="0" vertical="center"/>
    </xf>
    <xf borderId="34" fillId="0" fontId="3" numFmtId="0" xfId="0" applyAlignment="1" applyBorder="1" applyFont="1">
      <alignment readingOrder="0"/>
    </xf>
    <xf borderId="35" fillId="0" fontId="3" numFmtId="164" xfId="0" applyAlignment="1" applyBorder="1" applyFont="1" applyNumberFormat="1">
      <alignment readingOrder="0"/>
    </xf>
    <xf borderId="36" fillId="0" fontId="0" numFmtId="164" xfId="0" applyAlignment="1" applyBorder="1" applyFont="1" applyNumberFormat="1">
      <alignment readingOrder="0"/>
    </xf>
    <xf borderId="35" fillId="0" fontId="3" numFmtId="3" xfId="0" applyAlignment="1" applyBorder="1" applyFont="1" applyNumberFormat="1">
      <alignment readingOrder="0"/>
    </xf>
    <xf borderId="29" fillId="0" fontId="0" numFmtId="0" xfId="0" applyAlignment="1" applyBorder="1" applyFont="1">
      <alignment readingOrder="0"/>
    </xf>
    <xf borderId="37" fillId="0" fontId="2" numFmtId="0" xfId="0" applyBorder="1" applyFont="1"/>
    <xf borderId="29" fillId="0" fontId="0" numFmtId="0" xfId="0" applyAlignment="1" applyBorder="1" applyFont="1">
      <alignment readingOrder="0"/>
    </xf>
    <xf borderId="38" fillId="0" fontId="3" numFmtId="0" xfId="0" applyAlignment="1" applyBorder="1" applyFont="1">
      <alignment horizontal="center" readingOrder="0" vertical="center"/>
    </xf>
    <xf borderId="39" fillId="0" fontId="2" numFmtId="0" xfId="0" applyBorder="1" applyFont="1"/>
    <xf borderId="40" fillId="0" fontId="3" numFmtId="0" xfId="0" applyAlignment="1" applyBorder="1" applyFont="1">
      <alignment readingOrder="0"/>
    </xf>
    <xf borderId="41" fillId="0" fontId="3" numFmtId="164" xfId="0" applyAlignment="1" applyBorder="1" applyFont="1" applyNumberFormat="1">
      <alignment readingOrder="0"/>
    </xf>
    <xf borderId="42" fillId="0" fontId="0" numFmtId="0" xfId="0" applyAlignment="1" applyBorder="1" applyFont="1">
      <alignment readingOrder="0"/>
    </xf>
    <xf borderId="41" fillId="0" fontId="3" numFmtId="3" xfId="0" applyAlignment="1" applyBorder="1" applyFont="1" applyNumberFormat="1">
      <alignment readingOrder="0"/>
    </xf>
    <xf borderId="42" fillId="0" fontId="0" numFmtId="0" xfId="0" applyAlignment="1" applyBorder="1" applyFont="1">
      <alignment readingOrder="0"/>
    </xf>
    <xf borderId="29" fillId="4" fontId="13" numFmtId="0" xfId="0" applyAlignment="1" applyBorder="1" applyFont="1">
      <alignment readingOrder="0" shrinkToFit="0" wrapText="1"/>
    </xf>
    <xf borderId="42" fillId="0" fontId="0" numFmtId="164" xfId="0" applyAlignment="1" applyBorder="1" applyFont="1" applyNumberFormat="1">
      <alignment readingOrder="0"/>
    </xf>
    <xf borderId="29" fillId="4" fontId="13" numFmtId="0" xfId="0" applyAlignment="1" applyBorder="1" applyFont="1">
      <alignment readingOrder="0"/>
    </xf>
    <xf borderId="29" fillId="2" fontId="0" numFmtId="0" xfId="0" applyAlignment="1" applyBorder="1" applyFont="1">
      <alignment readingOrder="0"/>
    </xf>
    <xf borderId="40" fillId="2" fontId="3" numFmtId="0" xfId="0" applyAlignment="1" applyBorder="1" applyFont="1">
      <alignment readingOrder="0"/>
    </xf>
    <xf borderId="0" fillId="2" fontId="3" numFmtId="0" xfId="0" applyAlignment="1" applyFont="1">
      <alignment readingOrder="0"/>
    </xf>
    <xf borderId="34" fillId="2" fontId="3" numFmtId="0" xfId="0" applyAlignment="1" applyBorder="1" applyFont="1">
      <alignment readingOrder="0"/>
    </xf>
    <xf borderId="0" fillId="2" fontId="9" numFmtId="0" xfId="0" applyAlignment="1" applyFont="1">
      <alignment horizontal="center" readingOrder="0" vertical="center"/>
    </xf>
    <xf borderId="41" fillId="0" fontId="3" numFmtId="165" xfId="0" applyAlignment="1" applyBorder="1" applyFont="1" applyNumberFormat="1">
      <alignment readingOrder="0"/>
    </xf>
    <xf borderId="42" fillId="0" fontId="0" numFmtId="165" xfId="0" applyAlignment="1" applyBorder="1" applyFont="1" applyNumberFormat="1">
      <alignment readingOrder="0"/>
    </xf>
    <xf borderId="43" fillId="0" fontId="13" numFmtId="0" xfId="0" applyAlignment="1" applyBorder="1" applyFont="1">
      <alignment readingOrder="0" shrinkToFit="0" wrapText="1"/>
    </xf>
    <xf borderId="22" fillId="4" fontId="13" numFmtId="0" xfId="0" applyAlignment="1" applyBorder="1" applyFont="1">
      <alignment readingOrder="0"/>
    </xf>
    <xf borderId="44" fillId="0" fontId="2" numFmtId="0" xfId="0" applyBorder="1" applyFont="1"/>
    <xf borderId="43" fillId="0" fontId="0" numFmtId="0" xfId="0" applyAlignment="1" applyBorder="1" applyFont="1">
      <alignment readingOrder="0"/>
    </xf>
    <xf borderId="45" fillId="0" fontId="3" numFmtId="0" xfId="0" applyAlignment="1" applyBorder="1" applyFont="1">
      <alignment horizontal="center" readingOrder="0" vertical="center"/>
    </xf>
    <xf borderId="46" fillId="0" fontId="2" numFmtId="0" xfId="0" applyBorder="1" applyFont="1"/>
    <xf borderId="47" fillId="0" fontId="3" numFmtId="0" xfId="0" applyAlignment="1" applyBorder="1" applyFont="1">
      <alignment readingOrder="0"/>
    </xf>
    <xf borderId="42" fillId="4" fontId="13" numFmtId="0" xfId="0" applyAlignment="1" applyBorder="1" applyFont="1">
      <alignment readingOrder="0" shrinkToFit="0" wrapText="1"/>
    </xf>
    <xf borderId="42" fillId="4" fontId="13" numFmtId="0" xfId="0" applyAlignment="1" applyBorder="1" applyFont="1">
      <alignment readingOrder="0"/>
    </xf>
    <xf borderId="48" fillId="0" fontId="3" numFmtId="0" xfId="0" applyAlignment="1" applyBorder="1" applyFont="1">
      <alignment horizontal="center" readingOrder="0" vertical="center"/>
    </xf>
    <xf borderId="49" fillId="0" fontId="3" numFmtId="0" xfId="0" applyAlignment="1" applyBorder="1" applyFont="1">
      <alignment horizontal="center" readingOrder="0" vertical="center"/>
    </xf>
    <xf borderId="48" fillId="4" fontId="13" numFmtId="0" xfId="0" applyAlignment="1" applyBorder="1" applyFont="1">
      <alignment readingOrder="0"/>
    </xf>
    <xf borderId="0" fillId="0" fontId="3" numFmtId="166" xfId="0" applyAlignment="1" applyFont="1" applyNumberFormat="1">
      <alignment readingOrder="0"/>
    </xf>
    <xf borderId="48" fillId="4" fontId="13" numFmtId="0" xfId="0" applyAlignment="1" applyBorder="1" applyFont="1">
      <alignment readingOrder="0" shrinkToFit="0" wrapText="1"/>
    </xf>
    <xf borderId="43" fillId="4" fontId="13" numFmtId="0" xfId="0" applyAlignment="1" applyBorder="1" applyFont="1">
      <alignment readingOrder="0"/>
    </xf>
    <xf borderId="0" fillId="4" fontId="14" numFmtId="164" xfId="0" applyAlignment="1" applyFont="1" applyNumberFormat="1">
      <alignment horizontal="left" readingOrder="0"/>
    </xf>
    <xf borderId="43" fillId="2" fontId="0" numFmtId="0" xfId="0" applyAlignment="1" applyBorder="1" applyFont="1">
      <alignment readingOrder="0"/>
    </xf>
    <xf borderId="50" fillId="0" fontId="3" numFmtId="3" xfId="0" applyAlignment="1" applyBorder="1" applyFont="1" applyNumberFormat="1">
      <alignment readingOrder="0"/>
    </xf>
    <xf borderId="0" fillId="0" fontId="3" numFmtId="0" xfId="0" applyAlignment="1" applyFont="1">
      <alignment readingOrder="0"/>
    </xf>
    <xf borderId="0" fillId="0" fontId="3" numFmtId="0" xfId="0" applyFont="1"/>
    <xf borderId="0" fillId="0" fontId="3" numFmtId="3" xfId="0" applyFont="1" applyNumberFormat="1"/>
    <xf borderId="0" fillId="0" fontId="3" numFmtId="10" xfId="0" applyFont="1" applyNumberFormat="1"/>
    <xf borderId="51" fillId="0" fontId="15" numFmtId="0" xfId="0" applyAlignment="1" applyBorder="1" applyFont="1">
      <alignment readingOrder="0" vertical="center"/>
    </xf>
    <xf borderId="52" fillId="0" fontId="15" numFmtId="0" xfId="0" applyAlignment="1" applyBorder="1" applyFont="1">
      <alignment horizontal="center" readingOrder="0" vertical="center"/>
    </xf>
    <xf borderId="53" fillId="0" fontId="2" numFmtId="0" xfId="0" applyBorder="1" applyFont="1"/>
    <xf borderId="27" fillId="0" fontId="15" numFmtId="0" xfId="0" applyAlignment="1" applyBorder="1" applyFont="1">
      <alignment readingOrder="0" vertical="center"/>
    </xf>
    <xf borderId="0" fillId="0" fontId="16" numFmtId="0" xfId="0" applyAlignment="1" applyFont="1">
      <alignment horizontal="center" readingOrder="0" vertical="center"/>
    </xf>
    <xf borderId="0" fillId="0" fontId="11" numFmtId="0" xfId="0" applyAlignment="1" applyFont="1">
      <alignment horizontal="center" readingOrder="0" vertical="center"/>
    </xf>
    <xf borderId="54" fillId="0" fontId="17" numFmtId="3" xfId="0" applyAlignment="1" applyBorder="1" applyFont="1" applyNumberFormat="1">
      <alignment horizontal="center" readingOrder="0" vertical="center"/>
    </xf>
    <xf borderId="55" fillId="0" fontId="3" numFmtId="0" xfId="0" applyAlignment="1" applyBorder="1" applyFont="1">
      <alignment readingOrder="0"/>
    </xf>
    <xf borderId="56" fillId="0" fontId="18" numFmtId="0" xfId="0" applyAlignment="1" applyBorder="1" applyFont="1">
      <alignment readingOrder="0"/>
    </xf>
    <xf borderId="57" fillId="0" fontId="3" numFmtId="3" xfId="0" applyAlignment="1" applyBorder="1" applyFont="1" applyNumberFormat="1">
      <alignment readingOrder="0"/>
    </xf>
    <xf borderId="57" fillId="0" fontId="3" numFmtId="10" xfId="0" applyBorder="1" applyFont="1" applyNumberFormat="1"/>
    <xf borderId="52" fillId="0" fontId="3" numFmtId="0" xfId="0" applyAlignment="1" applyBorder="1" applyFont="1">
      <alignment readingOrder="0"/>
    </xf>
    <xf borderId="58" fillId="0" fontId="3" numFmtId="0" xfId="0" applyAlignment="1" applyBorder="1" applyFont="1">
      <alignment readingOrder="0"/>
    </xf>
    <xf borderId="59" fillId="0" fontId="3" numFmtId="0" xfId="0" applyAlignment="1" applyBorder="1" applyFont="1">
      <alignment readingOrder="0"/>
    </xf>
    <xf borderId="60" fillId="0" fontId="3" numFmtId="0" xfId="0" applyAlignment="1" applyBorder="1" applyFont="1">
      <alignment horizontal="center" readingOrder="0"/>
    </xf>
    <xf borderId="54" fillId="0" fontId="2" numFmtId="0" xfId="0" applyBorder="1" applyFont="1"/>
    <xf borderId="61" fillId="0" fontId="3" numFmtId="0" xfId="0" applyAlignment="1" applyBorder="1" applyFont="1">
      <alignment readingOrder="0"/>
    </xf>
    <xf borderId="62" fillId="0" fontId="19" numFmtId="0" xfId="0" applyAlignment="1" applyBorder="1" applyFont="1">
      <alignment readingOrder="0"/>
    </xf>
    <xf borderId="63" fillId="0" fontId="3" numFmtId="3" xfId="0" applyAlignment="1" applyBorder="1" applyFont="1" applyNumberFormat="1">
      <alignment readingOrder="0"/>
    </xf>
    <xf borderId="0" fillId="0" fontId="3" numFmtId="0" xfId="0" applyAlignment="1" applyFont="1">
      <alignment horizontal="right" readingOrder="0"/>
    </xf>
    <xf borderId="0" fillId="0" fontId="3" numFmtId="0" xfId="0" applyAlignment="1" applyFont="1">
      <alignment readingOrder="0" vertical="center"/>
    </xf>
    <xf borderId="0" fillId="0" fontId="3" numFmtId="0" xfId="0" applyAlignment="1" applyFont="1">
      <alignment horizontal="center" readingOrder="0"/>
    </xf>
    <xf borderId="64" fillId="0" fontId="3" numFmtId="0" xfId="0" applyAlignment="1" applyBorder="1" applyFont="1">
      <alignment readingOrder="0"/>
    </xf>
    <xf borderId="65" fillId="0" fontId="3" numFmtId="0" xfId="0" applyAlignment="1" applyBorder="1" applyFont="1">
      <alignment readingOrder="0"/>
    </xf>
    <xf borderId="66" fillId="0" fontId="3" numFmtId="0" xfId="0" applyAlignment="1" applyBorder="1" applyFont="1">
      <alignment readingOrder="0"/>
    </xf>
    <xf borderId="54" fillId="0" fontId="3" numFmtId="0" xfId="0" applyAlignment="1" applyBorder="1" applyFont="1">
      <alignment horizontal="center"/>
    </xf>
    <xf borderId="67" fillId="0" fontId="3" numFmtId="0" xfId="0" applyAlignment="1" applyBorder="1" applyFont="1">
      <alignment horizontal="center"/>
    </xf>
    <xf borderId="63" fillId="0" fontId="3" numFmtId="0" xfId="0" applyAlignment="1" applyBorder="1" applyFont="1">
      <alignment readingOrder="0"/>
    </xf>
    <xf borderId="68" fillId="0" fontId="3" numFmtId="0" xfId="0" applyAlignment="1" applyBorder="1" applyFont="1">
      <alignment readingOrder="0"/>
    </xf>
    <xf borderId="69" fillId="0" fontId="3" numFmtId="0" xfId="0" applyAlignment="1" applyBorder="1" applyFont="1">
      <alignment readingOrder="0"/>
    </xf>
    <xf borderId="70" fillId="0" fontId="3" numFmtId="0" xfId="0" applyAlignment="1" applyBorder="1" applyFont="1">
      <alignment readingOrder="0"/>
    </xf>
    <xf borderId="54" fillId="0" fontId="3" numFmtId="0" xfId="0" applyAlignment="1" applyBorder="1" applyFont="1">
      <alignment horizontal="center" readingOrder="0"/>
    </xf>
    <xf borderId="71" fillId="0" fontId="3" numFmtId="0" xfId="0" applyAlignment="1" applyBorder="1" applyFont="1">
      <alignment horizontal="left" readingOrder="0" vertical="center"/>
    </xf>
    <xf borderId="63" fillId="7" fontId="3" numFmtId="0" xfId="0" applyAlignment="1" applyBorder="1" applyFill="1" applyFont="1">
      <alignment readingOrder="0"/>
    </xf>
    <xf borderId="63" fillId="7" fontId="3" numFmtId="167" xfId="0" applyBorder="1" applyFont="1" applyNumberFormat="1"/>
    <xf borderId="64" fillId="0" fontId="3" numFmtId="0" xfId="0" applyAlignment="1" applyBorder="1" applyFont="1">
      <alignment horizontal="center" readingOrder="0" shrinkToFit="0" vertical="center" wrapText="1"/>
    </xf>
    <xf borderId="72" fillId="0" fontId="3" numFmtId="0" xfId="0" applyAlignment="1" applyBorder="1" applyFont="1">
      <alignment readingOrder="0"/>
    </xf>
    <xf borderId="73" fillId="0" fontId="3" numFmtId="0" xfId="0" applyAlignment="1" applyBorder="1" applyFont="1">
      <alignment horizontal="center" readingOrder="0"/>
    </xf>
    <xf borderId="74" fillId="0" fontId="3" numFmtId="0" xfId="0" applyAlignment="1" applyBorder="1" applyFont="1">
      <alignment horizontal="center"/>
    </xf>
    <xf borderId="73" fillId="0" fontId="2" numFmtId="0" xfId="0" applyBorder="1" applyFont="1"/>
    <xf borderId="75" fillId="0" fontId="2" numFmtId="0" xfId="0" applyBorder="1" applyFont="1"/>
    <xf borderId="76" fillId="0" fontId="20" numFmtId="0" xfId="0" applyAlignment="1" applyBorder="1" applyFont="1">
      <alignment readingOrder="0"/>
    </xf>
    <xf borderId="77" fillId="7" fontId="3" numFmtId="0" xfId="0" applyAlignment="1" applyBorder="1" applyFont="1">
      <alignment readingOrder="0"/>
    </xf>
    <xf borderId="64" fillId="0" fontId="2" numFmtId="0" xfId="0" applyBorder="1" applyFont="1"/>
    <xf borderId="78" fillId="0" fontId="3" numFmtId="0" xfId="0" applyAlignment="1" applyBorder="1" applyFont="1">
      <alignment readingOrder="0"/>
    </xf>
    <xf borderId="0" fillId="0" fontId="12" numFmtId="0" xfId="0" applyAlignment="1" applyFont="1">
      <alignment readingOrder="0"/>
    </xf>
    <xf borderId="0" fillId="4" fontId="21" numFmtId="0" xfId="0" applyAlignment="1" applyFont="1">
      <alignment horizontal="left" readingOrder="0"/>
    </xf>
    <xf borderId="0" fillId="0" fontId="22" numFmtId="0" xfId="0" applyAlignment="1" applyFont="1">
      <alignment readingOrder="0"/>
    </xf>
    <xf borderId="0" fillId="0" fontId="23" numFmtId="0" xfId="0" applyAlignment="1" applyFont="1">
      <alignment readingOrder="0"/>
    </xf>
    <xf borderId="0" fillId="0" fontId="3" numFmtId="0" xfId="0" applyAlignment="1" applyFont="1">
      <alignment readingOrder="0" shrinkToFit="0" vertical="center" wrapText="1"/>
    </xf>
    <xf borderId="79" fillId="0" fontId="2" numFmtId="0" xfId="0" applyBorder="1" applyFont="1"/>
    <xf borderId="80" fillId="0" fontId="3" numFmtId="0" xfId="0" applyAlignment="1" applyBorder="1" applyFont="1">
      <alignment readingOrder="0"/>
    </xf>
    <xf borderId="81" fillId="0" fontId="16" numFmtId="0" xfId="0" applyAlignment="1" applyBorder="1" applyFont="1">
      <alignment horizontal="center" readingOrder="0" vertical="center"/>
    </xf>
    <xf borderId="82" fillId="0" fontId="2" numFmtId="0" xfId="0" applyBorder="1" applyFont="1"/>
    <xf borderId="83" fillId="0" fontId="2" numFmtId="0" xfId="0" applyBorder="1" applyFont="1"/>
    <xf borderId="84" fillId="0" fontId="3" numFmtId="0" xfId="0" applyAlignment="1" applyBorder="1" applyFont="1">
      <alignment horizontal="center" readingOrder="0"/>
    </xf>
    <xf borderId="85" fillId="0" fontId="2" numFmtId="0" xfId="0" applyBorder="1" applyFont="1"/>
    <xf borderId="85" fillId="4" fontId="13" numFmtId="0" xfId="0" applyAlignment="1" applyBorder="1" applyFont="1">
      <alignment horizontal="center" readingOrder="0"/>
    </xf>
    <xf borderId="85" fillId="0" fontId="3" numFmtId="0" xfId="0" applyAlignment="1" applyBorder="1" applyFont="1">
      <alignment horizontal="center" readingOrder="0"/>
    </xf>
    <xf borderId="86" fillId="0" fontId="3" numFmtId="0" xfId="0" applyAlignment="1" applyBorder="1" applyFont="1">
      <alignment readingOrder="0"/>
    </xf>
    <xf borderId="17" fillId="0" fontId="3" numFmtId="0" xfId="0" applyAlignment="1" applyBorder="1" applyFont="1">
      <alignment readingOrder="0"/>
    </xf>
    <xf borderId="17" fillId="0" fontId="3" numFmtId="0" xfId="0" applyBorder="1" applyFont="1"/>
    <xf borderId="87" fillId="0" fontId="3" numFmtId="0" xfId="0" applyAlignment="1" applyBorder="1" applyFont="1">
      <alignment readingOrder="0"/>
    </xf>
    <xf borderId="88" fillId="0" fontId="3" numFmtId="0" xfId="0" applyAlignment="1" applyBorder="1" applyFont="1">
      <alignment readingOrder="0"/>
    </xf>
    <xf borderId="19" fillId="0" fontId="3" numFmtId="0" xfId="0" applyAlignment="1" applyBorder="1" applyFont="1">
      <alignment readingOrder="0"/>
    </xf>
    <xf borderId="89" fillId="0" fontId="3" numFmtId="0" xfId="0" applyAlignment="1" applyBorder="1" applyFont="1">
      <alignment readingOrder="0" vertical="center"/>
    </xf>
    <xf borderId="90" fillId="0" fontId="3" numFmtId="0" xfId="0" applyAlignment="1" applyBorder="1" applyFont="1">
      <alignment horizontal="center" readingOrder="0" shrinkToFit="0" vertical="center" wrapText="1"/>
    </xf>
    <xf borderId="91" fillId="0" fontId="3" numFmtId="0" xfId="0" applyAlignment="1" applyBorder="1" applyFont="1">
      <alignment horizontal="center" readingOrder="0" vertical="center"/>
    </xf>
    <xf borderId="92" fillId="4" fontId="13" numFmtId="0" xfId="0" applyAlignment="1" applyBorder="1" applyFont="1">
      <alignment horizontal="center" readingOrder="0" shrinkToFit="0" vertical="center" wrapText="1"/>
    </xf>
    <xf borderId="93" fillId="0" fontId="2" numFmtId="0" xfId="0" applyBorder="1" applyFont="1"/>
    <xf borderId="94" fillId="0" fontId="3" numFmtId="0" xfId="0" applyAlignment="1" applyBorder="1" applyFont="1">
      <alignment readingOrder="0"/>
    </xf>
    <xf borderId="95" fillId="0" fontId="3" numFmtId="0" xfId="0" applyBorder="1" applyFont="1"/>
    <xf borderId="96" fillId="0" fontId="3" numFmtId="0" xfId="0" applyBorder="1" applyFont="1"/>
    <xf borderId="97" fillId="0" fontId="3" numFmtId="0" xfId="0" applyBorder="1" applyFont="1"/>
    <xf borderId="98" fillId="0" fontId="3" numFmtId="0" xfId="0" applyAlignment="1" applyBorder="1" applyFont="1">
      <alignment readingOrder="0"/>
    </xf>
    <xf borderId="99" fillId="0" fontId="3" numFmtId="0" xfId="0" applyBorder="1" applyFont="1"/>
    <xf borderId="100" fillId="0" fontId="3" numFmtId="0" xfId="0" applyBorder="1" applyFont="1"/>
    <xf borderId="101" fillId="0" fontId="3" numFmtId="0" xfId="0" applyBorder="1" applyFont="1"/>
    <xf borderId="102" fillId="0" fontId="3" numFmtId="0" xfId="0" applyBorder="1" applyFont="1"/>
    <xf borderId="93" fillId="4" fontId="13" numFmtId="0" xfId="0" applyAlignment="1" applyBorder="1" applyFont="1">
      <alignment horizontal="center" readingOrder="0" shrinkToFit="0" vertical="center" wrapText="1"/>
    </xf>
    <xf borderId="97" fillId="0" fontId="3" numFmtId="10" xfId="0" applyBorder="1" applyFont="1" applyNumberFormat="1"/>
    <xf borderId="102" fillId="0" fontId="3" numFmtId="10" xfId="0" applyBorder="1" applyFont="1" applyNumberFormat="1"/>
    <xf borderId="12" fillId="0" fontId="10" numFmtId="0" xfId="0" applyAlignment="1" applyBorder="1" applyFont="1">
      <alignment vertical="bottom"/>
    </xf>
    <xf borderId="7" fillId="0" fontId="10" numFmtId="0" xfId="0" applyAlignment="1" applyBorder="1" applyFont="1">
      <alignment vertical="bottom"/>
    </xf>
    <xf borderId="11" fillId="0" fontId="4" numFmtId="168" xfId="0" applyAlignment="1" applyBorder="1" applyFont="1" applyNumberFormat="1">
      <alignment vertical="bottom"/>
    </xf>
    <xf borderId="10" fillId="0" fontId="4" numFmtId="168" xfId="0" applyAlignment="1" applyBorder="1" applyFont="1" applyNumberFormat="1">
      <alignment horizontal="right" vertical="bottom"/>
    </xf>
    <xf borderId="10" fillId="0" fontId="24" numFmtId="0" xfId="0" applyAlignment="1" applyBorder="1" applyFont="1">
      <alignment vertical="bottom"/>
    </xf>
    <xf borderId="10" fillId="4" fontId="4" numFmtId="0" xfId="0" applyAlignment="1" applyBorder="1" applyFont="1">
      <alignment vertical="bottom"/>
    </xf>
    <xf borderId="10" fillId="0" fontId="4" numFmtId="0" xfId="0" applyAlignment="1" applyBorder="1" applyFont="1">
      <alignment shrinkToFit="0" vertical="bottom" wrapText="1"/>
    </xf>
    <xf borderId="0" fillId="0" fontId="4" numFmtId="0" xfId="0" applyAlignment="1" applyFont="1">
      <alignment vertical="bottom"/>
    </xf>
    <xf borderId="9" fillId="0" fontId="4" numFmtId="0" xfId="0" applyAlignment="1" applyBorder="1" applyFont="1">
      <alignment vertical="bottom"/>
    </xf>
    <xf borderId="10" fillId="0" fontId="25" numFmtId="0" xfId="0" applyAlignment="1" applyBorder="1" applyFont="1">
      <alignment shrinkToFit="0" vertical="bottom" wrapText="1"/>
    </xf>
    <xf borderId="64" fillId="0" fontId="3" numFmtId="0" xfId="0" applyAlignment="1" applyBorder="1" applyFont="1">
      <alignment readingOrder="0" vertical="center"/>
    </xf>
    <xf borderId="12" fillId="0" fontId="9" numFmtId="0" xfId="0" applyAlignment="1" applyBorder="1" applyFont="1">
      <alignment readingOrder="0"/>
    </xf>
    <xf borderId="12" fillId="0" fontId="3" numFmtId="0" xfId="0" applyAlignment="1" applyBorder="1" applyFont="1">
      <alignment readingOrder="0"/>
    </xf>
    <xf borderId="20" fillId="0" fontId="9" numFmtId="0" xfId="0" applyAlignment="1" applyBorder="1" applyFont="1">
      <alignment readingOrder="0"/>
    </xf>
    <xf borderId="12" fillId="0" fontId="3" numFmtId="0" xfId="0" applyAlignment="1" applyBorder="1" applyFont="1">
      <alignment readingOrder="0" shrinkToFit="0" wrapText="1"/>
    </xf>
    <xf borderId="103" fillId="0" fontId="3" numFmtId="0" xfId="0" applyAlignment="1" applyBorder="1" applyFont="1">
      <alignment readingOrder="0"/>
    </xf>
    <xf borderId="12" fillId="7" fontId="9" numFmtId="0" xfId="0" applyAlignment="1" applyBorder="1" applyFont="1">
      <alignment horizontal="center" readingOrder="0"/>
    </xf>
    <xf borderId="12" fillId="7" fontId="9" numFmtId="0" xfId="0" applyAlignment="1" applyBorder="1" applyFont="1">
      <alignment readingOrder="0"/>
    </xf>
    <xf borderId="12" fillId="8" fontId="3" numFmtId="0" xfId="0" applyAlignment="1" applyBorder="1" applyFill="1" applyFont="1">
      <alignment horizontal="center" readingOrder="0"/>
    </xf>
    <xf borderId="62" fillId="0" fontId="26" numFmtId="0" xfId="0" applyAlignment="1" applyBorder="1" applyFont="1">
      <alignment readingOrder="0"/>
    </xf>
    <xf borderId="76" fillId="0" fontId="3" numFmtId="0" xfId="0" applyAlignment="1" applyBorder="1" applyFont="1">
      <alignment readingOrder="0"/>
    </xf>
    <xf borderId="0" fillId="4" fontId="27" numFmtId="0" xfId="0" applyAlignment="1" applyFont="1">
      <alignment readingOrder="0"/>
    </xf>
    <xf borderId="0" fillId="0" fontId="3" numFmtId="0" xfId="0" applyAlignment="1" applyFont="1">
      <alignment readingOrder="0"/>
    </xf>
    <xf borderId="56" fillId="0" fontId="28" numFmtId="0" xfId="0" applyAlignment="1" applyBorder="1" applyFont="1">
      <alignment readingOrder="0"/>
    </xf>
    <xf borderId="57" fillId="0" fontId="3" numFmtId="0" xfId="0" applyAlignment="1" applyBorder="1" applyFont="1">
      <alignment readingOrder="0"/>
    </xf>
    <xf borderId="104" fillId="0" fontId="29" numFmtId="0" xfId="0" applyAlignment="1" applyBorder="1" applyFont="1">
      <alignment readingOrder="0" vertical="center"/>
    </xf>
    <xf borderId="105" fillId="0" fontId="2" numFmtId="0" xfId="0" applyBorder="1" applyFont="1"/>
    <xf borderId="17" fillId="0" fontId="3" numFmtId="0" xfId="0" applyAlignment="1" applyBorder="1" applyFont="1">
      <alignment readingOrder="0" vertical="center"/>
    </xf>
    <xf borderId="88" fillId="0" fontId="3" numFmtId="0" xfId="0" applyBorder="1" applyFont="1"/>
    <xf borderId="19" fillId="0" fontId="3" numFmtId="0" xfId="0" applyBorder="1" applyFont="1"/>
    <xf borderId="0" fillId="0" fontId="12" numFmtId="0" xfId="0" applyAlignment="1" applyFont="1">
      <alignment readingOrder="0" shrinkToFit="0" vertical="center" wrapText="1"/>
    </xf>
    <xf borderId="0" fillId="4" fontId="14" numFmtId="0" xfId="0" applyAlignment="1" applyFont="1">
      <alignment horizontal="left" readingOrder="0"/>
    </xf>
    <xf borderId="104" fillId="0" fontId="30" numFmtId="0" xfId="0" applyAlignment="1" applyBorder="1" applyFont="1">
      <alignment readingOrder="0" vertical="center"/>
    </xf>
    <xf borderId="0" fillId="4" fontId="31" numFmtId="0" xfId="0" applyAlignment="1" applyFont="1">
      <alignment readingOrder="0"/>
    </xf>
    <xf borderId="0" fillId="4" fontId="32" numFmtId="0" xfId="0" applyAlignment="1" applyFont="1">
      <alignment horizontal="left" readingOrder="0" shrinkToFit="0" wrapText="1"/>
    </xf>
    <xf borderId="17" fillId="0" fontId="33" numFmtId="0" xfId="0" applyAlignment="1" applyBorder="1" applyFont="1">
      <alignment readingOrder="0" vertical="center"/>
    </xf>
    <xf borderId="90" fillId="0" fontId="3" numFmtId="0" xfId="0" applyAlignment="1" applyBorder="1" applyFont="1">
      <alignment horizontal="center" shrinkToFit="0" vertical="center" wrapText="1"/>
    </xf>
    <xf borderId="57" fillId="0" fontId="3" numFmtId="169" xfId="0" applyBorder="1" applyFont="1" applyNumberFormat="1"/>
    <xf borderId="0" fillId="6" fontId="3" numFmtId="0" xfId="0" applyFont="1"/>
    <xf borderId="106" fillId="0" fontId="2" numFmtId="0" xfId="0" applyBorder="1" applyFont="1"/>
    <xf borderId="107" fillId="0" fontId="3" numFmtId="0" xfId="0" applyAlignment="1" applyBorder="1" applyFont="1">
      <alignment readingOrder="0"/>
    </xf>
    <xf borderId="108" fillId="0" fontId="3" numFmtId="0" xfId="0" applyAlignment="1" applyBorder="1" applyFont="1">
      <alignment readingOrder="0"/>
    </xf>
    <xf borderId="0" fillId="0" fontId="12" numFmtId="0" xfId="0" applyAlignment="1" applyFont="1">
      <alignment readingOrder="0" vertical="top"/>
    </xf>
    <xf borderId="0" fillId="0" fontId="33" numFmtId="0" xfId="0" applyAlignment="1" applyFont="1">
      <alignment readingOrder="0"/>
    </xf>
    <xf borderId="97" fillId="9" fontId="3" numFmtId="10" xfId="0" applyBorder="1" applyFill="1" applyFont="1" applyNumberFormat="1"/>
    <xf borderId="62" fillId="0" fontId="3" numFmtId="0" xfId="0" applyAlignment="1" applyBorder="1" applyFont="1">
      <alignment readingOrder="0"/>
    </xf>
    <xf borderId="0" fillId="0" fontId="34" numFmtId="0" xfId="0" applyAlignment="1" applyFont="1">
      <alignment horizontal="left" readingOrder="0"/>
    </xf>
    <xf borderId="63" fillId="7" fontId="3" numFmtId="169" xfId="0" applyBorder="1" applyFont="1" applyNumberFormat="1"/>
    <xf borderId="76" fillId="0" fontId="35" numFmtId="0" xfId="0" applyAlignment="1" applyBorder="1" applyFont="1">
      <alignment readingOrder="0"/>
    </xf>
    <xf borderId="77" fillId="7" fontId="3" numFmtId="169" xfId="0" applyAlignment="1" applyBorder="1" applyFont="1" applyNumberFormat="1">
      <alignment readingOrder="0"/>
    </xf>
    <xf borderId="0" fillId="0" fontId="3" numFmtId="0" xfId="0" applyAlignment="1" applyFont="1">
      <alignment readingOrder="0" shrinkToFit="0" wrapText="1"/>
    </xf>
    <xf borderId="109" fillId="0" fontId="3" numFmtId="0" xfId="0" applyAlignment="1" applyBorder="1" applyFont="1">
      <alignment readingOrder="0"/>
    </xf>
  </cellXfs>
  <cellStyles count="1">
    <cellStyle xfId="0" name="Normal" builtinId="0"/>
  </cellStyles>
  <dxfs count="9">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FD966"/>
          <bgColor rgb="FFFFD966"/>
        </patternFill>
      </fill>
      <border/>
    </dxf>
    <dxf>
      <font/>
      <fill>
        <patternFill patternType="solid">
          <fgColor rgb="FFF4C7C3"/>
          <bgColor rgb="FFF4C7C3"/>
        </patternFill>
      </fill>
      <border/>
    </dxf>
    <dxf>
      <font/>
      <fill>
        <patternFill patternType="solid">
          <fgColor rgb="FFB4A7D6"/>
          <bgColor rgb="FFB4A7D6"/>
        </patternFill>
      </fill>
      <border/>
    </dxf>
    <dxf>
      <font/>
      <fill>
        <patternFill patternType="solid">
          <fgColor rgb="FFFFE599"/>
          <bgColor rgb="FFFFE599"/>
        </patternFill>
      </fill>
      <border/>
    </dxf>
    <dxf>
      <font/>
      <fill>
        <patternFill patternType="solid">
          <fgColor rgb="FFCCCCCC"/>
          <bgColor rgb="FFCCCCCC"/>
        </patternFill>
      </fill>
      <border/>
    </dxf>
    <dxf>
      <font/>
      <fill>
        <patternFill patternType="solid">
          <fgColor rgb="FFD9D2E9"/>
          <bgColor rgb="FFD9D2E9"/>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de bloqueados em redes sociais por estado</a:t>
            </a:r>
          </a:p>
        </c:rich>
      </c:tx>
      <c:layout>
        <c:manualLayout>
          <c:xMode val="edge"/>
          <c:yMode val="edge"/>
          <c:x val="0.032194244604316545"/>
          <c:y val="0.05"/>
        </c:manualLayout>
      </c:layout>
      <c:overlay val="0"/>
    </c:title>
    <c:plotArea>
      <c:layout/>
      <c:barChart>
        <c:barDir val="col"/>
        <c:ser>
          <c:idx val="0"/>
          <c:order val="0"/>
          <c:tx>
            <c:strRef>
              <c:f>Preencher!$B$90</c:f>
            </c:strRef>
          </c:tx>
          <c:spPr>
            <a:solidFill>
              <a:srgbClr val="9FC5E8"/>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Preencher!$A$91:$A$97</c:f>
            </c:strRef>
          </c:cat>
          <c:val>
            <c:numRef>
              <c:f>Preencher!$B$91:$B$97</c:f>
              <c:numCache/>
            </c:numRef>
          </c:val>
        </c:ser>
        <c:ser>
          <c:idx val="1"/>
          <c:order val="1"/>
          <c:tx>
            <c:strRef>
              <c:f>Preencher!$C$90</c:f>
            </c:strRef>
          </c:tx>
          <c:spPr>
            <a:solidFill>
              <a:srgbClr val="EA9999"/>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Preencher!$A$91:$A$97</c:f>
            </c:strRef>
          </c:cat>
          <c:val>
            <c:numRef>
              <c:f>Preencher!$C$91:$C$97</c:f>
              <c:numCache/>
            </c:numRef>
          </c:val>
        </c:ser>
        <c:ser>
          <c:idx val="2"/>
          <c:order val="2"/>
          <c:tx>
            <c:strRef>
              <c:f>Preencher!$D$90</c:f>
            </c:strRef>
          </c:tx>
          <c:spPr>
            <a:solidFill>
              <a:srgbClr val="B6D7A8"/>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Preencher!$A$91:$A$97</c:f>
            </c:strRef>
          </c:cat>
          <c:val>
            <c:numRef>
              <c:f>Preencher!$D$91:$D$97</c:f>
              <c:numCache/>
            </c:numRef>
          </c:val>
        </c:ser>
        <c:axId val="282882127"/>
        <c:axId val="330331557"/>
      </c:barChart>
      <c:catAx>
        <c:axId val="282882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a:ln>
            <a:solidFill/>
          </a:ln>
        </c:spPr>
        <c:txPr>
          <a:bodyPr/>
          <a:lstStyle/>
          <a:p>
            <a:pPr lvl="0">
              <a:defRPr b="0">
                <a:solidFill>
                  <a:srgbClr val="000000"/>
                </a:solidFill>
                <a:latin typeface="+mn-lt"/>
              </a:defRPr>
            </a:pPr>
          </a:p>
        </c:txPr>
        <c:crossAx val="330331557"/>
      </c:catAx>
      <c:valAx>
        <c:axId val="33033155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82882127"/>
      </c:valAx>
    </c:plotArea>
    <c:legend>
      <c:legendPos val="l"/>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'Amazonas(AM)'!$U$103</c:f>
            </c:strRef>
          </c:tx>
          <c:spPr>
            <a:solidFill>
              <a:srgbClr val="EA9999"/>
            </a:solidFill>
            <a:ln cmpd="sng">
              <a:solidFill>
                <a:srgbClr val="000000"/>
              </a:solidFill>
            </a:ln>
          </c:spPr>
          <c:dPt>
            <c:idx val="1"/>
            <c:spPr>
              <a:solidFill>
                <a:srgbClr val="EA9999"/>
              </a:solidFill>
              <a:ln cmpd="sng">
                <a:solidFill>
                  <a:srgbClr val="000000"/>
                </a:solidFill>
              </a:ln>
            </c:spPr>
          </c:dPt>
          <c:cat>
            <c:strRef>
              <c:f>'Amazonas(AM)'!$T$104:$T$107</c:f>
            </c:strRef>
          </c:cat>
          <c:val>
            <c:numRef>
              <c:f>'Amazonas(AM)'!$U$104:$U$107</c:f>
              <c:numCache/>
            </c:numRef>
          </c:val>
        </c:ser>
        <c:ser>
          <c:idx val="1"/>
          <c:order val="1"/>
          <c:tx>
            <c:strRef>
              <c:f>'Amazonas(AM)'!$V$103</c:f>
            </c:strRef>
          </c:tx>
          <c:spPr>
            <a:solidFill>
              <a:srgbClr val="B6D7A8"/>
            </a:solidFill>
            <a:ln cmpd="sng">
              <a:solidFill>
                <a:srgbClr val="000000"/>
              </a:solidFill>
            </a:ln>
          </c:spPr>
          <c:cat>
            <c:strRef>
              <c:f>'Amazonas(AM)'!$T$104:$T$107</c:f>
            </c:strRef>
          </c:cat>
          <c:val>
            <c:numRef>
              <c:f>'Amazonas(AM)'!$V$104:$V$107</c:f>
              <c:numCache/>
            </c:numRef>
          </c:val>
        </c:ser>
        <c:axId val="1653614855"/>
        <c:axId val="529053371"/>
      </c:barChart>
      <c:catAx>
        <c:axId val="1653614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529053371"/>
      </c:catAx>
      <c:valAx>
        <c:axId val="5290533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361485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Amazonas</a:t>
            </a:r>
          </a:p>
        </c:rich>
      </c:tx>
      <c:overlay val="0"/>
    </c:title>
    <c:plotArea>
      <c:layout/>
      <c:doughnutChart>
        <c:varyColors val="1"/>
        <c:ser>
          <c:idx val="0"/>
          <c:order val="0"/>
          <c:tx>
            <c:strRef>
              <c:f>'Espírito Santo (ES)'!$Y$2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'Espírito Santo (ES)'!$X$3:$X$5</c:f>
            </c:strRef>
          </c:cat>
          <c:val>
            <c:numRef>
              <c:f>'Espírito Santo (ES)'!$Y$3:$Y$5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'Espírito Santo (ES)'!$U$87</c:f>
            </c:strRef>
          </c:tx>
          <c:spPr>
            <a:solidFill>
              <a:srgbClr val="CC0000"/>
            </a:solidFill>
            <a:ln cmpd="sng">
              <a:solidFill>
                <a:srgbClr val="000000"/>
              </a:solidFill>
            </a:ln>
          </c:spPr>
          <c:cat>
            <c:strRef>
              <c:f>'Espírito Santo (ES)'!$T$88:$T$101</c:f>
            </c:strRef>
          </c:cat>
          <c:val>
            <c:numRef>
              <c:f>'Espírito Santo (ES)'!$U$88:$U$101</c:f>
              <c:numCache/>
            </c:numRef>
          </c:val>
        </c:ser>
        <c:ser>
          <c:idx val="1"/>
          <c:order val="1"/>
          <c:tx>
            <c:strRef>
              <c:f>'Espírito Santo (ES)'!$V$87</c:f>
            </c:strRef>
          </c:tx>
          <c:spPr>
            <a:solidFill>
              <a:srgbClr val="4A86E8"/>
            </a:solidFill>
            <a:ln cmpd="sng">
              <a:solidFill>
                <a:srgbClr val="000000"/>
              </a:solidFill>
            </a:ln>
          </c:spPr>
          <c:cat>
            <c:strRef>
              <c:f>'Espírito Santo (ES)'!$T$88:$T$101</c:f>
            </c:strRef>
          </c:cat>
          <c:val>
            <c:numRef>
              <c:f>'Espírito Santo (ES)'!$V$88:$V$101</c:f>
              <c:numCache/>
            </c:numRef>
          </c:val>
        </c:ser>
        <c:ser>
          <c:idx val="2"/>
          <c:order val="2"/>
          <c:tx>
            <c:strRef>
              <c:f>'Espírito Santo (ES)'!$W$87</c:f>
            </c:strRef>
          </c:tx>
          <c:spPr>
            <a:solidFill>
              <a:schemeClr val="accent3"/>
            </a:solidFill>
            <a:ln cmpd="sng">
              <a:solidFill>
                <a:srgbClr val="000000"/>
              </a:solidFill>
            </a:ln>
          </c:spPr>
          <c:cat>
            <c:strRef>
              <c:f>'Espírito Santo (ES)'!$T$88:$T$101</c:f>
            </c:strRef>
          </c:cat>
          <c:val>
            <c:numRef>
              <c:f>'Espírito Santo (ES)'!$W$88:$W$101</c:f>
              <c:numCache/>
            </c:numRef>
          </c:val>
        </c:ser>
        <c:ser>
          <c:idx val="3"/>
          <c:order val="3"/>
          <c:tx>
            <c:strRef>
              <c:f>'Espírito Santo (ES)'!$X$87</c:f>
            </c:strRef>
          </c:tx>
          <c:spPr>
            <a:solidFill>
              <a:schemeClr val="accent4"/>
            </a:solidFill>
            <a:ln cmpd="sng">
              <a:solidFill>
                <a:srgbClr val="000000"/>
              </a:solidFill>
            </a:ln>
          </c:spPr>
          <c:cat>
            <c:strRef>
              <c:f>'Espírito Santo (ES)'!$T$88:$T$101</c:f>
            </c:strRef>
          </c:cat>
          <c:val>
            <c:numRef>
              <c:f>'Espírito Santo (ES)'!$X$88:$X$101</c:f>
              <c:numCache/>
            </c:numRef>
          </c:val>
        </c:ser>
        <c:ser>
          <c:idx val="4"/>
          <c:order val="4"/>
          <c:tx>
            <c:strRef>
              <c:f>'Espírito Santo (ES)'!$Y$87</c:f>
            </c:strRef>
          </c:tx>
          <c:cat>
            <c:strRef>
              <c:f>'Espírito Santo (ES)'!$T$88:$T$101</c:f>
            </c:strRef>
          </c:cat>
          <c:val>
            <c:numRef>
              <c:f>'Espírito Santo (ES)'!$Y$88:$Y$101</c:f>
              <c:numCache/>
            </c:numRef>
          </c:val>
        </c:ser>
        <c:axId val="1292003688"/>
        <c:axId val="1087087041"/>
      </c:barChart>
      <c:catAx>
        <c:axId val="1292003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087087041"/>
      </c:catAx>
      <c:valAx>
        <c:axId val="1087087041"/>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292003688"/>
      </c:valAx>
    </c:plotArea>
    <c:legend>
      <c:legendPos val="r"/>
      <c:overlay val="0"/>
      <c:txPr>
        <a:bodyPr/>
        <a:lstStyle/>
        <a:p>
          <a:pPr lvl="0">
            <a:defRPr b="0">
              <a:solidFill>
                <a:srgbClr val="434343"/>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'Espírito Santo (ES)'!$U$103</c:f>
            </c:strRef>
          </c:tx>
          <c:spPr>
            <a:solidFill>
              <a:srgbClr val="EA9999"/>
            </a:solidFill>
            <a:ln cmpd="sng">
              <a:solidFill>
                <a:srgbClr val="000000"/>
              </a:solidFill>
            </a:ln>
          </c:spPr>
          <c:dPt>
            <c:idx val="1"/>
            <c:spPr>
              <a:solidFill>
                <a:srgbClr val="EA9999"/>
              </a:solidFill>
              <a:ln cmpd="sng">
                <a:solidFill>
                  <a:srgbClr val="000000"/>
                </a:solidFill>
              </a:ln>
            </c:spPr>
          </c:dPt>
          <c:cat>
            <c:strRef>
              <c:f>'Espírito Santo (ES)'!$T$104:$T$107</c:f>
            </c:strRef>
          </c:cat>
          <c:val>
            <c:numRef>
              <c:f>'Espírito Santo (ES)'!$U$104:$U$107</c:f>
              <c:numCache/>
            </c:numRef>
          </c:val>
        </c:ser>
        <c:ser>
          <c:idx val="1"/>
          <c:order val="1"/>
          <c:tx>
            <c:strRef>
              <c:f>'Espírito Santo (ES)'!$V$103</c:f>
            </c:strRef>
          </c:tx>
          <c:spPr>
            <a:solidFill>
              <a:srgbClr val="B6D7A8"/>
            </a:solidFill>
            <a:ln cmpd="sng">
              <a:solidFill>
                <a:srgbClr val="000000"/>
              </a:solidFill>
            </a:ln>
          </c:spPr>
          <c:cat>
            <c:strRef>
              <c:f>'Espírito Santo (ES)'!$T$104:$T$107</c:f>
            </c:strRef>
          </c:cat>
          <c:val>
            <c:numRef>
              <c:f>'Espírito Santo (ES)'!$V$104:$V$107</c:f>
              <c:numCache/>
            </c:numRef>
          </c:val>
        </c:ser>
        <c:axId val="431519919"/>
        <c:axId val="1311144911"/>
      </c:barChart>
      <c:catAx>
        <c:axId val="431519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1311144911"/>
      </c:catAx>
      <c:valAx>
        <c:axId val="1311144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151991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'Maranhão (MA)'!$S$67</c:f>
            </c:strRef>
          </c:tx>
          <c:spPr>
            <a:solidFill>
              <a:srgbClr val="CC0000"/>
            </a:solidFill>
            <a:ln cmpd="sng">
              <a:solidFill>
                <a:srgbClr val="000000"/>
              </a:solidFill>
            </a:ln>
          </c:spPr>
          <c:cat>
            <c:strRef>
              <c:f>'Maranhão (MA)'!$R$68:$R$81</c:f>
            </c:strRef>
          </c:cat>
          <c:val>
            <c:numRef>
              <c:f>'Maranhão (MA)'!$S$68:$S$81</c:f>
              <c:numCache/>
            </c:numRef>
          </c:val>
        </c:ser>
        <c:ser>
          <c:idx val="1"/>
          <c:order val="1"/>
          <c:tx>
            <c:strRef>
              <c:f>'Maranhão (MA)'!$T$67</c:f>
            </c:strRef>
          </c:tx>
          <c:spPr>
            <a:solidFill>
              <a:srgbClr val="4A86E8"/>
            </a:solidFill>
            <a:ln cmpd="sng">
              <a:solidFill>
                <a:srgbClr val="000000"/>
              </a:solidFill>
            </a:ln>
          </c:spPr>
          <c:cat>
            <c:strRef>
              <c:f>'Maranhão (MA)'!$R$68:$R$81</c:f>
            </c:strRef>
          </c:cat>
          <c:val>
            <c:numRef>
              <c:f>'Maranhão (MA)'!$T$68:$T$81</c:f>
              <c:numCache/>
            </c:numRef>
          </c:val>
        </c:ser>
        <c:ser>
          <c:idx val="2"/>
          <c:order val="2"/>
          <c:tx>
            <c:strRef>
              <c:f>'Maranhão (MA)'!$U$67</c:f>
            </c:strRef>
          </c:tx>
          <c:spPr>
            <a:solidFill>
              <a:schemeClr val="accent3"/>
            </a:solidFill>
            <a:ln cmpd="sng">
              <a:solidFill>
                <a:srgbClr val="000000"/>
              </a:solidFill>
            </a:ln>
          </c:spPr>
          <c:cat>
            <c:strRef>
              <c:f>'Maranhão (MA)'!$R$68:$R$81</c:f>
            </c:strRef>
          </c:cat>
          <c:val>
            <c:numRef>
              <c:f>'Maranhão (MA)'!$U$68:$U$81</c:f>
              <c:numCache/>
            </c:numRef>
          </c:val>
        </c:ser>
        <c:ser>
          <c:idx val="3"/>
          <c:order val="3"/>
          <c:tx>
            <c:strRef>
              <c:f>'Maranhão (MA)'!$V$67</c:f>
            </c:strRef>
          </c:tx>
          <c:spPr>
            <a:solidFill>
              <a:schemeClr val="accent4"/>
            </a:solidFill>
            <a:ln cmpd="sng">
              <a:solidFill>
                <a:srgbClr val="000000"/>
              </a:solidFill>
            </a:ln>
          </c:spPr>
          <c:cat>
            <c:strRef>
              <c:f>'Maranhão (MA)'!$R$68:$R$81</c:f>
            </c:strRef>
          </c:cat>
          <c:val>
            <c:numRef>
              <c:f>'Maranhão (MA)'!$V$68:$V$81</c:f>
              <c:numCache/>
            </c:numRef>
          </c:val>
        </c:ser>
        <c:ser>
          <c:idx val="4"/>
          <c:order val="4"/>
          <c:tx>
            <c:strRef>
              <c:f>'Maranhão (MA)'!$W$67</c:f>
            </c:strRef>
          </c:tx>
          <c:cat>
            <c:strRef>
              <c:f>'Maranhão (MA)'!$R$68:$R$81</c:f>
            </c:strRef>
          </c:cat>
          <c:val>
            <c:numRef>
              <c:f>'Maranhão (MA)'!$W$68:$W$81</c:f>
              <c:numCache/>
            </c:numRef>
          </c:val>
        </c:ser>
        <c:axId val="566297743"/>
        <c:axId val="1824640126"/>
      </c:barChart>
      <c:catAx>
        <c:axId val="5662977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824640126"/>
      </c:catAx>
      <c:valAx>
        <c:axId val="1824640126"/>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566297743"/>
      </c:valAx>
    </c:plotArea>
    <c:legend>
      <c:legendPos val="r"/>
      <c:overlay val="0"/>
      <c:txPr>
        <a:bodyPr/>
        <a:lstStyle/>
        <a:p>
          <a:pPr lvl="0">
            <a:defRPr b="0">
              <a:solidFill>
                <a:srgbClr val="434343"/>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'Maranhão (MA)'!$S$83</c:f>
            </c:strRef>
          </c:tx>
          <c:spPr>
            <a:solidFill>
              <a:srgbClr val="EA9999"/>
            </a:solidFill>
            <a:ln cmpd="sng">
              <a:solidFill>
                <a:srgbClr val="000000"/>
              </a:solidFill>
            </a:ln>
          </c:spPr>
          <c:cat>
            <c:strRef>
              <c:f>'Maranhão (MA)'!$R$84:$R$87</c:f>
            </c:strRef>
          </c:cat>
          <c:val>
            <c:numRef>
              <c:f>'Maranhão (MA)'!$S$84:$S$87</c:f>
              <c:numCache/>
            </c:numRef>
          </c:val>
        </c:ser>
        <c:ser>
          <c:idx val="1"/>
          <c:order val="1"/>
          <c:tx>
            <c:strRef>
              <c:f>'Maranhão (MA)'!$T$83</c:f>
            </c:strRef>
          </c:tx>
          <c:spPr>
            <a:solidFill>
              <a:srgbClr val="B7D7A8"/>
            </a:solidFill>
            <a:ln cmpd="sng">
              <a:solidFill>
                <a:srgbClr val="000000"/>
              </a:solidFill>
            </a:ln>
          </c:spPr>
          <c:cat>
            <c:strRef>
              <c:f>'Maranhão (MA)'!$R$84:$R$87</c:f>
            </c:strRef>
          </c:cat>
          <c:val>
            <c:numRef>
              <c:f>'Maranhão (MA)'!$T$84:$T$87</c:f>
              <c:numCache/>
            </c:numRef>
          </c:val>
        </c:ser>
        <c:axId val="2119507270"/>
        <c:axId val="457945924"/>
      </c:barChart>
      <c:catAx>
        <c:axId val="2119507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457945924"/>
      </c:catAx>
      <c:valAx>
        <c:axId val="4579459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9507270"/>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'Pará(PA)'!$S$67</c:f>
            </c:strRef>
          </c:tx>
          <c:spPr>
            <a:solidFill>
              <a:srgbClr val="CC0000"/>
            </a:solidFill>
            <a:ln cmpd="sng">
              <a:solidFill>
                <a:srgbClr val="000000"/>
              </a:solidFill>
            </a:ln>
          </c:spPr>
          <c:cat>
            <c:strRef>
              <c:f>'Pará(PA)'!$R$68:$R$81</c:f>
            </c:strRef>
          </c:cat>
          <c:val>
            <c:numRef>
              <c:f>'Pará(PA)'!$S$68:$S$81</c:f>
              <c:numCache/>
            </c:numRef>
          </c:val>
        </c:ser>
        <c:ser>
          <c:idx val="1"/>
          <c:order val="1"/>
          <c:tx>
            <c:strRef>
              <c:f>'Pará(PA)'!$T$67</c:f>
            </c:strRef>
          </c:tx>
          <c:spPr>
            <a:solidFill>
              <a:srgbClr val="4A86E8"/>
            </a:solidFill>
            <a:ln cmpd="sng">
              <a:solidFill>
                <a:srgbClr val="000000"/>
              </a:solidFill>
            </a:ln>
          </c:spPr>
          <c:cat>
            <c:strRef>
              <c:f>'Pará(PA)'!$R$68:$R$81</c:f>
            </c:strRef>
          </c:cat>
          <c:val>
            <c:numRef>
              <c:f>'Pará(PA)'!$T$68:$T$81</c:f>
              <c:numCache/>
            </c:numRef>
          </c:val>
        </c:ser>
        <c:ser>
          <c:idx val="2"/>
          <c:order val="2"/>
          <c:tx>
            <c:strRef>
              <c:f>'Pará(PA)'!$U$67</c:f>
            </c:strRef>
          </c:tx>
          <c:spPr>
            <a:solidFill>
              <a:schemeClr val="accent3"/>
            </a:solidFill>
            <a:ln cmpd="sng">
              <a:solidFill>
                <a:srgbClr val="000000"/>
              </a:solidFill>
            </a:ln>
          </c:spPr>
          <c:cat>
            <c:strRef>
              <c:f>'Pará(PA)'!$R$68:$R$81</c:f>
            </c:strRef>
          </c:cat>
          <c:val>
            <c:numRef>
              <c:f>'Pará(PA)'!$U$68:$U$81</c:f>
              <c:numCache/>
            </c:numRef>
          </c:val>
        </c:ser>
        <c:ser>
          <c:idx val="3"/>
          <c:order val="3"/>
          <c:tx>
            <c:strRef>
              <c:f>'Pará(PA)'!$V$67</c:f>
            </c:strRef>
          </c:tx>
          <c:spPr>
            <a:solidFill>
              <a:schemeClr val="accent4"/>
            </a:solidFill>
            <a:ln cmpd="sng">
              <a:solidFill>
                <a:srgbClr val="000000"/>
              </a:solidFill>
            </a:ln>
          </c:spPr>
          <c:cat>
            <c:strRef>
              <c:f>'Pará(PA)'!$R$68:$R$81</c:f>
            </c:strRef>
          </c:cat>
          <c:val>
            <c:numRef>
              <c:f>'Pará(PA)'!$V$68:$V$81</c:f>
              <c:numCache/>
            </c:numRef>
          </c:val>
        </c:ser>
        <c:ser>
          <c:idx val="4"/>
          <c:order val="4"/>
          <c:tx>
            <c:strRef>
              <c:f>'Pará(PA)'!$W$67</c:f>
            </c:strRef>
          </c:tx>
          <c:cat>
            <c:strRef>
              <c:f>'Pará(PA)'!$R$68:$R$81</c:f>
            </c:strRef>
          </c:cat>
          <c:val>
            <c:numRef>
              <c:f>'Pará(PA)'!$W$68:$W$81</c:f>
              <c:numCache/>
            </c:numRef>
          </c:val>
        </c:ser>
        <c:axId val="1854879383"/>
        <c:axId val="346056342"/>
      </c:barChart>
      <c:catAx>
        <c:axId val="18548793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346056342"/>
      </c:catAx>
      <c:valAx>
        <c:axId val="346056342"/>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854879383"/>
      </c:valAx>
    </c:plotArea>
    <c:legend>
      <c:legendPos val="r"/>
      <c:overlay val="0"/>
      <c:txPr>
        <a:bodyPr/>
        <a:lstStyle/>
        <a:p>
          <a:pPr lvl="0">
            <a:defRPr b="0">
              <a:solidFill>
                <a:srgbClr val="434343"/>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Paraíba</a:t>
            </a:r>
          </a:p>
        </c:rich>
      </c:tx>
      <c:overlay val="0"/>
    </c:title>
    <c:plotArea>
      <c:layout/>
      <c:doughnutChart>
        <c:varyColors val="1"/>
        <c:ser>
          <c:idx val="0"/>
          <c:order val="0"/>
          <c:tx>
            <c:strRef>
              <c:f>'Paraíba (PB)'!$W$2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'Paraíba (PB)'!$V$3:$V$5</c:f>
            </c:strRef>
          </c:cat>
          <c:val>
            <c:numRef>
              <c:f>'Paraíba (PB)'!$W$3:$W$5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'Paraíba (PB)'!$S$67</c:f>
            </c:strRef>
          </c:tx>
          <c:spPr>
            <a:solidFill>
              <a:srgbClr val="CC0000"/>
            </a:solidFill>
            <a:ln cmpd="sng">
              <a:solidFill>
                <a:srgbClr val="000000"/>
              </a:solidFill>
            </a:ln>
          </c:spPr>
          <c:cat>
            <c:strRef>
              <c:f>'Paraíba (PB)'!$R$68:$R$81</c:f>
            </c:strRef>
          </c:cat>
          <c:val>
            <c:numRef>
              <c:f>'Paraíba (PB)'!$S$68:$S$81</c:f>
              <c:numCache/>
            </c:numRef>
          </c:val>
        </c:ser>
        <c:ser>
          <c:idx val="1"/>
          <c:order val="1"/>
          <c:tx>
            <c:strRef>
              <c:f>'Paraíba (PB)'!$T$67</c:f>
            </c:strRef>
          </c:tx>
          <c:spPr>
            <a:solidFill>
              <a:srgbClr val="4A86E8"/>
            </a:solidFill>
            <a:ln cmpd="sng">
              <a:solidFill>
                <a:srgbClr val="000000"/>
              </a:solidFill>
            </a:ln>
          </c:spPr>
          <c:cat>
            <c:strRef>
              <c:f>'Paraíba (PB)'!$R$68:$R$81</c:f>
            </c:strRef>
          </c:cat>
          <c:val>
            <c:numRef>
              <c:f>'Paraíba (PB)'!$T$68:$T$81</c:f>
              <c:numCache/>
            </c:numRef>
          </c:val>
        </c:ser>
        <c:ser>
          <c:idx val="2"/>
          <c:order val="2"/>
          <c:tx>
            <c:strRef>
              <c:f>'Paraíba (PB)'!$U$67</c:f>
            </c:strRef>
          </c:tx>
          <c:spPr>
            <a:solidFill>
              <a:schemeClr val="accent3"/>
            </a:solidFill>
            <a:ln cmpd="sng">
              <a:solidFill>
                <a:srgbClr val="000000"/>
              </a:solidFill>
            </a:ln>
          </c:spPr>
          <c:cat>
            <c:strRef>
              <c:f>'Paraíba (PB)'!$R$68:$R$81</c:f>
            </c:strRef>
          </c:cat>
          <c:val>
            <c:numRef>
              <c:f>'Paraíba (PB)'!$U$68:$U$81</c:f>
              <c:numCache/>
            </c:numRef>
          </c:val>
        </c:ser>
        <c:ser>
          <c:idx val="3"/>
          <c:order val="3"/>
          <c:tx>
            <c:strRef>
              <c:f>'Paraíba (PB)'!$V$67</c:f>
            </c:strRef>
          </c:tx>
          <c:spPr>
            <a:solidFill>
              <a:schemeClr val="accent4"/>
            </a:solidFill>
            <a:ln cmpd="sng">
              <a:solidFill>
                <a:srgbClr val="000000"/>
              </a:solidFill>
            </a:ln>
          </c:spPr>
          <c:cat>
            <c:strRef>
              <c:f>'Paraíba (PB)'!$R$68:$R$81</c:f>
            </c:strRef>
          </c:cat>
          <c:val>
            <c:numRef>
              <c:f>'Paraíba (PB)'!$V$68:$V$81</c:f>
              <c:numCache/>
            </c:numRef>
          </c:val>
        </c:ser>
        <c:ser>
          <c:idx val="4"/>
          <c:order val="4"/>
          <c:tx>
            <c:strRef>
              <c:f>'Paraíba (PB)'!$W$67</c:f>
            </c:strRef>
          </c:tx>
          <c:cat>
            <c:strRef>
              <c:f>'Paraíba (PB)'!$R$68:$R$81</c:f>
            </c:strRef>
          </c:cat>
          <c:val>
            <c:numRef>
              <c:f>'Paraíba (PB)'!$W$68:$W$81</c:f>
              <c:numCache/>
            </c:numRef>
          </c:val>
        </c:ser>
        <c:axId val="1303322170"/>
        <c:axId val="1998924392"/>
      </c:barChart>
      <c:catAx>
        <c:axId val="13033221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998924392"/>
      </c:catAx>
      <c:valAx>
        <c:axId val="1998924392"/>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303322170"/>
      </c:valAx>
    </c:plotArea>
    <c:legend>
      <c:legendPos val="r"/>
      <c:overlay val="0"/>
      <c:txPr>
        <a:bodyPr/>
        <a:lstStyle/>
        <a:p>
          <a:pPr lvl="0">
            <a:defRPr b="0">
              <a:solidFill>
                <a:srgbClr val="434343"/>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Paraná</a:t>
            </a:r>
          </a:p>
        </c:rich>
      </c:tx>
      <c:overlay val="0"/>
    </c:title>
    <c:plotArea>
      <c:layout/>
      <c:doughnutChart>
        <c:varyColors val="1"/>
        <c:ser>
          <c:idx val="0"/>
          <c:order val="0"/>
          <c:tx>
            <c:strRef>
              <c:f>'Paraná (PR)'!$W$2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'Paraná (PR)'!$V$3:$V$5</c:f>
            </c:strRef>
          </c:cat>
          <c:val>
            <c:numRef>
              <c:f>'Paraná (PR)'!$W$3:$W$5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Minas Gerais</a:t>
            </a:r>
          </a:p>
        </c:rich>
      </c:tx>
      <c:overlay val="0"/>
    </c:title>
    <c:plotArea>
      <c:layout/>
      <c:doughnutChart>
        <c:varyColors val="1"/>
        <c:ser>
          <c:idx val="0"/>
          <c:order val="0"/>
          <c:tx>
            <c:strRef>
              <c:f>'Minas Gerais (MG)'!$Y$2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'Minas Gerais (MG)'!$X$3:$X$5</c:f>
            </c:strRef>
          </c:cat>
          <c:val>
            <c:numRef>
              <c:f>'Minas Gerais (MG)'!$Y$3:$Y$5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'Paraná (PR)'!$S$67</c:f>
            </c:strRef>
          </c:tx>
          <c:spPr>
            <a:solidFill>
              <a:srgbClr val="CC0000"/>
            </a:solidFill>
            <a:ln cmpd="sng">
              <a:solidFill>
                <a:srgbClr val="000000"/>
              </a:solidFill>
            </a:ln>
          </c:spPr>
          <c:cat>
            <c:strRef>
              <c:f>'Paraná (PR)'!$R$68:$R$81</c:f>
            </c:strRef>
          </c:cat>
          <c:val>
            <c:numRef>
              <c:f>'Paraná (PR)'!$S$68:$S$81</c:f>
              <c:numCache/>
            </c:numRef>
          </c:val>
        </c:ser>
        <c:ser>
          <c:idx val="1"/>
          <c:order val="1"/>
          <c:tx>
            <c:strRef>
              <c:f>'Paraná (PR)'!$T$67</c:f>
            </c:strRef>
          </c:tx>
          <c:spPr>
            <a:solidFill>
              <a:srgbClr val="4A86E8"/>
            </a:solidFill>
            <a:ln cmpd="sng">
              <a:solidFill>
                <a:srgbClr val="000000"/>
              </a:solidFill>
            </a:ln>
          </c:spPr>
          <c:cat>
            <c:strRef>
              <c:f>'Paraná (PR)'!$R$68:$R$81</c:f>
            </c:strRef>
          </c:cat>
          <c:val>
            <c:numRef>
              <c:f>'Paraná (PR)'!$T$68:$T$81</c:f>
              <c:numCache/>
            </c:numRef>
          </c:val>
        </c:ser>
        <c:ser>
          <c:idx val="2"/>
          <c:order val="2"/>
          <c:tx>
            <c:strRef>
              <c:f>'Paraná (PR)'!$U$67</c:f>
            </c:strRef>
          </c:tx>
          <c:spPr>
            <a:solidFill>
              <a:schemeClr val="accent3"/>
            </a:solidFill>
            <a:ln cmpd="sng">
              <a:solidFill>
                <a:srgbClr val="000000"/>
              </a:solidFill>
            </a:ln>
          </c:spPr>
          <c:cat>
            <c:strRef>
              <c:f>'Paraná (PR)'!$R$68:$R$81</c:f>
            </c:strRef>
          </c:cat>
          <c:val>
            <c:numRef>
              <c:f>'Paraná (PR)'!$U$68:$U$81</c:f>
              <c:numCache/>
            </c:numRef>
          </c:val>
        </c:ser>
        <c:ser>
          <c:idx val="3"/>
          <c:order val="3"/>
          <c:tx>
            <c:strRef>
              <c:f>'Paraná (PR)'!$V$67</c:f>
            </c:strRef>
          </c:tx>
          <c:cat>
            <c:strRef>
              <c:f>'Paraná (PR)'!$R$68:$R$81</c:f>
            </c:strRef>
          </c:cat>
          <c:val>
            <c:numRef>
              <c:f>'Paraná (PR)'!$V$68:$V$81</c:f>
              <c:numCache/>
            </c:numRef>
          </c:val>
        </c:ser>
        <c:axId val="453088512"/>
        <c:axId val="1986634008"/>
      </c:barChart>
      <c:catAx>
        <c:axId val="453088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986634008"/>
      </c:catAx>
      <c:valAx>
        <c:axId val="1986634008"/>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453088512"/>
      </c:valAx>
    </c:plotArea>
    <c:legend>
      <c:legendPos val="r"/>
      <c:overlay val="0"/>
      <c:txPr>
        <a:bodyPr/>
        <a:lstStyle/>
        <a:p>
          <a:pPr lvl="0">
            <a:defRPr b="0">
              <a:solidFill>
                <a:srgbClr val="434343"/>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'Paraná (PR)'!$S$83</c:f>
            </c:strRef>
          </c:tx>
          <c:spPr>
            <a:solidFill>
              <a:srgbClr val="EA9999"/>
            </a:solidFill>
            <a:ln cmpd="sng">
              <a:solidFill>
                <a:srgbClr val="000000"/>
              </a:solidFill>
            </a:ln>
          </c:spPr>
          <c:cat>
            <c:strRef>
              <c:f>'Paraná (PR)'!$R$84:$R$86</c:f>
            </c:strRef>
          </c:cat>
          <c:val>
            <c:numRef>
              <c:f>'Paraná (PR)'!$S$84:$S$86</c:f>
              <c:numCache/>
            </c:numRef>
          </c:val>
        </c:ser>
        <c:ser>
          <c:idx val="1"/>
          <c:order val="1"/>
          <c:tx>
            <c:strRef>
              <c:f>'Paraná (PR)'!$T$83</c:f>
            </c:strRef>
          </c:tx>
          <c:spPr>
            <a:solidFill>
              <a:srgbClr val="B7D7A8"/>
            </a:solidFill>
            <a:ln cmpd="sng">
              <a:solidFill>
                <a:srgbClr val="000000"/>
              </a:solidFill>
            </a:ln>
          </c:spPr>
          <c:cat>
            <c:strRef>
              <c:f>'Paraná (PR)'!$R$84:$R$86</c:f>
            </c:strRef>
          </c:cat>
          <c:val>
            <c:numRef>
              <c:f>'Paraná (PR)'!$T$84:$T$86</c:f>
              <c:numCache/>
            </c:numRef>
          </c:val>
        </c:ser>
        <c:axId val="1029565492"/>
        <c:axId val="2112908225"/>
      </c:barChart>
      <c:catAx>
        <c:axId val="1029565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2112908225"/>
      </c:catAx>
      <c:valAx>
        <c:axId val="2112908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9565492"/>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Pernambuco</a:t>
            </a:r>
          </a:p>
        </c:rich>
      </c:tx>
      <c:overlay val="0"/>
    </c:title>
    <c:plotArea>
      <c:layout/>
      <c:doughnutChart>
        <c:varyColors val="1"/>
        <c:ser>
          <c:idx val="0"/>
          <c:order val="0"/>
          <c:tx>
            <c:strRef>
              <c:f>'Pernambuco (PE)'!$Y$2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'Pernambuco (PE)'!$X$3:$X$5</c:f>
            </c:strRef>
          </c:cat>
          <c:val>
            <c:numRef>
              <c:f>'Pernambuco (PE)'!$Y$3:$Y$5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'Pernambuco (PE)'!$U$87</c:f>
            </c:strRef>
          </c:tx>
          <c:spPr>
            <a:solidFill>
              <a:srgbClr val="CC0000"/>
            </a:solidFill>
            <a:ln cmpd="sng">
              <a:solidFill>
                <a:srgbClr val="000000"/>
              </a:solidFill>
            </a:ln>
          </c:spPr>
          <c:cat>
            <c:strRef>
              <c:f>'Pernambuco (PE)'!$T$88:$T$101</c:f>
            </c:strRef>
          </c:cat>
          <c:val>
            <c:numRef>
              <c:f>'Pernambuco (PE)'!$U$88:$U$101</c:f>
              <c:numCache/>
            </c:numRef>
          </c:val>
        </c:ser>
        <c:ser>
          <c:idx val="1"/>
          <c:order val="1"/>
          <c:tx>
            <c:strRef>
              <c:f>'Pernambuco (PE)'!$V$87</c:f>
            </c:strRef>
          </c:tx>
          <c:spPr>
            <a:solidFill>
              <a:srgbClr val="4A86E8"/>
            </a:solidFill>
            <a:ln cmpd="sng">
              <a:solidFill>
                <a:srgbClr val="000000"/>
              </a:solidFill>
            </a:ln>
          </c:spPr>
          <c:cat>
            <c:strRef>
              <c:f>'Pernambuco (PE)'!$T$88:$T$101</c:f>
            </c:strRef>
          </c:cat>
          <c:val>
            <c:numRef>
              <c:f>'Pernambuco (PE)'!$V$88:$V$101</c:f>
              <c:numCache/>
            </c:numRef>
          </c:val>
        </c:ser>
        <c:ser>
          <c:idx val="2"/>
          <c:order val="2"/>
          <c:tx>
            <c:strRef>
              <c:f>'Pernambuco (PE)'!$W$87</c:f>
            </c:strRef>
          </c:tx>
          <c:spPr>
            <a:solidFill>
              <a:schemeClr val="accent3"/>
            </a:solidFill>
            <a:ln cmpd="sng">
              <a:solidFill>
                <a:srgbClr val="000000"/>
              </a:solidFill>
            </a:ln>
          </c:spPr>
          <c:cat>
            <c:strRef>
              <c:f>'Pernambuco (PE)'!$T$88:$T$101</c:f>
            </c:strRef>
          </c:cat>
          <c:val>
            <c:numRef>
              <c:f>'Pernambuco (PE)'!$W$88:$W$101</c:f>
              <c:numCache/>
            </c:numRef>
          </c:val>
        </c:ser>
        <c:ser>
          <c:idx val="3"/>
          <c:order val="3"/>
          <c:tx>
            <c:strRef>
              <c:f>'Pernambuco (PE)'!$X$87</c:f>
            </c:strRef>
          </c:tx>
          <c:spPr>
            <a:solidFill>
              <a:schemeClr val="accent4"/>
            </a:solidFill>
            <a:ln cmpd="sng">
              <a:solidFill>
                <a:srgbClr val="000000"/>
              </a:solidFill>
            </a:ln>
          </c:spPr>
          <c:cat>
            <c:strRef>
              <c:f>'Pernambuco (PE)'!$T$88:$T$101</c:f>
            </c:strRef>
          </c:cat>
          <c:val>
            <c:numRef>
              <c:f>'Pernambuco (PE)'!$X$88:$X$101</c:f>
              <c:numCache/>
            </c:numRef>
          </c:val>
        </c:ser>
        <c:ser>
          <c:idx val="4"/>
          <c:order val="4"/>
          <c:tx>
            <c:strRef>
              <c:f>'Pernambuco (PE)'!$Y$87</c:f>
            </c:strRef>
          </c:tx>
          <c:cat>
            <c:strRef>
              <c:f>'Pernambuco (PE)'!$T$88:$T$101</c:f>
            </c:strRef>
          </c:cat>
          <c:val>
            <c:numRef>
              <c:f>'Pernambuco (PE)'!$Y$88:$Y$101</c:f>
              <c:numCache/>
            </c:numRef>
          </c:val>
        </c:ser>
        <c:axId val="760565015"/>
        <c:axId val="547828116"/>
      </c:barChart>
      <c:catAx>
        <c:axId val="760565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547828116"/>
      </c:catAx>
      <c:valAx>
        <c:axId val="547828116"/>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760565015"/>
      </c:valAx>
    </c:plotArea>
    <c:legend>
      <c:legendPos val="r"/>
      <c:overlay val="0"/>
      <c:txPr>
        <a:bodyPr/>
        <a:lstStyle/>
        <a:p>
          <a:pPr lvl="0">
            <a:defRPr b="0">
              <a:solidFill>
                <a:srgbClr val="434343"/>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'Pernambuco (PE)'!$U$103</c:f>
            </c:strRef>
          </c:tx>
          <c:spPr>
            <a:solidFill>
              <a:srgbClr val="EA9999"/>
            </a:solidFill>
            <a:ln cmpd="sng">
              <a:solidFill>
                <a:srgbClr val="000000"/>
              </a:solidFill>
            </a:ln>
          </c:spPr>
          <c:dPt>
            <c:idx val="1"/>
            <c:spPr>
              <a:solidFill>
                <a:srgbClr val="EA9999"/>
              </a:solidFill>
              <a:ln cmpd="sng">
                <a:solidFill>
                  <a:srgbClr val="000000"/>
                </a:solidFill>
              </a:ln>
            </c:spPr>
          </c:dPt>
          <c:cat>
            <c:strRef>
              <c:f>'Pernambuco (PE)'!$T$104:$T$107</c:f>
            </c:strRef>
          </c:cat>
          <c:val>
            <c:numRef>
              <c:f>'Pernambuco (PE)'!$U$104:$U$107</c:f>
              <c:numCache/>
            </c:numRef>
          </c:val>
        </c:ser>
        <c:ser>
          <c:idx val="1"/>
          <c:order val="1"/>
          <c:tx>
            <c:strRef>
              <c:f>'Pernambuco (PE)'!$V$103</c:f>
            </c:strRef>
          </c:tx>
          <c:spPr>
            <a:solidFill>
              <a:srgbClr val="B6D7A8"/>
            </a:solidFill>
            <a:ln cmpd="sng">
              <a:solidFill>
                <a:srgbClr val="000000"/>
              </a:solidFill>
            </a:ln>
          </c:spPr>
          <c:cat>
            <c:strRef>
              <c:f>'Pernambuco (PE)'!$T$104:$T$107</c:f>
            </c:strRef>
          </c:cat>
          <c:val>
            <c:numRef>
              <c:f>'Pernambuco (PE)'!$V$104:$V$107</c:f>
              <c:numCache/>
            </c:numRef>
          </c:val>
        </c:ser>
        <c:axId val="96943613"/>
        <c:axId val="489657497"/>
      </c:barChart>
      <c:catAx>
        <c:axId val="969436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489657497"/>
      </c:catAx>
      <c:valAx>
        <c:axId val="489657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943613"/>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Rio Grande do Sul</a:t>
            </a:r>
          </a:p>
        </c:rich>
      </c:tx>
      <c:overlay val="0"/>
    </c:title>
    <c:plotArea>
      <c:layout/>
      <c:doughnutChart>
        <c:varyColors val="1"/>
        <c:ser>
          <c:idx val="0"/>
          <c:order val="0"/>
          <c:tx>
            <c:strRef>
              <c:f>'Rio Grande do Sul (RS)'!$Y$2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'Rio Grande do Sul (RS)'!$X$3:$X$5</c:f>
            </c:strRef>
          </c:cat>
          <c:val>
            <c:numRef>
              <c:f>'Rio Grande do Sul (RS)'!$Y$3:$Y$5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'Rio Grande do Sul (RS)'!$U$87</c:f>
            </c:strRef>
          </c:tx>
          <c:spPr>
            <a:solidFill>
              <a:srgbClr val="CC0000"/>
            </a:solidFill>
            <a:ln cmpd="sng">
              <a:solidFill>
                <a:srgbClr val="000000"/>
              </a:solidFill>
            </a:ln>
          </c:spPr>
          <c:cat>
            <c:strRef>
              <c:f>'Rio Grande do Sul (RS)'!$T$88:$T$101</c:f>
            </c:strRef>
          </c:cat>
          <c:val>
            <c:numRef>
              <c:f>'Rio Grande do Sul (RS)'!$U$88:$U$101</c:f>
              <c:numCache/>
            </c:numRef>
          </c:val>
        </c:ser>
        <c:ser>
          <c:idx val="1"/>
          <c:order val="1"/>
          <c:tx>
            <c:strRef>
              <c:f>'Rio Grande do Sul (RS)'!$V$87</c:f>
            </c:strRef>
          </c:tx>
          <c:spPr>
            <a:solidFill>
              <a:srgbClr val="4A86E8"/>
            </a:solidFill>
            <a:ln cmpd="sng">
              <a:solidFill>
                <a:srgbClr val="000000"/>
              </a:solidFill>
            </a:ln>
          </c:spPr>
          <c:cat>
            <c:strRef>
              <c:f>'Rio Grande do Sul (RS)'!$T$88:$T$101</c:f>
            </c:strRef>
          </c:cat>
          <c:val>
            <c:numRef>
              <c:f>'Rio Grande do Sul (RS)'!$V$88:$V$101</c:f>
              <c:numCache/>
            </c:numRef>
          </c:val>
        </c:ser>
        <c:ser>
          <c:idx val="2"/>
          <c:order val="2"/>
          <c:tx>
            <c:strRef>
              <c:f>'Rio Grande do Sul (RS)'!$W$87</c:f>
            </c:strRef>
          </c:tx>
          <c:spPr>
            <a:solidFill>
              <a:schemeClr val="accent3"/>
            </a:solidFill>
            <a:ln cmpd="sng">
              <a:solidFill>
                <a:srgbClr val="000000"/>
              </a:solidFill>
            </a:ln>
          </c:spPr>
          <c:cat>
            <c:strRef>
              <c:f>'Rio Grande do Sul (RS)'!$T$88:$T$101</c:f>
            </c:strRef>
          </c:cat>
          <c:val>
            <c:numRef>
              <c:f>'Rio Grande do Sul (RS)'!$W$88:$W$101</c:f>
              <c:numCache/>
            </c:numRef>
          </c:val>
        </c:ser>
        <c:ser>
          <c:idx val="3"/>
          <c:order val="3"/>
          <c:tx>
            <c:strRef>
              <c:f>'Rio Grande do Sul (RS)'!$X$87</c:f>
            </c:strRef>
          </c:tx>
          <c:spPr>
            <a:solidFill>
              <a:schemeClr val="accent4"/>
            </a:solidFill>
            <a:ln cmpd="sng">
              <a:solidFill>
                <a:srgbClr val="000000"/>
              </a:solidFill>
            </a:ln>
          </c:spPr>
          <c:cat>
            <c:strRef>
              <c:f>'Rio Grande do Sul (RS)'!$T$88:$T$101</c:f>
            </c:strRef>
          </c:cat>
          <c:val>
            <c:numRef>
              <c:f>'Rio Grande do Sul (RS)'!$X$88:$X$101</c:f>
              <c:numCache/>
            </c:numRef>
          </c:val>
        </c:ser>
        <c:ser>
          <c:idx val="4"/>
          <c:order val="4"/>
          <c:tx>
            <c:strRef>
              <c:f>'Rio Grande do Sul (RS)'!$Y$87</c:f>
            </c:strRef>
          </c:tx>
          <c:cat>
            <c:strRef>
              <c:f>'Rio Grande do Sul (RS)'!$T$88:$T$101</c:f>
            </c:strRef>
          </c:cat>
          <c:val>
            <c:numRef>
              <c:f>'Rio Grande do Sul (RS)'!$Y$88:$Y$101</c:f>
              <c:numCache/>
            </c:numRef>
          </c:val>
        </c:ser>
        <c:axId val="210515330"/>
        <c:axId val="1833615496"/>
      </c:barChart>
      <c:catAx>
        <c:axId val="210515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833615496"/>
      </c:catAx>
      <c:valAx>
        <c:axId val="1833615496"/>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210515330"/>
      </c:valAx>
    </c:plotArea>
    <c:legend>
      <c:legendPos val="r"/>
      <c:overlay val="0"/>
      <c:txPr>
        <a:bodyPr/>
        <a:lstStyle/>
        <a:p>
          <a:pPr lvl="0">
            <a:defRPr b="0">
              <a:solidFill>
                <a:srgbClr val="434343"/>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'Rio Grande do Sul (RS)'!$U$103</c:f>
            </c:strRef>
          </c:tx>
          <c:spPr>
            <a:solidFill>
              <a:srgbClr val="EA9999"/>
            </a:solidFill>
            <a:ln cmpd="sng">
              <a:solidFill>
                <a:srgbClr val="000000"/>
              </a:solidFill>
            </a:ln>
          </c:spPr>
          <c:dPt>
            <c:idx val="1"/>
            <c:spPr>
              <a:solidFill>
                <a:srgbClr val="EA9999"/>
              </a:solidFill>
              <a:ln cmpd="sng">
                <a:solidFill>
                  <a:srgbClr val="000000"/>
                </a:solidFill>
              </a:ln>
            </c:spPr>
          </c:dPt>
          <c:cat>
            <c:strRef>
              <c:f>'Rio Grande do Sul (RS)'!$T$104:$T$107</c:f>
            </c:strRef>
          </c:cat>
          <c:val>
            <c:numRef>
              <c:f>'Rio Grande do Sul (RS)'!$U$104:$U$107</c:f>
              <c:numCache/>
            </c:numRef>
          </c:val>
        </c:ser>
        <c:ser>
          <c:idx val="1"/>
          <c:order val="1"/>
          <c:tx>
            <c:strRef>
              <c:f>'Rio Grande do Sul (RS)'!$V$103</c:f>
            </c:strRef>
          </c:tx>
          <c:spPr>
            <a:solidFill>
              <a:srgbClr val="B6D7A8"/>
            </a:solidFill>
            <a:ln cmpd="sng">
              <a:solidFill>
                <a:srgbClr val="000000"/>
              </a:solidFill>
            </a:ln>
          </c:spPr>
          <c:cat>
            <c:strRef>
              <c:f>'Rio Grande do Sul (RS)'!$T$104:$T$107</c:f>
            </c:strRef>
          </c:cat>
          <c:val>
            <c:numRef>
              <c:f>'Rio Grande do Sul (RS)'!$V$104:$V$107</c:f>
              <c:numCache/>
            </c:numRef>
          </c:val>
        </c:ser>
        <c:axId val="335956649"/>
        <c:axId val="248462081"/>
      </c:barChart>
      <c:catAx>
        <c:axId val="3359566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248462081"/>
      </c:catAx>
      <c:valAx>
        <c:axId val="2484620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5956649"/>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'Rondônia (RO)'!$S$67</c:f>
            </c:strRef>
          </c:tx>
          <c:spPr>
            <a:solidFill>
              <a:srgbClr val="CC0000"/>
            </a:solidFill>
            <a:ln cmpd="sng">
              <a:solidFill>
                <a:srgbClr val="000000"/>
              </a:solidFill>
            </a:ln>
          </c:spPr>
          <c:cat>
            <c:strRef>
              <c:f>'Rondônia (RO)'!$R$68:$R$81</c:f>
            </c:strRef>
          </c:cat>
          <c:val>
            <c:numRef>
              <c:f>'Rondônia (RO)'!$S$68:$S$81</c:f>
              <c:numCache/>
            </c:numRef>
          </c:val>
        </c:ser>
        <c:ser>
          <c:idx val="1"/>
          <c:order val="1"/>
          <c:tx>
            <c:strRef>
              <c:f>'Rondônia (RO)'!$T$67</c:f>
            </c:strRef>
          </c:tx>
          <c:spPr>
            <a:solidFill>
              <a:srgbClr val="4A86E8"/>
            </a:solidFill>
            <a:ln cmpd="sng">
              <a:solidFill>
                <a:srgbClr val="000000"/>
              </a:solidFill>
            </a:ln>
          </c:spPr>
          <c:cat>
            <c:strRef>
              <c:f>'Rondônia (RO)'!$R$68:$R$81</c:f>
            </c:strRef>
          </c:cat>
          <c:val>
            <c:numRef>
              <c:f>'Rondônia (RO)'!$T$68:$T$81</c:f>
              <c:numCache/>
            </c:numRef>
          </c:val>
        </c:ser>
        <c:ser>
          <c:idx val="2"/>
          <c:order val="2"/>
          <c:tx>
            <c:strRef>
              <c:f>'Rondônia (RO)'!$U$67</c:f>
            </c:strRef>
          </c:tx>
          <c:spPr>
            <a:solidFill>
              <a:schemeClr val="accent3"/>
            </a:solidFill>
            <a:ln cmpd="sng">
              <a:solidFill>
                <a:srgbClr val="000000"/>
              </a:solidFill>
            </a:ln>
          </c:spPr>
          <c:cat>
            <c:strRef>
              <c:f>'Rondônia (RO)'!$R$68:$R$81</c:f>
            </c:strRef>
          </c:cat>
          <c:val>
            <c:numRef>
              <c:f>'Rondônia (RO)'!$U$68:$U$81</c:f>
              <c:numCache/>
            </c:numRef>
          </c:val>
        </c:ser>
        <c:ser>
          <c:idx val="3"/>
          <c:order val="3"/>
          <c:tx>
            <c:strRef>
              <c:f>'Rondônia (RO)'!$V$67</c:f>
            </c:strRef>
          </c:tx>
          <c:spPr>
            <a:solidFill>
              <a:schemeClr val="accent4"/>
            </a:solidFill>
            <a:ln cmpd="sng">
              <a:solidFill>
                <a:srgbClr val="000000"/>
              </a:solidFill>
            </a:ln>
          </c:spPr>
          <c:cat>
            <c:strRef>
              <c:f>'Rondônia (RO)'!$R$68:$R$81</c:f>
            </c:strRef>
          </c:cat>
          <c:val>
            <c:numRef>
              <c:f>'Rondônia (RO)'!$V$68:$V$81</c:f>
              <c:numCache/>
            </c:numRef>
          </c:val>
        </c:ser>
        <c:ser>
          <c:idx val="4"/>
          <c:order val="4"/>
          <c:tx>
            <c:strRef>
              <c:f>'Rondônia (RO)'!$W$67</c:f>
            </c:strRef>
          </c:tx>
          <c:cat>
            <c:strRef>
              <c:f>'Rondônia (RO)'!$R$68:$R$81</c:f>
            </c:strRef>
          </c:cat>
          <c:val>
            <c:numRef>
              <c:f>'Rondônia (RO)'!$W$68:$W$81</c:f>
              <c:numCache/>
            </c:numRef>
          </c:val>
        </c:ser>
        <c:axId val="1588286032"/>
        <c:axId val="1776103259"/>
      </c:barChart>
      <c:catAx>
        <c:axId val="15882860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776103259"/>
      </c:catAx>
      <c:valAx>
        <c:axId val="1776103259"/>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588286032"/>
      </c:valAx>
    </c:plotArea>
    <c:legend>
      <c:legendPos val="r"/>
      <c:overlay val="0"/>
      <c:txPr>
        <a:bodyPr/>
        <a:lstStyle/>
        <a:p>
          <a:pPr lvl="0">
            <a:defRPr b="0">
              <a:solidFill>
                <a:srgbClr val="434343"/>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Santa Catarina</a:t>
            </a:r>
          </a:p>
        </c:rich>
      </c:tx>
      <c:overlay val="0"/>
    </c:title>
    <c:plotArea>
      <c:layout/>
      <c:doughnutChart>
        <c:varyColors val="1"/>
        <c:ser>
          <c:idx val="0"/>
          <c:order val="0"/>
          <c:tx>
            <c:strRef>
              <c:f>'Santa Catarina (SC)'!$Y$2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'Santa Catarina (SC)'!$X$3:$X$5</c:f>
            </c:strRef>
          </c:cat>
          <c:val>
            <c:numRef>
              <c:f>'Santa Catarina (SC)'!$Y$3:$Y$5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'Minas Gerais (MG)'!$U$105</c:f>
            </c:strRef>
          </c:tx>
          <c:spPr>
            <a:solidFill>
              <a:srgbClr val="CC0000"/>
            </a:solidFill>
            <a:ln cmpd="sng">
              <a:solidFill>
                <a:srgbClr val="000000"/>
              </a:solidFill>
            </a:ln>
          </c:spPr>
          <c:cat>
            <c:strRef>
              <c:f>'Minas Gerais (MG)'!$T$106:$T$119</c:f>
            </c:strRef>
          </c:cat>
          <c:val>
            <c:numRef>
              <c:f>'Minas Gerais (MG)'!$U$106:$U$119</c:f>
              <c:numCache/>
            </c:numRef>
          </c:val>
        </c:ser>
        <c:ser>
          <c:idx val="1"/>
          <c:order val="1"/>
          <c:tx>
            <c:strRef>
              <c:f>'Minas Gerais (MG)'!$V$105</c:f>
            </c:strRef>
          </c:tx>
          <c:spPr>
            <a:solidFill>
              <a:srgbClr val="4A86E8"/>
            </a:solidFill>
            <a:ln cmpd="sng">
              <a:solidFill>
                <a:srgbClr val="000000"/>
              </a:solidFill>
            </a:ln>
          </c:spPr>
          <c:cat>
            <c:strRef>
              <c:f>'Minas Gerais (MG)'!$T$106:$T$119</c:f>
            </c:strRef>
          </c:cat>
          <c:val>
            <c:numRef>
              <c:f>'Minas Gerais (MG)'!$V$106:$V$119</c:f>
              <c:numCache/>
            </c:numRef>
          </c:val>
        </c:ser>
        <c:ser>
          <c:idx val="2"/>
          <c:order val="2"/>
          <c:tx>
            <c:strRef>
              <c:f>'Minas Gerais (MG)'!$W$105</c:f>
            </c:strRef>
          </c:tx>
          <c:spPr>
            <a:solidFill>
              <a:schemeClr val="accent3"/>
            </a:solidFill>
            <a:ln cmpd="sng">
              <a:solidFill>
                <a:srgbClr val="000000"/>
              </a:solidFill>
            </a:ln>
          </c:spPr>
          <c:cat>
            <c:strRef>
              <c:f>'Minas Gerais (MG)'!$T$106:$T$119</c:f>
            </c:strRef>
          </c:cat>
          <c:val>
            <c:numRef>
              <c:f>'Minas Gerais (MG)'!$W$106:$W$119</c:f>
              <c:numCache/>
            </c:numRef>
          </c:val>
        </c:ser>
        <c:ser>
          <c:idx val="3"/>
          <c:order val="3"/>
          <c:tx>
            <c:strRef>
              <c:f>'Minas Gerais (MG)'!$X$105</c:f>
            </c:strRef>
          </c:tx>
          <c:spPr>
            <a:solidFill>
              <a:schemeClr val="accent4"/>
            </a:solidFill>
            <a:ln cmpd="sng">
              <a:solidFill>
                <a:srgbClr val="000000"/>
              </a:solidFill>
            </a:ln>
          </c:spPr>
          <c:cat>
            <c:strRef>
              <c:f>'Minas Gerais (MG)'!$T$106:$T$119</c:f>
            </c:strRef>
          </c:cat>
          <c:val>
            <c:numRef>
              <c:f>'Minas Gerais (MG)'!$X$106:$X$119</c:f>
              <c:numCache/>
            </c:numRef>
          </c:val>
        </c:ser>
        <c:ser>
          <c:idx val="4"/>
          <c:order val="4"/>
          <c:tx>
            <c:strRef>
              <c:f>'Minas Gerais (MG)'!$Y$105</c:f>
            </c:strRef>
          </c:tx>
          <c:cat>
            <c:strRef>
              <c:f>'Minas Gerais (MG)'!$T$106:$T$119</c:f>
            </c:strRef>
          </c:cat>
          <c:val>
            <c:numRef>
              <c:f>'Minas Gerais (MG)'!$Y$106:$Y$119</c:f>
              <c:numCache/>
            </c:numRef>
          </c:val>
        </c:ser>
        <c:axId val="793986907"/>
        <c:axId val="1506623890"/>
      </c:barChart>
      <c:catAx>
        <c:axId val="793986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506623890"/>
      </c:catAx>
      <c:valAx>
        <c:axId val="1506623890"/>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793986907"/>
      </c:valAx>
    </c:plotArea>
    <c:legend>
      <c:legendPos val="r"/>
      <c:overlay val="0"/>
      <c:txPr>
        <a:bodyPr/>
        <a:lstStyle/>
        <a:p>
          <a:pPr lvl="0">
            <a:defRPr b="0">
              <a:solidFill>
                <a:srgbClr val="434343"/>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Instagram</c:v>
          </c:tx>
          <c:spPr>
            <a:solidFill>
              <a:srgbClr val="CC0000"/>
            </a:solidFill>
            <a:ln cmpd="sng">
              <a:solidFill>
                <a:srgbClr val="000000"/>
              </a:solidFill>
            </a:ln>
          </c:spPr>
          <c:cat>
            <c:strRef>
              <c:f>'Santa Catarina (SC)'!$R$68:$R$81</c:f>
            </c:strRef>
          </c:cat>
          <c:val>
            <c:numRef>
              <c:f>'Santa Catarina (SC)'!$S$68:$S$81</c:f>
              <c:numCache/>
            </c:numRef>
          </c:val>
        </c:ser>
        <c:ser>
          <c:idx val="1"/>
          <c:order val="1"/>
          <c:tx>
            <c:strRef>
              <c:f>'Santa Catarina (SC)'!$T$67</c:f>
            </c:strRef>
          </c:tx>
          <c:spPr>
            <a:solidFill>
              <a:srgbClr val="4A86E8"/>
            </a:solidFill>
            <a:ln cmpd="sng">
              <a:solidFill>
                <a:srgbClr val="000000"/>
              </a:solidFill>
            </a:ln>
          </c:spPr>
          <c:cat>
            <c:strRef>
              <c:f>'Santa Catarina (SC)'!$R$68:$R$81</c:f>
            </c:strRef>
          </c:cat>
          <c:val>
            <c:numRef>
              <c:f>'Santa Catarina (SC)'!$T$68:$T$81</c:f>
              <c:numCache/>
            </c:numRef>
          </c:val>
        </c:ser>
        <c:ser>
          <c:idx val="2"/>
          <c:order val="2"/>
          <c:tx>
            <c:strRef>
              <c:f>'Santa Catarina (SC)'!$U$67</c:f>
            </c:strRef>
          </c:tx>
          <c:spPr>
            <a:solidFill>
              <a:schemeClr val="accent3"/>
            </a:solidFill>
            <a:ln cmpd="sng">
              <a:solidFill>
                <a:srgbClr val="000000"/>
              </a:solidFill>
            </a:ln>
          </c:spPr>
          <c:cat>
            <c:strRef>
              <c:f>'Santa Catarina (SC)'!$R$68:$R$81</c:f>
            </c:strRef>
          </c:cat>
          <c:val>
            <c:numRef>
              <c:f>'Santa Catarina (SC)'!$U$68:$U$81</c:f>
              <c:numCache/>
            </c:numRef>
          </c:val>
        </c:ser>
        <c:ser>
          <c:idx val="3"/>
          <c:order val="3"/>
          <c:tx>
            <c:strRef>
              <c:f>'Santa Catarina (SC)'!$V$67</c:f>
            </c:strRef>
          </c:tx>
          <c:spPr>
            <a:solidFill>
              <a:schemeClr val="accent4"/>
            </a:solidFill>
            <a:ln cmpd="sng">
              <a:solidFill>
                <a:srgbClr val="000000"/>
              </a:solidFill>
            </a:ln>
          </c:spPr>
          <c:cat>
            <c:strRef>
              <c:f>'Santa Catarina (SC)'!$R$68:$R$81</c:f>
            </c:strRef>
          </c:cat>
          <c:val>
            <c:numRef>
              <c:f>'Santa Catarina (SC)'!$V$68:$V$81</c:f>
              <c:numCache/>
            </c:numRef>
          </c:val>
        </c:ser>
        <c:ser>
          <c:idx val="4"/>
          <c:order val="4"/>
          <c:tx>
            <c:strRef>
              <c:f>'Santa Catarina (SC)'!$W$67</c:f>
            </c:strRef>
          </c:tx>
          <c:cat>
            <c:strRef>
              <c:f>'Santa Catarina (SC)'!$R$68:$R$81</c:f>
            </c:strRef>
          </c:cat>
          <c:val>
            <c:numRef>
              <c:f>'Santa Catarina (SC)'!$W$68:$W$81</c:f>
              <c:numCache/>
            </c:numRef>
          </c:val>
        </c:ser>
        <c:axId val="2012756485"/>
        <c:axId val="1040956120"/>
      </c:barChart>
      <c:catAx>
        <c:axId val="2012756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040956120"/>
      </c:catAx>
      <c:valAx>
        <c:axId val="1040956120"/>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2012756485"/>
      </c:valAx>
    </c:plotArea>
    <c:legend>
      <c:legendPos val="r"/>
      <c:overlay val="0"/>
      <c:txPr>
        <a:bodyPr/>
        <a:lstStyle/>
        <a:p>
          <a:pPr lvl="0">
            <a:defRPr b="0">
              <a:solidFill>
                <a:srgbClr val="434343"/>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'Santa Catarina (SC)'!$S$83</c:f>
            </c:strRef>
          </c:tx>
          <c:spPr>
            <a:solidFill>
              <a:srgbClr val="EA9999"/>
            </a:solidFill>
            <a:ln cmpd="sng">
              <a:solidFill>
                <a:srgbClr val="000000"/>
              </a:solidFill>
            </a:ln>
          </c:spPr>
          <c:cat>
            <c:strRef>
              <c:f>'Santa Catarina (SC)'!$R$84:$R$87</c:f>
            </c:strRef>
          </c:cat>
          <c:val>
            <c:numRef>
              <c:f>'Santa Catarina (SC)'!$S$84:$S$87</c:f>
              <c:numCache/>
            </c:numRef>
          </c:val>
        </c:ser>
        <c:ser>
          <c:idx val="1"/>
          <c:order val="1"/>
          <c:tx>
            <c:strRef>
              <c:f>'Santa Catarina (SC)'!$T$83</c:f>
            </c:strRef>
          </c:tx>
          <c:spPr>
            <a:solidFill>
              <a:srgbClr val="B7D7A8"/>
            </a:solidFill>
            <a:ln cmpd="sng">
              <a:solidFill>
                <a:srgbClr val="000000"/>
              </a:solidFill>
            </a:ln>
          </c:spPr>
          <c:cat>
            <c:strRef>
              <c:f>'Santa Catarina (SC)'!$R$84:$R$87</c:f>
            </c:strRef>
          </c:cat>
          <c:val>
            <c:numRef>
              <c:f>'Santa Catarina (SC)'!$T$84:$T$87</c:f>
              <c:numCache/>
            </c:numRef>
          </c:val>
        </c:ser>
        <c:axId val="1271393672"/>
        <c:axId val="1577973983"/>
      </c:barChart>
      <c:catAx>
        <c:axId val="12713936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1577973983"/>
      </c:catAx>
      <c:valAx>
        <c:axId val="1577973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1393672"/>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Sergipe</a:t>
            </a:r>
          </a:p>
        </c:rich>
      </c:tx>
      <c:overlay val="0"/>
    </c:title>
    <c:plotArea>
      <c:layout/>
      <c:doughnutChart>
        <c:varyColors val="1"/>
        <c:ser>
          <c:idx val="0"/>
          <c:order val="0"/>
          <c:tx>
            <c:strRef>
              <c:f>'Sergipe (SE)'!$Y$2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'Sergipe (SE)'!$X$3:$X$5</c:f>
            </c:strRef>
          </c:cat>
          <c:val>
            <c:numRef>
              <c:f>'Sergipe (SE)'!$Y$3:$Y$5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'Sergipe (SE)'!$U$87</c:f>
            </c:strRef>
          </c:tx>
          <c:spPr>
            <a:solidFill>
              <a:srgbClr val="CC0000"/>
            </a:solidFill>
            <a:ln cmpd="sng">
              <a:solidFill>
                <a:srgbClr val="000000"/>
              </a:solidFill>
            </a:ln>
          </c:spPr>
          <c:cat>
            <c:strRef>
              <c:f>'Sergipe (SE)'!$T$88:$T$101</c:f>
            </c:strRef>
          </c:cat>
          <c:val>
            <c:numRef>
              <c:f>'Sergipe (SE)'!$U$88:$U$101</c:f>
              <c:numCache/>
            </c:numRef>
          </c:val>
        </c:ser>
        <c:ser>
          <c:idx val="1"/>
          <c:order val="1"/>
          <c:tx>
            <c:strRef>
              <c:f>'Sergipe (SE)'!$V$87</c:f>
            </c:strRef>
          </c:tx>
          <c:spPr>
            <a:solidFill>
              <a:srgbClr val="4A86E8"/>
            </a:solidFill>
            <a:ln cmpd="sng">
              <a:solidFill>
                <a:srgbClr val="000000"/>
              </a:solidFill>
            </a:ln>
          </c:spPr>
          <c:cat>
            <c:strRef>
              <c:f>'Sergipe (SE)'!$T$88:$T$101</c:f>
            </c:strRef>
          </c:cat>
          <c:val>
            <c:numRef>
              <c:f>'Sergipe (SE)'!$V$88:$V$101</c:f>
              <c:numCache/>
            </c:numRef>
          </c:val>
        </c:ser>
        <c:ser>
          <c:idx val="2"/>
          <c:order val="2"/>
          <c:tx>
            <c:strRef>
              <c:f>'Sergipe (SE)'!$W$87</c:f>
            </c:strRef>
          </c:tx>
          <c:spPr>
            <a:solidFill>
              <a:schemeClr val="accent3"/>
            </a:solidFill>
            <a:ln cmpd="sng">
              <a:solidFill>
                <a:srgbClr val="000000"/>
              </a:solidFill>
            </a:ln>
          </c:spPr>
          <c:cat>
            <c:strRef>
              <c:f>'Sergipe (SE)'!$T$88:$T$101</c:f>
            </c:strRef>
          </c:cat>
          <c:val>
            <c:numRef>
              <c:f>'Sergipe (SE)'!$W$88:$W$101</c:f>
              <c:numCache/>
            </c:numRef>
          </c:val>
        </c:ser>
        <c:ser>
          <c:idx val="3"/>
          <c:order val="3"/>
          <c:tx>
            <c:strRef>
              <c:f>'Sergipe (SE)'!$X$87</c:f>
            </c:strRef>
          </c:tx>
          <c:spPr>
            <a:solidFill>
              <a:schemeClr val="accent4"/>
            </a:solidFill>
            <a:ln cmpd="sng">
              <a:solidFill>
                <a:srgbClr val="000000"/>
              </a:solidFill>
            </a:ln>
          </c:spPr>
          <c:cat>
            <c:strRef>
              <c:f>'Sergipe (SE)'!$T$88:$T$101</c:f>
            </c:strRef>
          </c:cat>
          <c:val>
            <c:numRef>
              <c:f>'Sergipe (SE)'!$X$88:$X$101</c:f>
              <c:numCache/>
            </c:numRef>
          </c:val>
        </c:ser>
        <c:ser>
          <c:idx val="4"/>
          <c:order val="4"/>
          <c:tx>
            <c:strRef>
              <c:f>'Sergipe (SE)'!$Y$87</c:f>
            </c:strRef>
          </c:tx>
          <c:cat>
            <c:strRef>
              <c:f>'Sergipe (SE)'!$T$88:$T$101</c:f>
            </c:strRef>
          </c:cat>
          <c:val>
            <c:numRef>
              <c:f>'Sergipe (SE)'!$Y$88:$Y$101</c:f>
              <c:numCache/>
            </c:numRef>
          </c:val>
        </c:ser>
        <c:axId val="1879017214"/>
        <c:axId val="393465466"/>
      </c:barChart>
      <c:catAx>
        <c:axId val="1879017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393465466"/>
      </c:catAx>
      <c:valAx>
        <c:axId val="393465466"/>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879017214"/>
      </c:valAx>
    </c:plotArea>
    <c:legend>
      <c:legendPos val="r"/>
      <c:overlay val="0"/>
      <c:txPr>
        <a:bodyPr/>
        <a:lstStyle/>
        <a:p>
          <a:pPr lvl="0">
            <a:defRPr b="0">
              <a:solidFill>
                <a:srgbClr val="434343"/>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'Sergipe (SE)'!$U$103</c:f>
            </c:strRef>
          </c:tx>
          <c:spPr>
            <a:solidFill>
              <a:srgbClr val="EA9999"/>
            </a:solidFill>
            <a:ln cmpd="sng">
              <a:solidFill>
                <a:srgbClr val="000000"/>
              </a:solidFill>
            </a:ln>
          </c:spPr>
          <c:dPt>
            <c:idx val="1"/>
            <c:spPr>
              <a:solidFill>
                <a:srgbClr val="EA9999"/>
              </a:solidFill>
              <a:ln cmpd="sng">
                <a:solidFill>
                  <a:srgbClr val="000000"/>
                </a:solidFill>
              </a:ln>
            </c:spPr>
          </c:dPt>
          <c:cat>
            <c:strRef>
              <c:f>'Sergipe (SE)'!$T$104:$T$107</c:f>
            </c:strRef>
          </c:cat>
          <c:val>
            <c:numRef>
              <c:f>'Sergipe (SE)'!$U$104:$U$107</c:f>
              <c:numCache/>
            </c:numRef>
          </c:val>
        </c:ser>
        <c:ser>
          <c:idx val="1"/>
          <c:order val="1"/>
          <c:tx>
            <c:strRef>
              <c:f>'Sergipe (SE)'!$V$103</c:f>
            </c:strRef>
          </c:tx>
          <c:spPr>
            <a:solidFill>
              <a:srgbClr val="B6D7A8"/>
            </a:solidFill>
            <a:ln cmpd="sng">
              <a:solidFill>
                <a:srgbClr val="000000"/>
              </a:solidFill>
            </a:ln>
          </c:spPr>
          <c:cat>
            <c:strRef>
              <c:f>'Sergipe (SE)'!$T$104:$T$107</c:f>
            </c:strRef>
          </c:cat>
          <c:val>
            <c:numRef>
              <c:f>'Sergipe (SE)'!$V$104:$V$107</c:f>
              <c:numCache/>
            </c:numRef>
          </c:val>
        </c:ser>
        <c:axId val="527640182"/>
        <c:axId val="1767607993"/>
      </c:barChart>
      <c:catAx>
        <c:axId val="5276401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1767607993"/>
      </c:catAx>
      <c:valAx>
        <c:axId val="17676079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76401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'Minas Gerais (MG)'!$U$121</c:f>
            </c:strRef>
          </c:tx>
          <c:spPr>
            <a:solidFill>
              <a:srgbClr val="EA9999"/>
            </a:solidFill>
            <a:ln cmpd="sng">
              <a:solidFill>
                <a:srgbClr val="000000"/>
              </a:solidFill>
            </a:ln>
          </c:spPr>
          <c:dPt>
            <c:idx val="1"/>
            <c:spPr>
              <a:solidFill>
                <a:srgbClr val="EA9999"/>
              </a:solidFill>
              <a:ln cmpd="sng">
                <a:solidFill>
                  <a:srgbClr val="000000"/>
                </a:solidFill>
              </a:ln>
            </c:spPr>
          </c:dPt>
          <c:cat>
            <c:strRef>
              <c:f>'Minas Gerais (MG)'!$T$122:$T$125</c:f>
            </c:strRef>
          </c:cat>
          <c:val>
            <c:numRef>
              <c:f>'Minas Gerais (MG)'!$U$122:$U$125</c:f>
              <c:numCache/>
            </c:numRef>
          </c:val>
        </c:ser>
        <c:ser>
          <c:idx val="1"/>
          <c:order val="1"/>
          <c:tx>
            <c:strRef>
              <c:f>'Minas Gerais (MG)'!$V$121</c:f>
            </c:strRef>
          </c:tx>
          <c:spPr>
            <a:solidFill>
              <a:srgbClr val="B6D7A8"/>
            </a:solidFill>
            <a:ln cmpd="sng">
              <a:solidFill>
                <a:srgbClr val="000000"/>
              </a:solidFill>
            </a:ln>
          </c:spPr>
          <c:cat>
            <c:strRef>
              <c:f>'Minas Gerais (MG)'!$T$122:$T$125</c:f>
            </c:strRef>
          </c:cat>
          <c:val>
            <c:numRef>
              <c:f>'Minas Gerais (MG)'!$V$122:$V$125</c:f>
              <c:numCache/>
            </c:numRef>
          </c:val>
        </c:ser>
        <c:axId val="1330208169"/>
        <c:axId val="1521087174"/>
      </c:barChart>
      <c:catAx>
        <c:axId val="1330208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1521087174"/>
      </c:catAx>
      <c:valAx>
        <c:axId val="1521087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020816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Alagoas</a:t>
            </a:r>
          </a:p>
        </c:rich>
      </c:tx>
      <c:overlay val="0"/>
    </c:title>
    <c:plotArea>
      <c:layout/>
      <c:doughnutChart>
        <c:varyColors val="1"/>
        <c:ser>
          <c:idx val="0"/>
          <c:order val="0"/>
          <c:tx>
            <c:strRef>
              <c:f>'Alagoas (AL)'!$Y$2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'Alagoas (AL)'!$X$3:$X$5</c:f>
            </c:strRef>
          </c:cat>
          <c:val>
            <c:numRef>
              <c:f>'Alagoas (AL)'!$Y$3:$Y$5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'Alagoas (AL)'!$U$87</c:f>
            </c:strRef>
          </c:tx>
          <c:spPr>
            <a:solidFill>
              <a:srgbClr val="CC0000"/>
            </a:solidFill>
            <a:ln cmpd="sng">
              <a:solidFill>
                <a:srgbClr val="000000"/>
              </a:solidFill>
            </a:ln>
          </c:spPr>
          <c:cat>
            <c:strRef>
              <c:f>'Alagoas (AL)'!$T$88:$T$101</c:f>
            </c:strRef>
          </c:cat>
          <c:val>
            <c:numRef>
              <c:f>'Alagoas (AL)'!$U$88:$U$101</c:f>
              <c:numCache/>
            </c:numRef>
          </c:val>
        </c:ser>
        <c:ser>
          <c:idx val="1"/>
          <c:order val="1"/>
          <c:tx>
            <c:strRef>
              <c:f>'Alagoas (AL)'!$V$87</c:f>
            </c:strRef>
          </c:tx>
          <c:spPr>
            <a:solidFill>
              <a:srgbClr val="4A86E8"/>
            </a:solidFill>
            <a:ln cmpd="sng">
              <a:solidFill>
                <a:srgbClr val="000000"/>
              </a:solidFill>
            </a:ln>
          </c:spPr>
          <c:cat>
            <c:strRef>
              <c:f>'Alagoas (AL)'!$T$88:$T$101</c:f>
            </c:strRef>
          </c:cat>
          <c:val>
            <c:numRef>
              <c:f>'Alagoas (AL)'!$V$88:$V$101</c:f>
              <c:numCache/>
            </c:numRef>
          </c:val>
        </c:ser>
        <c:ser>
          <c:idx val="2"/>
          <c:order val="2"/>
          <c:tx>
            <c:strRef>
              <c:f>'Alagoas (AL)'!$W$87</c:f>
            </c:strRef>
          </c:tx>
          <c:spPr>
            <a:solidFill>
              <a:schemeClr val="accent3"/>
            </a:solidFill>
            <a:ln cmpd="sng">
              <a:solidFill>
                <a:srgbClr val="000000"/>
              </a:solidFill>
            </a:ln>
          </c:spPr>
          <c:cat>
            <c:strRef>
              <c:f>'Alagoas (AL)'!$T$88:$T$101</c:f>
            </c:strRef>
          </c:cat>
          <c:val>
            <c:numRef>
              <c:f>'Alagoas (AL)'!$W$88:$W$101</c:f>
              <c:numCache/>
            </c:numRef>
          </c:val>
        </c:ser>
        <c:ser>
          <c:idx val="3"/>
          <c:order val="3"/>
          <c:tx>
            <c:strRef>
              <c:f>'Alagoas (AL)'!$X$87</c:f>
            </c:strRef>
          </c:tx>
          <c:spPr>
            <a:solidFill>
              <a:schemeClr val="accent4"/>
            </a:solidFill>
            <a:ln cmpd="sng">
              <a:solidFill>
                <a:srgbClr val="000000"/>
              </a:solidFill>
            </a:ln>
          </c:spPr>
          <c:cat>
            <c:strRef>
              <c:f>'Alagoas (AL)'!$T$88:$T$101</c:f>
            </c:strRef>
          </c:cat>
          <c:val>
            <c:numRef>
              <c:f>'Alagoas (AL)'!$X$88:$X$101</c:f>
              <c:numCache/>
            </c:numRef>
          </c:val>
        </c:ser>
        <c:ser>
          <c:idx val="4"/>
          <c:order val="4"/>
          <c:tx>
            <c:strRef>
              <c:f>'Alagoas (AL)'!$Y$87</c:f>
            </c:strRef>
          </c:tx>
          <c:cat>
            <c:strRef>
              <c:f>'Alagoas (AL)'!$T$88:$T$101</c:f>
            </c:strRef>
          </c:cat>
          <c:val>
            <c:numRef>
              <c:f>'Alagoas (AL)'!$Y$88:$Y$101</c:f>
              <c:numCache/>
            </c:numRef>
          </c:val>
        </c:ser>
        <c:axId val="429580790"/>
        <c:axId val="1403095323"/>
      </c:barChart>
      <c:catAx>
        <c:axId val="429580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403095323"/>
      </c:catAx>
      <c:valAx>
        <c:axId val="1403095323"/>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429580790"/>
      </c:valAx>
    </c:plotArea>
    <c:legend>
      <c:legendPos val="r"/>
      <c:overlay val="0"/>
      <c:txPr>
        <a:bodyPr/>
        <a:lstStyle/>
        <a:p>
          <a:pPr lvl="0">
            <a:defRPr b="0">
              <a:solidFill>
                <a:srgbClr val="434343"/>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Alerta vs Positiva</a:t>
            </a:r>
          </a:p>
        </c:rich>
      </c:tx>
      <c:overlay val="0"/>
    </c:title>
    <c:plotArea>
      <c:layout/>
      <c:barChart>
        <c:barDir val="col"/>
        <c:ser>
          <c:idx val="0"/>
          <c:order val="0"/>
          <c:tx>
            <c:strRef>
              <c:f>'Alagoas (AL)'!$U$103</c:f>
            </c:strRef>
          </c:tx>
          <c:spPr>
            <a:solidFill>
              <a:srgbClr val="EA9999"/>
            </a:solidFill>
            <a:ln cmpd="sng">
              <a:solidFill>
                <a:srgbClr val="000000"/>
              </a:solidFill>
            </a:ln>
          </c:spPr>
          <c:dPt>
            <c:idx val="1"/>
            <c:spPr>
              <a:solidFill>
                <a:srgbClr val="EA9999"/>
              </a:solidFill>
              <a:ln cmpd="sng">
                <a:solidFill>
                  <a:srgbClr val="000000"/>
                </a:solidFill>
              </a:ln>
            </c:spPr>
          </c:dPt>
          <c:cat>
            <c:strRef>
              <c:f>'Alagoas (AL)'!$T$104:$T$107</c:f>
            </c:strRef>
          </c:cat>
          <c:val>
            <c:numRef>
              <c:f>'Alagoas (AL)'!$U$104:$U$107</c:f>
              <c:numCache/>
            </c:numRef>
          </c:val>
        </c:ser>
        <c:ser>
          <c:idx val="1"/>
          <c:order val="1"/>
          <c:tx>
            <c:strRef>
              <c:f>'Alagoas (AL)'!$V$103</c:f>
            </c:strRef>
          </c:tx>
          <c:spPr>
            <a:solidFill>
              <a:srgbClr val="B6D7A8"/>
            </a:solidFill>
            <a:ln cmpd="sng">
              <a:solidFill>
                <a:srgbClr val="000000"/>
              </a:solidFill>
            </a:ln>
          </c:spPr>
          <c:cat>
            <c:strRef>
              <c:f>'Alagoas (AL)'!$T$104:$T$107</c:f>
            </c:strRef>
          </c:cat>
          <c:val>
            <c:numRef>
              <c:f>'Alagoas (AL)'!$V$104:$V$107</c:f>
              <c:numCache/>
            </c:numRef>
          </c:val>
        </c:ser>
        <c:axId val="74582184"/>
        <c:axId val="642724560"/>
      </c:barChart>
      <c:catAx>
        <c:axId val="74582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Rede social</a:t>
                </a:r>
              </a:p>
            </c:rich>
          </c:tx>
          <c:overlay val="0"/>
        </c:title>
        <c:numFmt formatCode="General" sourceLinked="1"/>
        <c:majorTickMark val="none"/>
        <c:minorTickMark val="none"/>
        <c:spPr/>
        <c:txPr>
          <a:bodyPr/>
          <a:lstStyle/>
          <a:p>
            <a:pPr lvl="0">
              <a:defRPr b="0">
                <a:solidFill>
                  <a:srgbClr val="000000"/>
                </a:solidFill>
                <a:latin typeface="+mn-lt"/>
              </a:defRPr>
            </a:pPr>
          </a:p>
        </c:txPr>
        <c:crossAx val="642724560"/>
      </c:catAx>
      <c:valAx>
        <c:axId val="642724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58218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33333"/>
                </a:solidFill>
                <a:latin typeface="+mn-lt"/>
              </a:defRPr>
            </a:pPr>
            <a:r>
              <a:rPr b="0">
                <a:solidFill>
                  <a:srgbClr val="333333"/>
                </a:solidFill>
                <a:latin typeface="+mn-lt"/>
              </a:rPr>
              <a:t>Viés político - Amazonas</a:t>
            </a:r>
          </a:p>
        </c:rich>
      </c:tx>
      <c:overlay val="0"/>
    </c:title>
    <c:plotArea>
      <c:layout/>
      <c:doughnutChart>
        <c:varyColors val="1"/>
        <c:ser>
          <c:idx val="0"/>
          <c:order val="0"/>
          <c:tx>
            <c:strRef>
              <c:f>'Amazonas(AM)'!$Y$2</c:f>
            </c:strRef>
          </c:tx>
          <c:dPt>
            <c:idx val="0"/>
            <c:spPr>
              <a:solidFill>
                <a:srgbClr val="BBC1CF"/>
              </a:solidFill>
            </c:spPr>
          </c:dPt>
          <c:dPt>
            <c:idx val="1"/>
            <c:spPr>
              <a:solidFill>
                <a:srgbClr val="FFE598"/>
              </a:solidFill>
            </c:spPr>
          </c:dPt>
          <c:dPt>
            <c:idx val="2"/>
            <c:spPr>
              <a:solidFill>
                <a:srgbClr val="A6A0D9"/>
              </a:solidFill>
            </c:spPr>
          </c:dPt>
          <c:dLbls>
            <c:showLegendKey val="0"/>
            <c:showVal val="1"/>
            <c:showCatName val="0"/>
            <c:showSerName val="0"/>
            <c:showPercent val="0"/>
            <c:showBubbleSize val="0"/>
            <c:showLeaderLines val="1"/>
          </c:dLbls>
          <c:cat>
            <c:strRef>
              <c:f>'Amazonas(AM)'!$X$3:$X$5</c:f>
            </c:strRef>
          </c:cat>
          <c:val>
            <c:numRef>
              <c:f>'Amazonas(AM)'!$Y$3:$Y$5</c:f>
              <c:numCache/>
            </c:numRef>
          </c:val>
        </c:ser>
        <c:dLbls>
          <c:showLegendKey val="0"/>
          <c:showVal val="0"/>
          <c:showCatName val="0"/>
          <c:showSerName val="0"/>
          <c:showPercent val="0"/>
          <c:showBubbleSize val="0"/>
        </c:dLbls>
        <c:holeSize val="60"/>
      </c:doughnutChart>
    </c:plotArea>
    <c:legend>
      <c:legendPos val="r"/>
      <c:overlay val="0"/>
      <c:txPr>
        <a:bodyPr/>
        <a:lstStyle/>
        <a:p>
          <a:pPr lvl="0">
            <a:defRPr b="0" sz="1200">
              <a:solidFill>
                <a:srgbClr val="333333"/>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'Amazonas(AM)'!$U$87</c:f>
            </c:strRef>
          </c:tx>
          <c:spPr>
            <a:solidFill>
              <a:srgbClr val="CC0000"/>
            </a:solidFill>
            <a:ln cmpd="sng">
              <a:solidFill>
                <a:srgbClr val="000000"/>
              </a:solidFill>
            </a:ln>
          </c:spPr>
          <c:cat>
            <c:strRef>
              <c:f>'Amazonas(AM)'!$T$88:$T$101</c:f>
            </c:strRef>
          </c:cat>
          <c:val>
            <c:numRef>
              <c:f>'Amazonas(AM)'!$U$88:$U$101</c:f>
              <c:numCache/>
            </c:numRef>
          </c:val>
        </c:ser>
        <c:ser>
          <c:idx val="1"/>
          <c:order val="1"/>
          <c:tx>
            <c:strRef>
              <c:f>'Amazonas(AM)'!$V$87</c:f>
            </c:strRef>
          </c:tx>
          <c:spPr>
            <a:solidFill>
              <a:srgbClr val="4A86E8"/>
            </a:solidFill>
            <a:ln cmpd="sng">
              <a:solidFill>
                <a:srgbClr val="000000"/>
              </a:solidFill>
            </a:ln>
          </c:spPr>
          <c:cat>
            <c:strRef>
              <c:f>'Amazonas(AM)'!$T$88:$T$101</c:f>
            </c:strRef>
          </c:cat>
          <c:val>
            <c:numRef>
              <c:f>'Amazonas(AM)'!$V$88:$V$101</c:f>
              <c:numCache/>
            </c:numRef>
          </c:val>
        </c:ser>
        <c:ser>
          <c:idx val="2"/>
          <c:order val="2"/>
          <c:tx>
            <c:strRef>
              <c:f>'Amazonas(AM)'!$W$87</c:f>
            </c:strRef>
          </c:tx>
          <c:spPr>
            <a:solidFill>
              <a:schemeClr val="accent3"/>
            </a:solidFill>
            <a:ln cmpd="sng">
              <a:solidFill>
                <a:srgbClr val="000000"/>
              </a:solidFill>
            </a:ln>
          </c:spPr>
          <c:cat>
            <c:strRef>
              <c:f>'Amazonas(AM)'!$T$88:$T$101</c:f>
            </c:strRef>
          </c:cat>
          <c:val>
            <c:numRef>
              <c:f>'Amazonas(AM)'!$W$88:$W$101</c:f>
              <c:numCache/>
            </c:numRef>
          </c:val>
        </c:ser>
        <c:ser>
          <c:idx val="3"/>
          <c:order val="3"/>
          <c:tx>
            <c:strRef>
              <c:f>'Amazonas(AM)'!$X$87</c:f>
            </c:strRef>
          </c:tx>
          <c:spPr>
            <a:solidFill>
              <a:schemeClr val="accent4"/>
            </a:solidFill>
            <a:ln cmpd="sng">
              <a:solidFill>
                <a:srgbClr val="000000"/>
              </a:solidFill>
            </a:ln>
          </c:spPr>
          <c:cat>
            <c:strRef>
              <c:f>'Amazonas(AM)'!$T$88:$T$101</c:f>
            </c:strRef>
          </c:cat>
          <c:val>
            <c:numRef>
              <c:f>'Amazonas(AM)'!$X$88:$X$101</c:f>
              <c:numCache/>
            </c:numRef>
          </c:val>
        </c:ser>
        <c:ser>
          <c:idx val="4"/>
          <c:order val="4"/>
          <c:tx>
            <c:strRef>
              <c:f>'Amazonas(AM)'!$Y$87</c:f>
            </c:strRef>
          </c:tx>
          <c:cat>
            <c:strRef>
              <c:f>'Amazonas(AM)'!$T$88:$T$101</c:f>
            </c:strRef>
          </c:cat>
          <c:val>
            <c:numRef>
              <c:f>'Amazonas(AM)'!$Y$88:$Y$101</c:f>
              <c:numCache/>
            </c:numRef>
          </c:val>
        </c:ser>
        <c:axId val="1904742650"/>
        <c:axId val="1061003468"/>
      </c:barChart>
      <c:catAx>
        <c:axId val="1904742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434343"/>
                </a:solidFill>
                <a:latin typeface="+mn-lt"/>
              </a:defRPr>
            </a:pPr>
          </a:p>
        </c:txPr>
        <c:crossAx val="1061003468"/>
      </c:catAx>
      <c:valAx>
        <c:axId val="1061003468"/>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434343"/>
                </a:solidFill>
                <a:latin typeface="+mn-lt"/>
              </a:defRPr>
            </a:pPr>
          </a:p>
        </c:txPr>
        <c:crossAx val="1904742650"/>
      </c:valAx>
    </c:plotArea>
    <c:legend>
      <c:legendPos val="r"/>
      <c:overlay val="0"/>
      <c:txPr>
        <a:bodyPr/>
        <a:lstStyle/>
        <a:p>
          <a:pPr lvl="0">
            <a:defRPr b="0">
              <a:solidFill>
                <a:srgbClr val="434343"/>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 Id="rId3"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image" Target="../media/image1.png"/><Relationship Id="rId5"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590550</xdr:colOff>
      <xdr:row>82</xdr:row>
      <xdr:rowOff>180975</xdr:rowOff>
    </xdr:from>
    <xdr:ext cx="7943850" cy="49244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533400</xdr:colOff>
      <xdr:row>65</xdr:row>
      <xdr:rowOff>133350</xdr:rowOff>
    </xdr:from>
    <xdr:ext cx="6372225" cy="3943350"/>
    <xdr:graphicFrame>
      <xdr:nvGraphicFramePr>
        <xdr:cNvPr id="14" name="Chart 1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914400</xdr:colOff>
      <xdr:row>88</xdr:row>
      <xdr:rowOff>85725</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533400</xdr:colOff>
      <xdr:row>65</xdr:row>
      <xdr:rowOff>133350</xdr:rowOff>
    </xdr:from>
    <xdr:ext cx="6372225" cy="3943350"/>
    <xdr:graphicFrame>
      <xdr:nvGraphicFramePr>
        <xdr:cNvPr id="16" name="Chart 1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800100</xdr:colOff>
      <xdr:row>8</xdr:row>
      <xdr:rowOff>85725</xdr:rowOff>
    </xdr:from>
    <xdr:ext cx="6981825" cy="4314825"/>
    <xdr:graphicFrame>
      <xdr:nvGraphicFramePr>
        <xdr:cNvPr id="17" name="Chart 1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23</xdr:col>
      <xdr:colOff>533400</xdr:colOff>
      <xdr:row>65</xdr:row>
      <xdr:rowOff>133350</xdr:rowOff>
    </xdr:from>
    <xdr:ext cx="6372225" cy="3943350"/>
    <xdr:graphicFrame>
      <xdr:nvGraphicFramePr>
        <xdr:cNvPr id="18" name="Chart 18"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800100</xdr:colOff>
      <xdr:row>8</xdr:row>
      <xdr:rowOff>85725</xdr:rowOff>
    </xdr:from>
    <xdr:ext cx="6981825" cy="4314825"/>
    <xdr:graphicFrame>
      <xdr:nvGraphicFramePr>
        <xdr:cNvPr id="19" name="Chart 1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104775</xdr:colOff>
      <xdr:row>65</xdr:row>
      <xdr:rowOff>171450</xdr:rowOff>
    </xdr:from>
    <xdr:ext cx="6372225" cy="3943350"/>
    <xdr:graphicFrame>
      <xdr:nvGraphicFramePr>
        <xdr:cNvPr id="20" name="Chart 2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914400</xdr:colOff>
      <xdr:row>86</xdr:row>
      <xdr:rowOff>171450</xdr:rowOff>
    </xdr:from>
    <xdr:ext cx="5715000" cy="3533775"/>
    <xdr:graphicFrame>
      <xdr:nvGraphicFramePr>
        <xdr:cNvPr id="21" name="Chart 21"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22" name="Chart 2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23" name="Chart 2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24" name="Chart 2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32</xdr:row>
      <xdr:rowOff>-200025</xdr:rowOff>
    </xdr:from>
    <xdr:ext cx="4029075" cy="4676775"/>
    <xdr:pic>
      <xdr:nvPicPr>
        <xdr:cNvPr id="0" name="image2.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55</xdr:row>
      <xdr:rowOff>209550</xdr:rowOff>
    </xdr:from>
    <xdr:ext cx="5724525" cy="3371850"/>
    <xdr:pic>
      <xdr:nvPicPr>
        <xdr:cNvPr id="0" name="image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73</xdr:row>
      <xdr:rowOff>104775</xdr:rowOff>
    </xdr:from>
    <xdr:ext cx="5724525" cy="2628900"/>
    <xdr:pic>
      <xdr:nvPicPr>
        <xdr:cNvPr id="0" name="image5.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25" name="Chart 2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26" name="Chart 2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27" name="Chart 27"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533400</xdr:colOff>
      <xdr:row>65</xdr:row>
      <xdr:rowOff>133350</xdr:rowOff>
    </xdr:from>
    <xdr:ext cx="6372225" cy="3943350"/>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29" name="Chart 2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24</xdr:col>
      <xdr:colOff>104775</xdr:colOff>
      <xdr:row>65</xdr:row>
      <xdr:rowOff>171450</xdr:rowOff>
    </xdr:from>
    <xdr:ext cx="6372225" cy="3943350"/>
    <xdr:graphicFrame>
      <xdr:nvGraphicFramePr>
        <xdr:cNvPr id="30" name="Chart 3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333375</xdr:colOff>
      <xdr:row>88</xdr:row>
      <xdr:rowOff>0</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34" name="Chart 34"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209550</xdr:colOff>
      <xdr:row>103</xdr:row>
      <xdr:rowOff>171450</xdr:rowOff>
    </xdr:from>
    <xdr:ext cx="6372225" cy="3943350"/>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0</xdr:colOff>
      <xdr:row>125</xdr:row>
      <xdr:rowOff>133350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6" name="Chart 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30</xdr:row>
      <xdr:rowOff>200025</xdr:rowOff>
    </xdr:from>
    <xdr:ext cx="3181350" cy="3000375"/>
    <xdr:pic>
      <xdr:nvPicPr>
        <xdr:cNvPr id="0" name="image1.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49</xdr:row>
      <xdr:rowOff>9525</xdr:rowOff>
    </xdr:from>
    <xdr:ext cx="3228975" cy="3381375"/>
    <xdr:pic>
      <xdr:nvPicPr>
        <xdr:cNvPr id="0" name="image3.png" title="Imagem"/>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800100</xdr:colOff>
      <xdr:row>8</xdr:row>
      <xdr:rowOff>85725</xdr:rowOff>
    </xdr:from>
    <xdr:ext cx="6981825" cy="431482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25</xdr:col>
      <xdr:colOff>381000</xdr:colOff>
      <xdr:row>85</xdr:row>
      <xdr:rowOff>190500</xdr:rowOff>
    </xdr:from>
    <xdr:ext cx="6372225" cy="394335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942975</xdr:colOff>
      <xdr:row>108</xdr:row>
      <xdr:rowOff>9525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municacao.pr.gov.br/Pagina/Termos-de-uso-de-Redes-Sociai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governo_es/?hl=pt-br" TargetMode="External"/><Relationship Id="rId2" Type="http://schemas.openxmlformats.org/officeDocument/2006/relationships/hyperlink" Target="https://www.facebook.com/GovernoES" TargetMode="External"/><Relationship Id="rId3" Type="http://schemas.openxmlformats.org/officeDocument/2006/relationships/hyperlink" Target="https://twitter.com/governoes" TargetMode="External"/><Relationship Id="rId4" Type="http://schemas.openxmlformats.org/officeDocument/2006/relationships/hyperlink" Target="https://www.es.gov.br/Noticias" TargetMode="External"/><Relationship Id="rId9" Type="http://schemas.openxmlformats.org/officeDocument/2006/relationships/drawing" Target="../drawings/drawing10.xml"/><Relationship Id="rId5" Type="http://schemas.openxmlformats.org/officeDocument/2006/relationships/hyperlink" Target="https://g1.globo.com/am/amazonas/eleicoes/2022/noticia/2022/10/04/veja-quem-sao-os-24-deputados-estaduais-eleitos-no-amazonas-em-2022.ghtml" TargetMode="External"/><Relationship Id="rId6" Type="http://schemas.openxmlformats.org/officeDocument/2006/relationships/hyperlink" Target="https://cidades.ibge.gov.br/brasil/am/panorama" TargetMode="External"/><Relationship Id="rId7" Type="http://schemas.openxmlformats.org/officeDocument/2006/relationships/hyperlink" Target="https://www.gazetadopovo.com.br/republica/apenas-um-partido-se-define-como-de-direita-no-brasil-esquerda-tem-sete/" TargetMode="External"/><Relationship Id="rId8" Type="http://schemas.openxmlformats.org/officeDocument/2006/relationships/hyperlink" Target="https://www1.folha.uol.com.br/poder/2022/09/o-que-faz-um-partido-ser-de-direita-ou-esquerda-folha-cria-metrica-que-posiciona-legendas.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nstagram.com/governoma/" TargetMode="External"/><Relationship Id="rId2" Type="http://schemas.openxmlformats.org/officeDocument/2006/relationships/hyperlink" Target="https://web.facebook.com/governodomaranhao?_rdc=1&amp;_rdr" TargetMode="External"/><Relationship Id="rId3" Type="http://schemas.openxmlformats.org/officeDocument/2006/relationships/hyperlink" Target="https://twitter.com/governoMA" TargetMode="External"/><Relationship Id="rId4" Type="http://schemas.openxmlformats.org/officeDocument/2006/relationships/hyperlink" Target="https://www.ma.gov.br/noticias" TargetMode="External"/><Relationship Id="rId9" Type="http://schemas.openxmlformats.org/officeDocument/2006/relationships/drawing" Target="../drawings/drawing11.xml"/><Relationship Id="rId5" Type="http://schemas.openxmlformats.org/officeDocument/2006/relationships/hyperlink" Target="https://cidades.ibge.gov.br/brasil/ma/panorama" TargetMode="External"/><Relationship Id="rId6" Type="http://schemas.openxmlformats.org/officeDocument/2006/relationships/hyperlink" Target="https://www.gazetadopovo.com.br/republica/apenas-um-partido-se-define-como-de-direita-no-brasil-esquerda-tem-sete/" TargetMode="External"/><Relationship Id="rId7" Type="http://schemas.openxmlformats.org/officeDocument/2006/relationships/hyperlink" Target="https://www1.folha.uol.com.br/poder/2022/09/o-que-faz-um-partido-ser-de-direita-ou-esquerda-folha-cria-metrica-que-posiciona-legendas.shtml" TargetMode="External"/><Relationship Id="rId8" Type="http://schemas.openxmlformats.org/officeDocument/2006/relationships/hyperlink" Target="http://navio.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nstagram.com/governopara/" TargetMode="External"/><Relationship Id="rId2" Type="http://schemas.openxmlformats.org/officeDocument/2006/relationships/hyperlink" Target="https://web.facebook.com/governopara?_rdc=1&amp;_rdr" TargetMode="External"/><Relationship Id="rId3" Type="http://schemas.openxmlformats.org/officeDocument/2006/relationships/hyperlink" Target="https://twitter.com/governopara" TargetMode="External"/><Relationship Id="rId4" Type="http://schemas.openxmlformats.org/officeDocument/2006/relationships/hyperlink" Target="https://agenciapara.com.br/noticias" TargetMode="External"/><Relationship Id="rId9" Type="http://schemas.openxmlformats.org/officeDocument/2006/relationships/drawing" Target="../drawings/drawing12.xml"/><Relationship Id="rId5" Type="http://schemas.openxmlformats.org/officeDocument/2006/relationships/hyperlink" Target="https://cidades.ibge.gov.br/brasil/pr/panorama" TargetMode="External"/><Relationship Id="rId6" Type="http://schemas.openxmlformats.org/officeDocument/2006/relationships/hyperlink" Target="https://www.gazetadopovo.com.br/republica/apenas-um-partido-se-define-como-de-direita-no-brasil-esquerda-tem-sete/" TargetMode="External"/><Relationship Id="rId7" Type="http://schemas.openxmlformats.org/officeDocument/2006/relationships/hyperlink" Target="https://www1.folha.uol.com.br/poder/2022/09/o-que-faz-um-partido-ser-de-direita-ou-esquerda-folha-cria-metrica-que-posiciona-legendas.shtml" TargetMode="External"/><Relationship Id="rId8" Type="http://schemas.openxmlformats.org/officeDocument/2006/relationships/hyperlink" Target="https://agenciapara.com.br/noticias" TargetMode="External"/></Relationships>
</file>

<file path=xl/worksheets/_rels/sheet13.xml.rels><?xml version="1.0" encoding="UTF-8" standalone="yes"?><Relationships xmlns="http://schemas.openxmlformats.org/package/2006/relationships"><Relationship Id="rId10" Type="http://schemas.openxmlformats.org/officeDocument/2006/relationships/drawing" Target="../drawings/drawing13.xml"/><Relationship Id="rId1" Type="http://schemas.openxmlformats.org/officeDocument/2006/relationships/hyperlink" Target="https://www.instagram.com/govparaiba/" TargetMode="External"/><Relationship Id="rId2" Type="http://schemas.openxmlformats.org/officeDocument/2006/relationships/hyperlink" Target="https://www.facebook.com/GovernoParaiba" TargetMode="External"/><Relationship Id="rId3" Type="http://schemas.openxmlformats.org/officeDocument/2006/relationships/hyperlink" Target="https://twitter.com/govparaiba" TargetMode="External"/><Relationship Id="rId4" Type="http://schemas.openxmlformats.org/officeDocument/2006/relationships/hyperlink" Target="https://paraiba.pb.gov.br/" TargetMode="External"/><Relationship Id="rId9" Type="http://schemas.openxmlformats.org/officeDocument/2006/relationships/hyperlink" Target="https://www1.folha.uol.com.br/poder/2022/09/o-que-faz-um-partido-ser-de-direita-ou-esquerda-folha-cria-metrica-que-posiciona-legendas.shtml" TargetMode="External"/><Relationship Id="rId5" Type="http://schemas.openxmlformats.org/officeDocument/2006/relationships/hyperlink" Target="http://www.al.pb.leg.br/47029/conheca-os-36-deputados-diplomados-pelo-tre-pb.html" TargetMode="External"/><Relationship Id="rId6" Type="http://schemas.openxmlformats.org/officeDocument/2006/relationships/hyperlink" Target="https://cidades.ibge.gov.br/brasil/pr/panorama" TargetMode="External"/><Relationship Id="rId7" Type="http://schemas.openxmlformats.org/officeDocument/2006/relationships/hyperlink" Target="https://g1.globo.com/pr/parana/noticia/2023/02/01/bancada-do-parana-conheca-os-deputados-federais-que-representarao-o-estado-na-camara.ghtml" TargetMode="External"/><Relationship Id="rId8" Type="http://schemas.openxmlformats.org/officeDocument/2006/relationships/hyperlink" Target="https://www.gazetadopovo.com.br/republica/apenas-um-partido-se-define-como-de-direita-no-brasil-esquerda-tem-sete/" TargetMode="External"/></Relationships>
</file>

<file path=xl/worksheets/_rels/sheet14.xml.rels><?xml version="1.0" encoding="UTF-8" standalone="yes"?><Relationships xmlns="http://schemas.openxmlformats.org/package/2006/relationships"><Relationship Id="rId11" Type="http://schemas.openxmlformats.org/officeDocument/2006/relationships/drawing" Target="../drawings/drawing14.xml"/><Relationship Id="rId10" Type="http://schemas.openxmlformats.org/officeDocument/2006/relationships/hyperlink" Target="https://www1.folha.uol.com.br/poder/2022/09/o-que-faz-um-partido-ser-de-direita-ou-esquerda-folha-cria-metrica-que-posiciona-legendas.shtml" TargetMode="External"/><Relationship Id="rId1" Type="http://schemas.openxmlformats.org/officeDocument/2006/relationships/hyperlink" Target="https://www.instagram.com/governoparana/?hl=pt-br" TargetMode="External"/><Relationship Id="rId2" Type="http://schemas.openxmlformats.org/officeDocument/2006/relationships/hyperlink" Target="https://web.facebook.com/governoparana" TargetMode="External"/><Relationship Id="rId3" Type="http://schemas.openxmlformats.org/officeDocument/2006/relationships/hyperlink" Target="https://twitter.com/governoparana" TargetMode="External"/><Relationship Id="rId4" Type="http://schemas.openxmlformats.org/officeDocument/2006/relationships/hyperlink" Target="https://www.parana.pr.gov.br/" TargetMode="External"/><Relationship Id="rId9" Type="http://schemas.openxmlformats.org/officeDocument/2006/relationships/hyperlink" Target="https://www.gazetadopovo.com.br/republica/apenas-um-partido-se-define-como-de-direita-no-brasil-esquerda-tem-sete/" TargetMode="External"/><Relationship Id="rId5" Type="http://schemas.openxmlformats.org/officeDocument/2006/relationships/hyperlink" Target="https://www.aen.pr.gov.br/" TargetMode="External"/><Relationship Id="rId6" Type="http://schemas.openxmlformats.org/officeDocument/2006/relationships/hyperlink" Target="https://g1.globo.com/pr/parana/noticia/2023/02/01/bancada-do-parana-conheca-os-deputados-federais-que-representarao-o-estado-na-camara.ghtml" TargetMode="External"/><Relationship Id="rId7" Type="http://schemas.openxmlformats.org/officeDocument/2006/relationships/hyperlink" Target="https://cidades.ibge.gov.br/brasil/pr/panorama" TargetMode="External"/><Relationship Id="rId8" Type="http://schemas.openxmlformats.org/officeDocument/2006/relationships/hyperlink" Target="https://g1.globo.com/pr/parana/noticia/2023/02/01/bancada-do-parana-conheca-os-deputados-federais-que-representarao-o-estado-na-camara.ghtml" TargetMode="External"/></Relationships>
</file>

<file path=xl/worksheets/_rels/sheet15.xml.rels><?xml version="1.0" encoding="UTF-8" standalone="yes"?><Relationships xmlns="http://schemas.openxmlformats.org/package/2006/relationships"><Relationship Id="rId11" Type="http://schemas.openxmlformats.org/officeDocument/2006/relationships/drawing" Target="../drawings/drawing15.xml"/><Relationship Id="rId10" Type="http://schemas.openxmlformats.org/officeDocument/2006/relationships/hyperlink" Target="https://www1.folha.uol.com.br/poder/2022/09/o-que-faz-um-partido-ser-de-direita-ou-esquerda-folha-cria-metrica-que-posiciona-legendas.shtml" TargetMode="External"/><Relationship Id="rId1" Type="http://schemas.openxmlformats.org/officeDocument/2006/relationships/hyperlink" Target="https://www.instagram.com/governope" TargetMode="External"/><Relationship Id="rId2" Type="http://schemas.openxmlformats.org/officeDocument/2006/relationships/hyperlink" Target="https://www.facebook.com/governope" TargetMode="External"/><Relationship Id="rId3" Type="http://schemas.openxmlformats.org/officeDocument/2006/relationships/hyperlink" Target="https://twitter.com/GovernoPE" TargetMode="External"/><Relationship Id="rId4" Type="http://schemas.openxmlformats.org/officeDocument/2006/relationships/hyperlink" Target="https://www.pe.gov.br/" TargetMode="External"/><Relationship Id="rId9" Type="http://schemas.openxmlformats.org/officeDocument/2006/relationships/hyperlink" Target="https://www.gazetadopovo.com.br/republica/apenas-um-partido-se-define-como-de-direita-no-brasil-esquerda-tem-sete/" TargetMode="External"/><Relationship Id="rId5" Type="http://schemas.openxmlformats.org/officeDocument/2006/relationships/hyperlink" Target="https://www.pe.gov.br/blog" TargetMode="External"/><Relationship Id="rId6" Type="http://schemas.openxmlformats.org/officeDocument/2006/relationships/hyperlink" Target="https://www.cbncaruaru.com/artigo/confira-todos-os-deputados-eleitos-em-pernambuco-federais-e-estaduais" TargetMode="External"/><Relationship Id="rId7" Type="http://schemas.openxmlformats.org/officeDocument/2006/relationships/hyperlink" Target="https://cidades.ibge.gov.br/brasil/pr/panorama" TargetMode="External"/><Relationship Id="rId8" Type="http://schemas.openxmlformats.org/officeDocument/2006/relationships/hyperlink" Target="https://g1.globo.com/pr/parana/noticia/2023/02/01/bancada-do-parana-conheca-os-deputados-federais-que-representarao-o-estado-na-camara.ghtml" TargetMode="External"/></Relationships>
</file>

<file path=xl/worksheets/_rels/sheet16.xml.rels><?xml version="1.0" encoding="UTF-8" standalone="yes"?><Relationships xmlns="http://schemas.openxmlformats.org/package/2006/relationships"><Relationship Id="rId10" Type="http://schemas.openxmlformats.org/officeDocument/2006/relationships/drawing" Target="../drawings/drawing16.xml"/><Relationship Id="rId1" Type="http://schemas.openxmlformats.org/officeDocument/2006/relationships/hyperlink" Target="https://www.instagram.com/governo_rs/" TargetMode="External"/><Relationship Id="rId2" Type="http://schemas.openxmlformats.org/officeDocument/2006/relationships/hyperlink" Target="https://www.facebook.com/GovernoDoRS/?locale=pt_BR" TargetMode="External"/><Relationship Id="rId3" Type="http://schemas.openxmlformats.org/officeDocument/2006/relationships/hyperlink" Target="https://twitter.com/_RioGrandeDoSul" TargetMode="External"/><Relationship Id="rId4" Type="http://schemas.openxmlformats.org/officeDocument/2006/relationships/hyperlink" Target="https://estado.rs.gov.br/ultimas-noticias" TargetMode="External"/><Relationship Id="rId9" Type="http://schemas.openxmlformats.org/officeDocument/2006/relationships/hyperlink" Target="https://www1.folha.uol.com.br/poder/2022/09/o-que-faz-um-partido-ser-de-direita-ou-esquerda-folha-cria-metrica-que-posiciona-legendas.shtml" TargetMode="External"/><Relationship Id="rId5" Type="http://schemas.openxmlformats.org/officeDocument/2006/relationships/hyperlink" Target="http://www.al.rs.gov.br/deputados/ListadeDeputados.aspx" TargetMode="External"/><Relationship Id="rId6" Type="http://schemas.openxmlformats.org/officeDocument/2006/relationships/hyperlink" Target="https://cidades.ibge.gov.br/brasil/pr/panorama" TargetMode="External"/><Relationship Id="rId7" Type="http://schemas.openxmlformats.org/officeDocument/2006/relationships/hyperlink" Target="https://g1.globo.com/pr/parana/noticia/2023/02/01/bancada-do-parana-conheca-os-deputados-federais-que-representarao-o-estado-na-camara.ghtml" TargetMode="External"/><Relationship Id="rId8" Type="http://schemas.openxmlformats.org/officeDocument/2006/relationships/hyperlink" Target="https://www.gazetadopovo.com.br/republica/apenas-um-partido-se-define-como-de-direita-no-brasil-esquerda-tem-sete/"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instagram.com/governoro/" TargetMode="External"/><Relationship Id="rId2" Type="http://schemas.openxmlformats.org/officeDocument/2006/relationships/hyperlink" Target="https://web.facebook.com/governoderondonia?_rdc=1&amp;_rdr" TargetMode="External"/><Relationship Id="rId3" Type="http://schemas.openxmlformats.org/officeDocument/2006/relationships/hyperlink" Target="https://rondonia.ro.gov.br/portal/noticias/" TargetMode="External"/><Relationship Id="rId4" Type="http://schemas.openxmlformats.org/officeDocument/2006/relationships/hyperlink" Target="https://cidades.ibge.gov.br/brasil/ro/panorama" TargetMode="External"/><Relationship Id="rId5" Type="http://schemas.openxmlformats.org/officeDocument/2006/relationships/hyperlink" Target="https://www.gazetadopovo.com.br/republica/apenas-um-partido-se-define-como-de-direita-no-brasil-esquerda-tem-sete/" TargetMode="External"/><Relationship Id="rId6" Type="http://schemas.openxmlformats.org/officeDocument/2006/relationships/hyperlink" Target="https://www1.folha.uol.com.br/poder/2022/09/o-que-faz-um-partido-ser-de-direita-ou-esquerda-folha-cria-metrica-que-posiciona-legendas.shtml"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0" Type="http://schemas.openxmlformats.org/officeDocument/2006/relationships/drawing" Target="../drawings/drawing18.xml"/><Relationship Id="rId1" Type="http://schemas.openxmlformats.org/officeDocument/2006/relationships/hyperlink" Target="https://instagram.com/governosc?igshid=NTc4MTIwNjQ2YQ==" TargetMode="External"/><Relationship Id="rId2" Type="http://schemas.openxmlformats.org/officeDocument/2006/relationships/hyperlink" Target="https://www.facebook.com/governosc/?_rdc=1&amp;_rdr" TargetMode="External"/><Relationship Id="rId3" Type="http://schemas.openxmlformats.org/officeDocument/2006/relationships/hyperlink" Target="https://twitter.com/GovSC" TargetMode="External"/><Relationship Id="rId4" Type="http://schemas.openxmlformats.org/officeDocument/2006/relationships/hyperlink" Target="https://estado.sc.gov.br/noticias/" TargetMode="External"/><Relationship Id="rId9" Type="http://schemas.openxmlformats.org/officeDocument/2006/relationships/hyperlink" Target="https://www1.folha.uol.com.br/poder/2022/09/o-que-faz-um-partido-ser-de-direita-ou-esquerda-folha-cria-metrica-que-posiciona-legendas.shtml" TargetMode="External"/><Relationship Id="rId5" Type="http://schemas.openxmlformats.org/officeDocument/2006/relationships/hyperlink" Target="https://www.sc.gov.br/" TargetMode="External"/><Relationship Id="rId6" Type="http://schemas.openxmlformats.org/officeDocument/2006/relationships/hyperlink" Target="https://cidades.ibge.gov.br/brasil/sc/panorama" TargetMode="External"/><Relationship Id="rId7" Type="http://schemas.openxmlformats.org/officeDocument/2006/relationships/hyperlink" Target="https://www.alesc.sc.gov.br/todos-deputados" TargetMode="External"/><Relationship Id="rId8" Type="http://schemas.openxmlformats.org/officeDocument/2006/relationships/hyperlink" Target="https://www.gazetadopovo.com.br/republica/apenas-um-partido-se-define-como-de-direita-no-brasil-esquerda-tem-sete/" TargetMode="External"/></Relationships>
</file>

<file path=xl/worksheets/_rels/sheet19.xml.rels><?xml version="1.0" encoding="UTF-8" standalone="yes"?><Relationships xmlns="http://schemas.openxmlformats.org/package/2006/relationships"><Relationship Id="rId11" Type="http://schemas.openxmlformats.org/officeDocument/2006/relationships/drawing" Target="../drawings/drawing19.xml"/><Relationship Id="rId10" Type="http://schemas.openxmlformats.org/officeDocument/2006/relationships/hyperlink" Target="https://www1.folha.uol.com.br/poder/2022/09/o-que-faz-um-partido-ser-de-direita-ou-esquerda-folha-cria-metrica-que-posiciona-legendas.shtml" TargetMode="External"/><Relationship Id="rId1" Type="http://schemas.openxmlformats.org/officeDocument/2006/relationships/hyperlink" Target="https://www.instagram.com/governosergipe/" TargetMode="External"/><Relationship Id="rId2" Type="http://schemas.openxmlformats.org/officeDocument/2006/relationships/hyperlink" Target="https://www.facebook.com/governodesergipe" TargetMode="External"/><Relationship Id="rId3" Type="http://schemas.openxmlformats.org/officeDocument/2006/relationships/hyperlink" Target="https://twitter.com/governosergipe" TargetMode="External"/><Relationship Id="rId4" Type="http://schemas.openxmlformats.org/officeDocument/2006/relationships/hyperlink" Target="https://www.se.gov.br/" TargetMode="External"/><Relationship Id="rId9" Type="http://schemas.openxmlformats.org/officeDocument/2006/relationships/hyperlink" Target="https://www.gazetadopovo.com.br/republica/apenas-um-partido-se-define-como-de-direita-no-brasil-esquerda-tem-sete/" TargetMode="External"/><Relationship Id="rId5" Type="http://schemas.openxmlformats.org/officeDocument/2006/relationships/hyperlink" Target="https://www.se.gov.br/noticias" TargetMode="External"/><Relationship Id="rId6" Type="http://schemas.openxmlformats.org/officeDocument/2006/relationships/hyperlink" Target="https://g1.globo.com/se/sergipe/eleicoes/2022/noticia/2022/10/02/veja-quais-sao-os-24-deputados-estaduais-eleitos-em-sergipe.ghtml" TargetMode="External"/><Relationship Id="rId7" Type="http://schemas.openxmlformats.org/officeDocument/2006/relationships/hyperlink" Target="https://cidades.ibge.gov.br/brasil/pr/panorama" TargetMode="External"/><Relationship Id="rId8" Type="http://schemas.openxmlformats.org/officeDocument/2006/relationships/hyperlink" Target="https://g1.globo.com/pr/parana/noticia/2023/02/01/bancada-do-parana-conheca-os-deputados-federais-que-representarao-o-estado-na-camara.g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1.folha.uol.com.br/poder/2022/09/o-que-faz-um-partido-ser-de-direita-ou-esquerda-folha-cria-metrica-que-posiciona-legendas.shtml" TargetMode="External"/><Relationship Id="rId10" Type="http://schemas.openxmlformats.org/officeDocument/2006/relationships/hyperlink" Target="https://www.gazetadopovo.com.br/republica/apenas-um-partido-se-define-como-de-direita-no-brasil-esquerda-tem-sete/" TargetMode="External"/><Relationship Id="rId13" Type="http://schemas.openxmlformats.org/officeDocument/2006/relationships/drawing" Target="../drawings/drawing4.xml"/><Relationship Id="rId12" Type="http://schemas.openxmlformats.org/officeDocument/2006/relationships/hyperlink" Target="https://www.mg.gov.br/estrutura-governamental" TargetMode="External"/><Relationship Id="rId1" Type="http://schemas.openxmlformats.org/officeDocument/2006/relationships/comments" Target="../comments3.xml"/><Relationship Id="rId2" Type="http://schemas.openxmlformats.org/officeDocument/2006/relationships/hyperlink" Target="https://www.instagram.com/governomg/" TargetMode="External"/><Relationship Id="rId3" Type="http://schemas.openxmlformats.org/officeDocument/2006/relationships/hyperlink" Target="https://www.facebook.com/governomg" TargetMode="External"/><Relationship Id="rId4" Type="http://schemas.openxmlformats.org/officeDocument/2006/relationships/hyperlink" Target="https://twitter.com/segovmg" TargetMode="External"/><Relationship Id="rId9" Type="http://schemas.openxmlformats.org/officeDocument/2006/relationships/hyperlink" Target="https://g1.globo.com/pr/parana/noticia/2023/02/01/bancada-do-parana-conheca-os-deputados-federais-que-representarao-o-estado-na-camara.ghtml" TargetMode="External"/><Relationship Id="rId14" Type="http://schemas.openxmlformats.org/officeDocument/2006/relationships/vmlDrawing" Target="../drawings/vmlDrawing3.vml"/><Relationship Id="rId5" Type="http://schemas.openxmlformats.org/officeDocument/2006/relationships/hyperlink" Target="http://www.governo.mg.gov.br/" TargetMode="External"/><Relationship Id="rId6" Type="http://schemas.openxmlformats.org/officeDocument/2006/relationships/hyperlink" Target="http://www.governo.mg.gov.br/Noticias" TargetMode="External"/><Relationship Id="rId7" Type="http://schemas.openxmlformats.org/officeDocument/2006/relationships/hyperlink" Target="https://www.brasildefatomg.com.br/2022/10/03/confira-quem-sao-os-deputados-estaduais-e-federais-eleitos-por-minas" TargetMode="External"/><Relationship Id="rId8" Type="http://schemas.openxmlformats.org/officeDocument/2006/relationships/hyperlink" Target="https://cidades.ibge.gov.br/brasil/pr/panora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amara.leg.br/internet/deputado/deputado.xls" TargetMode="External"/><Relationship Id="rId2" Type="http://schemas.openxmlformats.org/officeDocument/2006/relationships/hyperlink" Target="https://falabr.cgu.gov.br/publico/Manifestacao/SelecionarTipoManifestacao.aspx?ReturnUrl=%2f"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0" Type="http://schemas.openxmlformats.org/officeDocument/2006/relationships/drawing" Target="../drawings/drawing8.xml"/><Relationship Id="rId1" Type="http://schemas.openxmlformats.org/officeDocument/2006/relationships/hyperlink" Target="https://www.instagram.com/governodealagoas" TargetMode="External"/><Relationship Id="rId2" Type="http://schemas.openxmlformats.org/officeDocument/2006/relationships/hyperlink" Target="https://www.facebook.com/GovernoAlagoas/?locale=pt_BR" TargetMode="External"/><Relationship Id="rId3" Type="http://schemas.openxmlformats.org/officeDocument/2006/relationships/hyperlink" Target="https://twitter.com/GovernoAlagoas" TargetMode="External"/><Relationship Id="rId4" Type="http://schemas.openxmlformats.org/officeDocument/2006/relationships/hyperlink" Target="https://alagoas.al.gov.br/noticias" TargetMode="External"/><Relationship Id="rId9" Type="http://schemas.openxmlformats.org/officeDocument/2006/relationships/hyperlink" Target="https://www1.folha.uol.com.br/poder/2022/09/o-que-faz-um-partido-ser-de-direita-ou-esquerda-folha-cria-metrica-que-posiciona-legendas.shtml" TargetMode="External"/><Relationship Id="rId5" Type="http://schemas.openxmlformats.org/officeDocument/2006/relationships/hyperlink" Target="https://www.poder360.com.br/brasil/saiba-quem-sao-os-deputados-estaduais-eleitos-pelo-al-em-2022/" TargetMode="External"/><Relationship Id="rId6" Type="http://schemas.openxmlformats.org/officeDocument/2006/relationships/hyperlink" Target="https://cidades.ibge.gov.br/brasil/pr/panorama" TargetMode="External"/><Relationship Id="rId7" Type="http://schemas.openxmlformats.org/officeDocument/2006/relationships/hyperlink" Target="https://g1.globo.com/pr/parana/noticia/2023/02/01/bancada-do-parana-conheca-os-deputados-federais-que-representarao-o-estado-na-camara.ghtml" TargetMode="External"/><Relationship Id="rId8" Type="http://schemas.openxmlformats.org/officeDocument/2006/relationships/hyperlink" Target="https://www.gazetadopovo.com.br/republica/apenas-um-partido-se-define-como-de-direita-no-brasil-esquerda-tem-sete/" TargetMode="External"/></Relationships>
</file>

<file path=xl/worksheets/_rels/sheet9.xml.rels><?xml version="1.0" encoding="UTF-8" standalone="yes"?><Relationships xmlns="http://schemas.openxmlformats.org/package/2006/relationships"><Relationship Id="rId11" Type="http://schemas.openxmlformats.org/officeDocument/2006/relationships/drawing" Target="../drawings/drawing9.xml"/><Relationship Id="rId10" Type="http://schemas.openxmlformats.org/officeDocument/2006/relationships/hyperlink" Target="https://www1.folha.uol.com.br/poder/2022/09/o-que-faz-um-partido-ser-de-direita-ou-esquerda-folha-cria-metrica-que-posiciona-legendas.shtml" TargetMode="External"/><Relationship Id="rId12"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s://www.instagram.com/governo_do_amazonas/" TargetMode="External"/><Relationship Id="rId3" Type="http://schemas.openxmlformats.org/officeDocument/2006/relationships/hyperlink" Target="https://web.facebook.com/GovernodoAmazonas/?ref=embed_page" TargetMode="External"/><Relationship Id="rId4" Type="http://schemas.openxmlformats.org/officeDocument/2006/relationships/hyperlink" Target="https://twitter.com/governodoAM" TargetMode="External"/><Relationship Id="rId9" Type="http://schemas.openxmlformats.org/officeDocument/2006/relationships/hyperlink" Target="https://www.gazetadopovo.com.br/republica/apenas-um-partido-se-define-como-de-direita-no-brasil-esquerda-tem-sete/" TargetMode="External"/><Relationship Id="rId5" Type="http://schemas.openxmlformats.org/officeDocument/2006/relationships/hyperlink" Target="https://www.amazonas.am.gov.br/category/noticias/" TargetMode="External"/><Relationship Id="rId6" Type="http://schemas.openxmlformats.org/officeDocument/2006/relationships/hyperlink" Target="https://www.agenciaamazonas.am.gov.br/" TargetMode="External"/><Relationship Id="rId7" Type="http://schemas.openxmlformats.org/officeDocument/2006/relationships/hyperlink" Target="https://g1.globo.com/am/amazonas/eleicoes/2022/noticia/2022/10/04/veja-quem-sao-os-24-deputados-estaduais-eleitos-no-amazonas-em-2022.ghtml" TargetMode="External"/><Relationship Id="rId8" Type="http://schemas.openxmlformats.org/officeDocument/2006/relationships/hyperlink" Target="https://cidades.ibge.gov.br/brasil/am/panoram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38"/>
    <col customWidth="1" min="2" max="3" width="17.75"/>
    <col customWidth="1" min="4" max="4" width="16.38"/>
    <col customWidth="1" min="5" max="5" width="16.63"/>
    <col customWidth="1" min="6" max="6" width="17.25"/>
    <col customWidth="1" min="7" max="7" width="20.38"/>
    <col customWidth="1" min="8" max="8" width="17.25"/>
    <col customWidth="1" min="9" max="9" width="30.88"/>
    <col customWidth="1" min="14" max="14" width="11.75"/>
    <col customWidth="1" min="15" max="15" width="13.75"/>
  </cols>
  <sheetData>
    <row r="1">
      <c r="A1" s="1" t="s">
        <v>0</v>
      </c>
      <c r="B1" s="2"/>
      <c r="C1" s="2" t="s">
        <v>1</v>
      </c>
      <c r="D1" s="3" t="s">
        <v>2</v>
      </c>
      <c r="E1" s="4" t="s">
        <v>3</v>
      </c>
      <c r="F1" s="4" t="s">
        <v>4</v>
      </c>
      <c r="G1" s="5" t="s">
        <v>5</v>
      </c>
      <c r="H1" s="5" t="s">
        <v>6</v>
      </c>
      <c r="I1" s="6" t="s">
        <v>7</v>
      </c>
      <c r="J1" s="7" t="s">
        <v>8</v>
      </c>
      <c r="K1" s="8"/>
      <c r="P1" s="9" t="s">
        <v>9</v>
      </c>
      <c r="S1" s="9" t="s">
        <v>10</v>
      </c>
      <c r="T1" s="9" t="s">
        <v>6</v>
      </c>
    </row>
    <row r="2">
      <c r="A2" s="10" t="s">
        <v>11</v>
      </c>
      <c r="B2" s="11"/>
      <c r="C2" s="11">
        <v>45096.0</v>
      </c>
      <c r="D2" s="11" t="s">
        <v>12</v>
      </c>
      <c r="E2" s="11" t="s">
        <v>12</v>
      </c>
      <c r="F2" s="12" t="s">
        <v>13</v>
      </c>
      <c r="G2" s="13"/>
      <c r="H2" s="14"/>
      <c r="I2" s="15" t="s">
        <v>12</v>
      </c>
      <c r="J2" s="16" t="s">
        <v>14</v>
      </c>
      <c r="K2" s="17" t="s">
        <v>12</v>
      </c>
      <c r="N2" s="9"/>
      <c r="S2" s="9"/>
      <c r="T2" s="9"/>
    </row>
    <row r="3">
      <c r="A3" s="18"/>
      <c r="B3" s="18"/>
      <c r="C3" s="18"/>
      <c r="D3" s="18"/>
      <c r="E3" s="18"/>
      <c r="F3" s="18"/>
      <c r="G3" s="18"/>
      <c r="H3" s="19"/>
      <c r="I3" s="19"/>
      <c r="J3" s="20" t="s">
        <v>15</v>
      </c>
      <c r="K3" s="21" t="s">
        <v>12</v>
      </c>
      <c r="N3" s="9"/>
      <c r="S3" s="9"/>
      <c r="T3" s="9"/>
    </row>
    <row r="4">
      <c r="A4" s="22"/>
      <c r="B4" s="22"/>
      <c r="C4" s="22"/>
      <c r="D4" s="22"/>
      <c r="E4" s="22"/>
      <c r="F4" s="22"/>
      <c r="G4" s="22"/>
      <c r="H4" s="23"/>
      <c r="I4" s="23"/>
      <c r="J4" s="20" t="s">
        <v>16</v>
      </c>
      <c r="K4" s="21" t="s">
        <v>12</v>
      </c>
      <c r="N4" s="9"/>
      <c r="S4" s="9"/>
      <c r="T4" s="9"/>
    </row>
    <row r="5">
      <c r="A5" s="24" t="s">
        <v>17</v>
      </c>
      <c r="B5" s="25"/>
      <c r="C5" s="25">
        <v>45091.0</v>
      </c>
      <c r="D5" s="25">
        <v>45105.0</v>
      </c>
      <c r="E5" s="14">
        <v>14.0</v>
      </c>
      <c r="F5" s="26" t="s">
        <v>18</v>
      </c>
      <c r="G5" s="27"/>
      <c r="H5" s="14" t="s">
        <v>19</v>
      </c>
      <c r="I5" s="28"/>
      <c r="J5" s="16" t="s">
        <v>14</v>
      </c>
      <c r="K5" s="29">
        <v>36.0</v>
      </c>
      <c r="N5" s="9"/>
      <c r="S5" s="9"/>
      <c r="T5" s="9"/>
    </row>
    <row r="6">
      <c r="A6" s="18"/>
      <c r="B6" s="19"/>
      <c r="C6" s="19"/>
      <c r="D6" s="19"/>
      <c r="E6" s="19"/>
      <c r="F6" s="19"/>
      <c r="G6" s="19"/>
      <c r="H6" s="19"/>
      <c r="I6" s="19"/>
      <c r="J6" s="20" t="s">
        <v>15</v>
      </c>
      <c r="K6" s="30">
        <v>29.0</v>
      </c>
      <c r="N6" s="9"/>
      <c r="S6" s="9"/>
      <c r="T6" s="9"/>
    </row>
    <row r="7">
      <c r="A7" s="22"/>
      <c r="B7" s="23"/>
      <c r="C7" s="23"/>
      <c r="D7" s="23"/>
      <c r="E7" s="23"/>
      <c r="F7" s="23"/>
      <c r="G7" s="23"/>
      <c r="H7" s="23"/>
      <c r="I7" s="23"/>
      <c r="J7" s="20" t="s">
        <v>16</v>
      </c>
      <c r="K7" s="30">
        <v>0.0</v>
      </c>
      <c r="N7" s="9"/>
      <c r="S7" s="9"/>
      <c r="T7" s="9"/>
    </row>
    <row r="8">
      <c r="A8" s="31" t="s">
        <v>20</v>
      </c>
      <c r="B8" s="11"/>
      <c r="C8" s="11">
        <v>45078.0</v>
      </c>
      <c r="D8" s="11">
        <v>45098.0</v>
      </c>
      <c r="E8" s="31">
        <v>20.0</v>
      </c>
      <c r="F8" s="26" t="s">
        <v>18</v>
      </c>
      <c r="G8" s="32"/>
      <c r="H8" s="31" t="s">
        <v>19</v>
      </c>
      <c r="I8" s="13" t="s">
        <v>21</v>
      </c>
      <c r="J8" s="33" t="s">
        <v>14</v>
      </c>
      <c r="K8" s="33" t="s">
        <v>22</v>
      </c>
      <c r="N8" s="9" t="s">
        <v>10</v>
      </c>
      <c r="S8" s="9" t="s">
        <v>23</v>
      </c>
      <c r="T8" s="9" t="s">
        <v>19</v>
      </c>
    </row>
    <row r="9">
      <c r="A9" s="18"/>
      <c r="B9" s="18"/>
      <c r="C9" s="18"/>
      <c r="D9" s="18"/>
      <c r="E9" s="18"/>
      <c r="F9" s="19"/>
      <c r="G9" s="18"/>
      <c r="H9" s="18"/>
      <c r="I9" s="18"/>
      <c r="J9" s="33" t="s">
        <v>15</v>
      </c>
      <c r="K9" s="33" t="s">
        <v>22</v>
      </c>
      <c r="N9" s="9" t="s">
        <v>24</v>
      </c>
      <c r="S9" s="9" t="s">
        <v>25</v>
      </c>
      <c r="T9" s="9" t="s">
        <v>26</v>
      </c>
    </row>
    <row r="10">
      <c r="A10" s="22"/>
      <c r="B10" s="22"/>
      <c r="C10" s="22"/>
      <c r="D10" s="22"/>
      <c r="E10" s="22"/>
      <c r="F10" s="23"/>
      <c r="G10" s="22"/>
      <c r="H10" s="22"/>
      <c r="I10" s="22"/>
      <c r="J10" s="33" t="s">
        <v>16</v>
      </c>
      <c r="K10" s="33" t="s">
        <v>22</v>
      </c>
      <c r="N10" s="9" t="s">
        <v>27</v>
      </c>
      <c r="S10" s="9" t="s">
        <v>28</v>
      </c>
      <c r="T10" s="9" t="s">
        <v>26</v>
      </c>
    </row>
    <row r="11">
      <c r="A11" s="34" t="s">
        <v>29</v>
      </c>
      <c r="B11" s="11"/>
      <c r="C11" s="11">
        <v>45096.0</v>
      </c>
      <c r="D11" s="31" t="s">
        <v>12</v>
      </c>
      <c r="E11" s="31" t="s">
        <v>12</v>
      </c>
      <c r="F11" s="31" t="s">
        <v>13</v>
      </c>
      <c r="G11" s="35"/>
      <c r="H11" s="31"/>
      <c r="I11" s="13" t="s">
        <v>12</v>
      </c>
      <c r="J11" s="33" t="s">
        <v>14</v>
      </c>
      <c r="K11" s="33" t="s">
        <v>12</v>
      </c>
      <c r="N11" s="9" t="s">
        <v>30</v>
      </c>
    </row>
    <row r="12">
      <c r="A12" s="18"/>
      <c r="B12" s="18"/>
      <c r="C12" s="18"/>
      <c r="D12" s="18"/>
      <c r="E12" s="18"/>
      <c r="F12" s="18"/>
      <c r="G12" s="18"/>
      <c r="H12" s="18"/>
      <c r="I12" s="18"/>
      <c r="J12" s="33" t="s">
        <v>15</v>
      </c>
      <c r="K12" s="33" t="s">
        <v>12</v>
      </c>
    </row>
    <row r="13">
      <c r="A13" s="22"/>
      <c r="B13" s="22"/>
      <c r="C13" s="22"/>
      <c r="D13" s="22"/>
      <c r="E13" s="22"/>
      <c r="F13" s="22"/>
      <c r="G13" s="22"/>
      <c r="H13" s="22"/>
      <c r="I13" s="22"/>
      <c r="J13" s="33" t="s">
        <v>16</v>
      </c>
      <c r="K13" s="33" t="s">
        <v>12</v>
      </c>
    </row>
    <row r="14">
      <c r="A14" s="34" t="s">
        <v>31</v>
      </c>
      <c r="B14" s="11"/>
      <c r="C14" s="11">
        <v>45091.0</v>
      </c>
      <c r="D14" s="11">
        <v>45111.0</v>
      </c>
      <c r="E14" s="31">
        <v>20.0</v>
      </c>
      <c r="F14" s="26" t="s">
        <v>18</v>
      </c>
      <c r="G14" s="32"/>
      <c r="H14" s="31" t="s">
        <v>19</v>
      </c>
      <c r="I14" s="13" t="s">
        <v>32</v>
      </c>
      <c r="J14" s="33" t="s">
        <v>14</v>
      </c>
      <c r="K14" s="33" t="s">
        <v>22</v>
      </c>
      <c r="N14" s="9" t="s">
        <v>33</v>
      </c>
      <c r="S14" s="9" t="s">
        <v>34</v>
      </c>
    </row>
    <row r="15">
      <c r="A15" s="18"/>
      <c r="B15" s="18"/>
      <c r="C15" s="18"/>
      <c r="D15" s="18"/>
      <c r="E15" s="18"/>
      <c r="F15" s="19"/>
      <c r="G15" s="18"/>
      <c r="H15" s="18"/>
      <c r="I15" s="18"/>
      <c r="J15" s="33" t="s">
        <v>15</v>
      </c>
      <c r="K15" s="33" t="s">
        <v>22</v>
      </c>
      <c r="N15" s="9" t="s">
        <v>35</v>
      </c>
      <c r="O15" s="9" t="s">
        <v>36</v>
      </c>
      <c r="S15" s="9" t="s">
        <v>37</v>
      </c>
    </row>
    <row r="16">
      <c r="A16" s="22"/>
      <c r="B16" s="22"/>
      <c r="C16" s="22"/>
      <c r="D16" s="22"/>
      <c r="E16" s="22"/>
      <c r="F16" s="23"/>
      <c r="G16" s="22"/>
      <c r="H16" s="22"/>
      <c r="I16" s="22"/>
      <c r="J16" s="33" t="s">
        <v>16</v>
      </c>
      <c r="K16" s="33" t="s">
        <v>22</v>
      </c>
      <c r="N16" s="9" t="s">
        <v>38</v>
      </c>
      <c r="O16" s="9" t="s">
        <v>39</v>
      </c>
      <c r="S16" s="9" t="s">
        <v>40</v>
      </c>
    </row>
    <row r="17">
      <c r="A17" s="34" t="s">
        <v>41</v>
      </c>
      <c r="B17" s="11"/>
      <c r="C17" s="11">
        <v>45090.0</v>
      </c>
      <c r="D17" s="11">
        <v>45105.0</v>
      </c>
      <c r="E17" s="31">
        <v>15.0</v>
      </c>
      <c r="F17" s="26" t="s">
        <v>18</v>
      </c>
      <c r="G17" s="32"/>
      <c r="H17" s="31" t="s">
        <v>19</v>
      </c>
      <c r="I17" s="13" t="s">
        <v>42</v>
      </c>
      <c r="J17" s="33" t="s">
        <v>14</v>
      </c>
      <c r="K17" s="33">
        <v>0.0</v>
      </c>
      <c r="N17" s="9" t="s">
        <v>43</v>
      </c>
      <c r="O17" s="9" t="s">
        <v>44</v>
      </c>
      <c r="S17" s="9" t="s">
        <v>45</v>
      </c>
    </row>
    <row r="18">
      <c r="A18" s="18"/>
      <c r="B18" s="18"/>
      <c r="C18" s="18"/>
      <c r="D18" s="18"/>
      <c r="E18" s="18"/>
      <c r="F18" s="19"/>
      <c r="G18" s="18"/>
      <c r="H18" s="18"/>
      <c r="I18" s="18"/>
      <c r="J18" s="33" t="s">
        <v>15</v>
      </c>
      <c r="K18" s="33">
        <v>0.0</v>
      </c>
      <c r="N18" s="9" t="s">
        <v>46</v>
      </c>
      <c r="O18" s="9" t="s">
        <v>47</v>
      </c>
    </row>
    <row r="19">
      <c r="A19" s="22"/>
      <c r="B19" s="22"/>
      <c r="C19" s="22"/>
      <c r="D19" s="22"/>
      <c r="E19" s="22"/>
      <c r="F19" s="23"/>
      <c r="G19" s="22"/>
      <c r="H19" s="22"/>
      <c r="I19" s="22"/>
      <c r="J19" s="33" t="s">
        <v>16</v>
      </c>
      <c r="K19" s="33">
        <v>0.0</v>
      </c>
      <c r="N19" s="9" t="s">
        <v>48</v>
      </c>
      <c r="O19" s="9" t="s">
        <v>49</v>
      </c>
    </row>
    <row r="20">
      <c r="A20" s="34" t="s">
        <v>50</v>
      </c>
      <c r="B20" s="11"/>
      <c r="C20" s="11">
        <v>45091.0</v>
      </c>
      <c r="D20" s="11">
        <v>45096.0</v>
      </c>
      <c r="E20" s="31">
        <v>5.0</v>
      </c>
      <c r="F20" s="26" t="s">
        <v>18</v>
      </c>
      <c r="G20" s="32"/>
      <c r="H20" s="31" t="s">
        <v>26</v>
      </c>
      <c r="I20" s="36"/>
      <c r="J20" s="33" t="s">
        <v>14</v>
      </c>
      <c r="K20" s="33">
        <v>0.0</v>
      </c>
      <c r="N20" s="9" t="s">
        <v>51</v>
      </c>
      <c r="O20" s="9" t="s">
        <v>52</v>
      </c>
    </row>
    <row r="21">
      <c r="A21" s="18"/>
      <c r="B21" s="18"/>
      <c r="C21" s="18"/>
      <c r="D21" s="18"/>
      <c r="E21" s="18"/>
      <c r="F21" s="19"/>
      <c r="G21" s="18"/>
      <c r="H21" s="18"/>
      <c r="I21" s="18"/>
      <c r="J21" s="33" t="s">
        <v>15</v>
      </c>
      <c r="K21" s="33">
        <v>0.0</v>
      </c>
      <c r="N21" s="9" t="s">
        <v>53</v>
      </c>
      <c r="O21" s="9" t="s">
        <v>54</v>
      </c>
    </row>
    <row r="22">
      <c r="A22" s="22"/>
      <c r="B22" s="22"/>
      <c r="C22" s="22"/>
      <c r="D22" s="22"/>
      <c r="E22" s="22"/>
      <c r="F22" s="23"/>
      <c r="G22" s="22"/>
      <c r="H22" s="22"/>
      <c r="I22" s="22"/>
      <c r="J22" s="33" t="s">
        <v>16</v>
      </c>
      <c r="K22" s="33">
        <v>0.0</v>
      </c>
    </row>
    <row r="23">
      <c r="A23" s="34" t="s">
        <v>55</v>
      </c>
      <c r="B23" s="11"/>
      <c r="C23" s="11">
        <v>45085.0</v>
      </c>
      <c r="D23" s="11">
        <v>45113.0</v>
      </c>
      <c r="E23" s="37">
        <f>IF(D23-C23 &gt; 0,D23-C23,"")</f>
        <v>28</v>
      </c>
      <c r="F23" s="26" t="s">
        <v>18</v>
      </c>
      <c r="G23" s="32"/>
      <c r="H23" s="31" t="s">
        <v>26</v>
      </c>
      <c r="I23" s="38" t="s">
        <v>56</v>
      </c>
      <c r="J23" s="33" t="s">
        <v>14</v>
      </c>
      <c r="K23" s="33">
        <v>0.0</v>
      </c>
      <c r="N23" s="39"/>
    </row>
    <row r="24">
      <c r="A24" s="18"/>
      <c r="B24" s="18"/>
      <c r="C24" s="18"/>
      <c r="D24" s="18"/>
      <c r="E24" s="18"/>
      <c r="F24" s="19"/>
      <c r="G24" s="18"/>
      <c r="H24" s="18"/>
      <c r="I24" s="19"/>
      <c r="J24" s="33" t="s">
        <v>15</v>
      </c>
      <c r="K24" s="33">
        <v>0.0</v>
      </c>
      <c r="N24" s="39"/>
    </row>
    <row r="25">
      <c r="A25" s="22"/>
      <c r="B25" s="22"/>
      <c r="C25" s="22"/>
      <c r="D25" s="22"/>
      <c r="E25" s="22"/>
      <c r="F25" s="23"/>
      <c r="G25" s="22"/>
      <c r="H25" s="22"/>
      <c r="I25" s="23"/>
      <c r="J25" s="33" t="s">
        <v>16</v>
      </c>
      <c r="K25" s="33">
        <v>0.0</v>
      </c>
      <c r="N25" s="39"/>
    </row>
    <row r="26">
      <c r="A26" s="34" t="s">
        <v>57</v>
      </c>
      <c r="B26" s="11"/>
      <c r="C26" s="11">
        <v>45091.0</v>
      </c>
      <c r="D26" s="11">
        <v>45111.0</v>
      </c>
      <c r="E26" s="31">
        <v>20.0</v>
      </c>
      <c r="F26" s="26" t="s">
        <v>18</v>
      </c>
      <c r="G26" s="32"/>
      <c r="H26" s="31" t="s">
        <v>26</v>
      </c>
      <c r="I26" s="36"/>
      <c r="J26" s="33" t="s">
        <v>14</v>
      </c>
      <c r="K26" s="33">
        <v>0.0</v>
      </c>
      <c r="N26" s="39"/>
    </row>
    <row r="27">
      <c r="A27" s="18"/>
      <c r="B27" s="18"/>
      <c r="C27" s="18"/>
      <c r="D27" s="18"/>
      <c r="E27" s="18"/>
      <c r="F27" s="19"/>
      <c r="G27" s="18"/>
      <c r="H27" s="18"/>
      <c r="I27" s="18"/>
      <c r="J27" s="33" t="s">
        <v>15</v>
      </c>
      <c r="K27" s="33">
        <v>0.0</v>
      </c>
      <c r="N27" s="39"/>
    </row>
    <row r="28">
      <c r="A28" s="22"/>
      <c r="B28" s="22"/>
      <c r="C28" s="22"/>
      <c r="D28" s="22"/>
      <c r="E28" s="22"/>
      <c r="F28" s="23"/>
      <c r="G28" s="22"/>
      <c r="H28" s="22"/>
      <c r="I28" s="22"/>
      <c r="J28" s="33" t="s">
        <v>16</v>
      </c>
      <c r="K28" s="33">
        <v>0.0</v>
      </c>
      <c r="N28" s="39"/>
    </row>
    <row r="29">
      <c r="A29" s="34" t="s">
        <v>58</v>
      </c>
      <c r="B29" s="11"/>
      <c r="C29" s="11">
        <v>45090.0</v>
      </c>
      <c r="D29" s="11">
        <v>45111.0</v>
      </c>
      <c r="E29" s="31">
        <v>21.0</v>
      </c>
      <c r="F29" s="26" t="s">
        <v>18</v>
      </c>
      <c r="G29" s="40" t="s">
        <v>59</v>
      </c>
      <c r="H29" s="31" t="s">
        <v>19</v>
      </c>
      <c r="I29" s="41" t="s">
        <v>60</v>
      </c>
      <c r="J29" s="33" t="s">
        <v>14</v>
      </c>
      <c r="K29" s="42">
        <v>350.0</v>
      </c>
      <c r="N29" s="39"/>
    </row>
    <row r="30">
      <c r="A30" s="18"/>
      <c r="B30" s="18"/>
      <c r="C30" s="18"/>
      <c r="D30" s="18"/>
      <c r="E30" s="18"/>
      <c r="F30" s="19"/>
      <c r="G30" s="18"/>
      <c r="H30" s="18"/>
      <c r="I30" s="18"/>
      <c r="J30" s="33" t="s">
        <v>15</v>
      </c>
      <c r="K30" s="42">
        <v>392.0</v>
      </c>
      <c r="N30" s="39"/>
    </row>
    <row r="31" ht="34.5" customHeight="1">
      <c r="A31" s="22"/>
      <c r="B31" s="22"/>
      <c r="C31" s="22"/>
      <c r="D31" s="22"/>
      <c r="E31" s="22"/>
      <c r="F31" s="23"/>
      <c r="G31" s="22"/>
      <c r="H31" s="22"/>
      <c r="I31" s="22"/>
      <c r="J31" s="33" t="s">
        <v>16</v>
      </c>
      <c r="K31" s="42">
        <v>641.0</v>
      </c>
      <c r="N31" s="39"/>
    </row>
    <row r="32">
      <c r="A32" s="34" t="s">
        <v>61</v>
      </c>
      <c r="B32" s="11"/>
      <c r="C32" s="11">
        <v>45085.0</v>
      </c>
      <c r="D32" s="11">
        <v>45117.0</v>
      </c>
      <c r="E32" s="37">
        <f>IF(D32-C32 &gt; 0,D32-C32,"")</f>
        <v>32</v>
      </c>
      <c r="F32" s="26" t="s">
        <v>18</v>
      </c>
      <c r="G32" s="32"/>
      <c r="H32" s="31" t="s">
        <v>26</v>
      </c>
      <c r="I32" s="36"/>
      <c r="J32" s="33" t="s">
        <v>14</v>
      </c>
      <c r="K32" s="33">
        <v>0.0</v>
      </c>
      <c r="N32" s="39"/>
    </row>
    <row r="33">
      <c r="A33" s="18"/>
      <c r="B33" s="18"/>
      <c r="C33" s="18"/>
      <c r="D33" s="18"/>
      <c r="E33" s="18"/>
      <c r="F33" s="19"/>
      <c r="G33" s="18"/>
      <c r="H33" s="18"/>
      <c r="I33" s="18"/>
      <c r="J33" s="33" t="s">
        <v>15</v>
      </c>
      <c r="K33" s="33">
        <v>0.0</v>
      </c>
      <c r="N33" s="39"/>
    </row>
    <row r="34">
      <c r="A34" s="22"/>
      <c r="B34" s="22"/>
      <c r="C34" s="22"/>
      <c r="D34" s="22"/>
      <c r="E34" s="22"/>
      <c r="F34" s="23"/>
      <c r="G34" s="22"/>
      <c r="H34" s="22"/>
      <c r="I34" s="22"/>
      <c r="J34" s="33" t="s">
        <v>16</v>
      </c>
      <c r="K34" s="33">
        <v>0.0</v>
      </c>
      <c r="N34" s="39"/>
    </row>
    <row r="35">
      <c r="A35" s="34" t="s">
        <v>62</v>
      </c>
      <c r="B35" s="11"/>
      <c r="C35" s="11">
        <v>45091.0</v>
      </c>
      <c r="D35" s="11">
        <v>45103.0</v>
      </c>
      <c r="E35" s="31">
        <v>12.0</v>
      </c>
      <c r="F35" s="26" t="s">
        <v>18</v>
      </c>
      <c r="G35" s="32"/>
      <c r="H35" s="31" t="s">
        <v>19</v>
      </c>
      <c r="I35" s="13" t="s">
        <v>63</v>
      </c>
      <c r="J35" s="33" t="s">
        <v>14</v>
      </c>
      <c r="K35" s="42">
        <v>0.0</v>
      </c>
      <c r="N35" s="43"/>
    </row>
    <row r="36">
      <c r="A36" s="18"/>
      <c r="B36" s="18"/>
      <c r="C36" s="18"/>
      <c r="D36" s="18"/>
      <c r="E36" s="18"/>
      <c r="F36" s="19"/>
      <c r="G36" s="18"/>
      <c r="H36" s="18"/>
      <c r="I36" s="18"/>
      <c r="J36" s="33" t="s">
        <v>15</v>
      </c>
      <c r="K36" s="42">
        <v>105.0</v>
      </c>
      <c r="N36" s="43"/>
    </row>
    <row r="37">
      <c r="A37" s="22"/>
      <c r="B37" s="22"/>
      <c r="C37" s="22"/>
      <c r="D37" s="22"/>
      <c r="E37" s="22"/>
      <c r="F37" s="23"/>
      <c r="G37" s="22"/>
      <c r="H37" s="22"/>
      <c r="I37" s="22"/>
      <c r="J37" s="33" t="s">
        <v>16</v>
      </c>
      <c r="K37" s="42">
        <v>0.0</v>
      </c>
      <c r="N37" s="43"/>
    </row>
    <row r="38">
      <c r="A38" s="34" t="s">
        <v>64</v>
      </c>
      <c r="B38" s="44"/>
      <c r="C38" s="44"/>
      <c r="D38" s="31" t="s">
        <v>12</v>
      </c>
      <c r="E38" s="31" t="s">
        <v>12</v>
      </c>
      <c r="F38" s="31" t="s">
        <v>13</v>
      </c>
      <c r="G38" s="35"/>
      <c r="H38" s="31"/>
      <c r="I38" s="13" t="s">
        <v>12</v>
      </c>
      <c r="J38" s="33" t="s">
        <v>14</v>
      </c>
      <c r="K38" s="33" t="s">
        <v>12</v>
      </c>
      <c r="N38" s="45"/>
    </row>
    <row r="39">
      <c r="A39" s="18"/>
      <c r="B39" s="18"/>
      <c r="C39" s="18"/>
      <c r="D39" s="18"/>
      <c r="E39" s="18"/>
      <c r="F39" s="18"/>
      <c r="G39" s="18"/>
      <c r="H39" s="18"/>
      <c r="I39" s="18"/>
      <c r="J39" s="33" t="s">
        <v>15</v>
      </c>
      <c r="K39" s="33" t="s">
        <v>12</v>
      </c>
      <c r="N39" s="45"/>
    </row>
    <row r="40">
      <c r="A40" s="22"/>
      <c r="B40" s="22"/>
      <c r="C40" s="22"/>
      <c r="D40" s="22"/>
      <c r="E40" s="22"/>
      <c r="F40" s="22"/>
      <c r="G40" s="22"/>
      <c r="H40" s="22"/>
      <c r="I40" s="22"/>
      <c r="J40" s="33" t="s">
        <v>16</v>
      </c>
      <c r="K40" s="33" t="s">
        <v>12</v>
      </c>
      <c r="N40" s="45"/>
    </row>
    <row r="41">
      <c r="A41" s="34" t="s">
        <v>65</v>
      </c>
      <c r="B41" s="11"/>
      <c r="C41" s="11">
        <v>45096.0</v>
      </c>
      <c r="D41" s="11">
        <v>45114.0</v>
      </c>
      <c r="E41" s="31">
        <v>18.0</v>
      </c>
      <c r="F41" s="26" t="s">
        <v>18</v>
      </c>
      <c r="G41" s="32"/>
      <c r="H41" s="31" t="s">
        <v>19</v>
      </c>
      <c r="I41" s="13" t="s">
        <v>66</v>
      </c>
      <c r="J41" s="33" t="s">
        <v>14</v>
      </c>
      <c r="K41" s="33" t="s">
        <v>22</v>
      </c>
      <c r="N41" s="39"/>
    </row>
    <row r="42">
      <c r="A42" s="18"/>
      <c r="B42" s="18"/>
      <c r="C42" s="18"/>
      <c r="D42" s="18"/>
      <c r="E42" s="18"/>
      <c r="F42" s="19"/>
      <c r="G42" s="18"/>
      <c r="H42" s="18"/>
      <c r="I42" s="18"/>
      <c r="J42" s="33" t="s">
        <v>15</v>
      </c>
      <c r="K42" s="33" t="s">
        <v>22</v>
      </c>
      <c r="N42" s="39"/>
    </row>
    <row r="43">
      <c r="A43" s="22"/>
      <c r="B43" s="22"/>
      <c r="C43" s="22"/>
      <c r="D43" s="22"/>
      <c r="E43" s="22"/>
      <c r="F43" s="23"/>
      <c r="G43" s="22"/>
      <c r="H43" s="22"/>
      <c r="I43" s="22"/>
      <c r="J43" s="33" t="s">
        <v>16</v>
      </c>
      <c r="K43" s="33" t="s">
        <v>22</v>
      </c>
      <c r="N43" s="39"/>
    </row>
    <row r="44">
      <c r="A44" s="34" t="s">
        <v>67</v>
      </c>
      <c r="B44" s="11"/>
      <c r="C44" s="11">
        <v>45091.0</v>
      </c>
      <c r="D44" s="11">
        <v>45097.0</v>
      </c>
      <c r="E44" s="31">
        <v>6.0</v>
      </c>
      <c r="F44" s="26" t="s">
        <v>18</v>
      </c>
      <c r="G44" s="32"/>
      <c r="H44" s="31" t="s">
        <v>26</v>
      </c>
      <c r="I44" s="36"/>
      <c r="J44" s="33" t="s">
        <v>14</v>
      </c>
      <c r="K44" s="33">
        <v>0.0</v>
      </c>
      <c r="N44" s="46"/>
    </row>
    <row r="45">
      <c r="A45" s="18"/>
      <c r="B45" s="18"/>
      <c r="C45" s="18"/>
      <c r="D45" s="18"/>
      <c r="E45" s="18"/>
      <c r="F45" s="19"/>
      <c r="G45" s="18"/>
      <c r="H45" s="18"/>
      <c r="I45" s="18"/>
      <c r="J45" s="33" t="s">
        <v>15</v>
      </c>
      <c r="K45" s="33">
        <v>0.0</v>
      </c>
      <c r="N45" s="46"/>
    </row>
    <row r="46">
      <c r="A46" s="22"/>
      <c r="B46" s="22"/>
      <c r="C46" s="22"/>
      <c r="D46" s="22"/>
      <c r="E46" s="22"/>
      <c r="F46" s="23"/>
      <c r="G46" s="22"/>
      <c r="H46" s="22"/>
      <c r="I46" s="22"/>
      <c r="J46" s="33" t="s">
        <v>16</v>
      </c>
      <c r="K46" s="33">
        <v>0.0</v>
      </c>
      <c r="N46" s="46"/>
    </row>
    <row r="47">
      <c r="A47" s="34" t="s">
        <v>68</v>
      </c>
      <c r="B47" s="11"/>
      <c r="C47" s="11">
        <v>45098.0</v>
      </c>
      <c r="D47" s="11">
        <v>45113.0</v>
      </c>
      <c r="E47" s="31">
        <v>15.0</v>
      </c>
      <c r="F47" s="26" t="s">
        <v>18</v>
      </c>
      <c r="G47" s="32"/>
      <c r="H47" s="31" t="s">
        <v>19</v>
      </c>
      <c r="I47" s="36"/>
      <c r="J47" s="33" t="s">
        <v>14</v>
      </c>
      <c r="K47" s="33">
        <v>188.0</v>
      </c>
    </row>
    <row r="48">
      <c r="A48" s="18"/>
      <c r="B48" s="18"/>
      <c r="C48" s="18"/>
      <c r="D48" s="18"/>
      <c r="E48" s="18"/>
      <c r="F48" s="19"/>
      <c r="G48" s="18"/>
      <c r="H48" s="18"/>
      <c r="I48" s="18"/>
      <c r="J48" s="33" t="s">
        <v>15</v>
      </c>
      <c r="K48" s="33">
        <v>0.0</v>
      </c>
    </row>
    <row r="49">
      <c r="A49" s="22"/>
      <c r="B49" s="22"/>
      <c r="C49" s="22"/>
      <c r="D49" s="22"/>
      <c r="E49" s="22"/>
      <c r="F49" s="23"/>
      <c r="G49" s="22"/>
      <c r="H49" s="22"/>
      <c r="I49" s="22"/>
      <c r="J49" s="33" t="s">
        <v>16</v>
      </c>
      <c r="K49" s="33">
        <v>0.0</v>
      </c>
    </row>
    <row r="50">
      <c r="A50" s="34" t="s">
        <v>69</v>
      </c>
      <c r="B50" s="11"/>
      <c r="C50" s="11">
        <v>45105.0</v>
      </c>
      <c r="D50" s="31" t="s">
        <v>12</v>
      </c>
      <c r="E50" s="31" t="s">
        <v>12</v>
      </c>
      <c r="F50" s="31" t="s">
        <v>70</v>
      </c>
      <c r="G50" s="31" t="s">
        <v>12</v>
      </c>
      <c r="H50" s="31"/>
      <c r="I50" s="36"/>
      <c r="J50" s="33" t="s">
        <v>14</v>
      </c>
      <c r="K50" s="33" t="s">
        <v>12</v>
      </c>
    </row>
    <row r="51">
      <c r="A51" s="18"/>
      <c r="B51" s="18"/>
      <c r="C51" s="18"/>
      <c r="D51" s="18"/>
      <c r="E51" s="18"/>
      <c r="F51" s="18"/>
      <c r="G51" s="18"/>
      <c r="H51" s="18"/>
      <c r="I51" s="18"/>
      <c r="J51" s="33" t="s">
        <v>15</v>
      </c>
      <c r="K51" s="33" t="s">
        <v>12</v>
      </c>
    </row>
    <row r="52">
      <c r="A52" s="22"/>
      <c r="B52" s="22"/>
      <c r="C52" s="22"/>
      <c r="D52" s="22"/>
      <c r="E52" s="22"/>
      <c r="F52" s="22"/>
      <c r="G52" s="22"/>
      <c r="H52" s="22"/>
      <c r="I52" s="22"/>
      <c r="J52" s="33" t="s">
        <v>16</v>
      </c>
      <c r="K52" s="33" t="s">
        <v>12</v>
      </c>
    </row>
    <row r="53">
      <c r="A53" s="34" t="s">
        <v>71</v>
      </c>
      <c r="B53" s="11"/>
      <c r="C53" s="11">
        <v>45084.0</v>
      </c>
      <c r="D53" s="11">
        <v>45099.0</v>
      </c>
      <c r="E53" s="31">
        <v>15.0</v>
      </c>
      <c r="F53" s="26" t="s">
        <v>18</v>
      </c>
      <c r="G53" s="35" t="s">
        <v>72</v>
      </c>
      <c r="H53" s="31" t="s">
        <v>26</v>
      </c>
      <c r="I53" s="47" t="s">
        <v>73</v>
      </c>
      <c r="J53" s="33" t="s">
        <v>14</v>
      </c>
      <c r="K53" s="33">
        <v>0.0</v>
      </c>
    </row>
    <row r="54">
      <c r="A54" s="18"/>
      <c r="B54" s="18"/>
      <c r="C54" s="18"/>
      <c r="D54" s="18"/>
      <c r="E54" s="18"/>
      <c r="F54" s="19"/>
      <c r="G54" s="18"/>
      <c r="H54" s="18"/>
      <c r="I54" s="18"/>
      <c r="J54" s="33" t="s">
        <v>15</v>
      </c>
      <c r="K54" s="33">
        <v>0.0</v>
      </c>
    </row>
    <row r="55">
      <c r="A55" s="22"/>
      <c r="B55" s="22"/>
      <c r="C55" s="22"/>
      <c r="D55" s="22"/>
      <c r="E55" s="22"/>
      <c r="F55" s="23"/>
      <c r="G55" s="22"/>
      <c r="H55" s="22"/>
      <c r="I55" s="22"/>
      <c r="J55" s="33" t="s">
        <v>16</v>
      </c>
      <c r="K55" s="33">
        <v>0.0</v>
      </c>
    </row>
    <row r="56">
      <c r="A56" s="34" t="s">
        <v>74</v>
      </c>
      <c r="B56" s="11"/>
      <c r="C56" s="11">
        <v>45085.0</v>
      </c>
      <c r="D56" s="48">
        <v>45091.0</v>
      </c>
      <c r="E56" s="31">
        <v>6.0</v>
      </c>
      <c r="F56" s="26" t="s">
        <v>18</v>
      </c>
      <c r="G56" s="32"/>
      <c r="H56" s="31" t="s">
        <v>26</v>
      </c>
      <c r="I56" s="36"/>
      <c r="J56" s="33" t="s">
        <v>14</v>
      </c>
      <c r="K56" s="33">
        <v>0.0</v>
      </c>
    </row>
    <row r="57">
      <c r="A57" s="18"/>
      <c r="B57" s="18"/>
      <c r="C57" s="18"/>
      <c r="D57" s="18"/>
      <c r="E57" s="18"/>
      <c r="F57" s="19"/>
      <c r="G57" s="18"/>
      <c r="H57" s="18"/>
      <c r="I57" s="18"/>
      <c r="J57" s="33" t="s">
        <v>15</v>
      </c>
      <c r="K57" s="33">
        <v>0.0</v>
      </c>
    </row>
    <row r="58">
      <c r="A58" s="22"/>
      <c r="B58" s="22"/>
      <c r="C58" s="22"/>
      <c r="D58" s="22"/>
      <c r="E58" s="22"/>
      <c r="F58" s="23"/>
      <c r="G58" s="22"/>
      <c r="H58" s="22"/>
      <c r="I58" s="22"/>
      <c r="J58" s="33" t="s">
        <v>16</v>
      </c>
      <c r="K58" s="33">
        <v>0.0</v>
      </c>
    </row>
    <row r="59">
      <c r="A59" s="34" t="s">
        <v>75</v>
      </c>
      <c r="B59" s="11"/>
      <c r="C59" s="11">
        <v>45090.0</v>
      </c>
      <c r="D59" s="31" t="s">
        <v>12</v>
      </c>
      <c r="E59" s="31" t="s">
        <v>12</v>
      </c>
      <c r="F59" s="31" t="s">
        <v>13</v>
      </c>
      <c r="G59" s="35"/>
      <c r="H59" s="31"/>
      <c r="I59" s="13" t="s">
        <v>12</v>
      </c>
      <c r="J59" s="33" t="s">
        <v>14</v>
      </c>
      <c r="K59" s="33" t="s">
        <v>12</v>
      </c>
    </row>
    <row r="60">
      <c r="A60" s="18"/>
      <c r="B60" s="18"/>
      <c r="C60" s="18"/>
      <c r="D60" s="18"/>
      <c r="E60" s="18"/>
      <c r="F60" s="18"/>
      <c r="G60" s="18"/>
      <c r="H60" s="18"/>
      <c r="I60" s="18"/>
      <c r="J60" s="33" t="s">
        <v>15</v>
      </c>
      <c r="K60" s="33" t="s">
        <v>12</v>
      </c>
    </row>
    <row r="61">
      <c r="A61" s="22"/>
      <c r="B61" s="22"/>
      <c r="C61" s="22"/>
      <c r="D61" s="22"/>
      <c r="E61" s="22"/>
      <c r="F61" s="22"/>
      <c r="G61" s="22"/>
      <c r="H61" s="22"/>
      <c r="I61" s="22"/>
      <c r="J61" s="33" t="s">
        <v>16</v>
      </c>
      <c r="K61" s="33" t="s">
        <v>12</v>
      </c>
    </row>
    <row r="62">
      <c r="A62" s="34" t="s">
        <v>76</v>
      </c>
      <c r="B62" s="11"/>
      <c r="C62" s="11">
        <v>45096.0</v>
      </c>
      <c r="D62" s="11">
        <v>45114.0</v>
      </c>
      <c r="E62" s="31">
        <v>18.0</v>
      </c>
      <c r="F62" s="26" t="s">
        <v>18</v>
      </c>
      <c r="G62" s="32"/>
      <c r="H62" s="31" t="s">
        <v>19</v>
      </c>
      <c r="I62" s="13" t="s">
        <v>77</v>
      </c>
      <c r="J62" s="33" t="s">
        <v>14</v>
      </c>
      <c r="K62" s="33" t="s">
        <v>22</v>
      </c>
    </row>
    <row r="63">
      <c r="A63" s="18"/>
      <c r="B63" s="18"/>
      <c r="C63" s="18"/>
      <c r="D63" s="18"/>
      <c r="E63" s="18"/>
      <c r="F63" s="19"/>
      <c r="G63" s="18"/>
      <c r="H63" s="18"/>
      <c r="I63" s="18"/>
      <c r="J63" s="33" t="s">
        <v>15</v>
      </c>
      <c r="K63" s="33" t="s">
        <v>22</v>
      </c>
    </row>
    <row r="64">
      <c r="A64" s="22"/>
      <c r="B64" s="22"/>
      <c r="C64" s="22"/>
      <c r="D64" s="22"/>
      <c r="E64" s="22"/>
      <c r="F64" s="23"/>
      <c r="G64" s="22"/>
      <c r="H64" s="22"/>
      <c r="I64" s="22"/>
      <c r="J64" s="33" t="s">
        <v>16</v>
      </c>
      <c r="K64" s="33" t="s">
        <v>22</v>
      </c>
    </row>
    <row r="65">
      <c r="A65" s="34" t="s">
        <v>78</v>
      </c>
      <c r="B65" s="11"/>
      <c r="C65" s="11">
        <v>45105.0</v>
      </c>
      <c r="D65" s="31" t="s">
        <v>12</v>
      </c>
      <c r="E65" s="31" t="s">
        <v>12</v>
      </c>
      <c r="F65" s="31" t="s">
        <v>13</v>
      </c>
      <c r="G65" s="31" t="s">
        <v>12</v>
      </c>
      <c r="H65" s="31"/>
      <c r="I65" s="13" t="s">
        <v>12</v>
      </c>
      <c r="J65" s="33" t="s">
        <v>14</v>
      </c>
      <c r="K65" s="33" t="s">
        <v>12</v>
      </c>
    </row>
    <row r="66">
      <c r="A66" s="18"/>
      <c r="B66" s="18"/>
      <c r="C66" s="18"/>
      <c r="D66" s="18"/>
      <c r="E66" s="18"/>
      <c r="F66" s="18"/>
      <c r="G66" s="18"/>
      <c r="H66" s="18"/>
      <c r="I66" s="18"/>
      <c r="J66" s="33" t="s">
        <v>15</v>
      </c>
      <c r="K66" s="33" t="s">
        <v>12</v>
      </c>
    </row>
    <row r="67">
      <c r="A67" s="22"/>
      <c r="B67" s="22"/>
      <c r="C67" s="22"/>
      <c r="D67" s="22"/>
      <c r="E67" s="22"/>
      <c r="F67" s="22"/>
      <c r="G67" s="22"/>
      <c r="H67" s="22"/>
      <c r="I67" s="22"/>
      <c r="J67" s="33" t="s">
        <v>16</v>
      </c>
      <c r="K67" s="33" t="s">
        <v>12</v>
      </c>
    </row>
    <row r="68">
      <c r="A68" s="34" t="s">
        <v>79</v>
      </c>
      <c r="B68" s="11"/>
      <c r="C68" s="11">
        <v>45084.0</v>
      </c>
      <c r="D68" s="11">
        <v>45097.0</v>
      </c>
      <c r="E68" s="34">
        <v>13.0</v>
      </c>
      <c r="F68" s="26" t="s">
        <v>18</v>
      </c>
      <c r="G68" s="35" t="s">
        <v>80</v>
      </c>
      <c r="H68" s="31" t="s">
        <v>26</v>
      </c>
      <c r="I68" s="36"/>
      <c r="J68" s="33" t="s">
        <v>14</v>
      </c>
      <c r="K68" s="33">
        <v>0.0</v>
      </c>
    </row>
    <row r="69">
      <c r="A69" s="18"/>
      <c r="B69" s="18"/>
      <c r="C69" s="18"/>
      <c r="D69" s="18"/>
      <c r="E69" s="18"/>
      <c r="F69" s="19"/>
      <c r="G69" s="18"/>
      <c r="H69" s="18"/>
      <c r="I69" s="18"/>
      <c r="J69" s="33" t="s">
        <v>15</v>
      </c>
      <c r="K69" s="33">
        <v>0.0</v>
      </c>
    </row>
    <row r="70">
      <c r="A70" s="22"/>
      <c r="B70" s="22"/>
      <c r="C70" s="22"/>
      <c r="D70" s="22"/>
      <c r="E70" s="22"/>
      <c r="F70" s="23"/>
      <c r="G70" s="22"/>
      <c r="H70" s="22"/>
      <c r="I70" s="22"/>
      <c r="J70" s="33" t="s">
        <v>16</v>
      </c>
      <c r="K70" s="33">
        <v>0.0</v>
      </c>
    </row>
    <row r="71">
      <c r="A71" s="34" t="s">
        <v>81</v>
      </c>
      <c r="B71" s="11"/>
      <c r="C71" s="11">
        <v>45084.0</v>
      </c>
      <c r="D71" s="11">
        <v>45096.0</v>
      </c>
      <c r="E71" s="31">
        <v>12.0</v>
      </c>
      <c r="F71" s="26" t="s">
        <v>18</v>
      </c>
      <c r="G71" s="40" t="s">
        <v>82</v>
      </c>
      <c r="H71" s="31" t="s">
        <v>19</v>
      </c>
      <c r="I71" s="13" t="s">
        <v>83</v>
      </c>
      <c r="J71" s="33" t="s">
        <v>14</v>
      </c>
      <c r="K71" s="49">
        <v>4.0</v>
      </c>
    </row>
    <row r="72">
      <c r="A72" s="18"/>
      <c r="B72" s="18"/>
      <c r="C72" s="18"/>
      <c r="D72" s="18"/>
      <c r="E72" s="18"/>
      <c r="F72" s="19"/>
      <c r="G72" s="18"/>
      <c r="H72" s="18"/>
      <c r="I72" s="18"/>
      <c r="J72" s="33" t="s">
        <v>15</v>
      </c>
      <c r="K72" s="49">
        <v>450.0</v>
      </c>
    </row>
    <row r="73">
      <c r="A73" s="22"/>
      <c r="B73" s="22"/>
      <c r="C73" s="22"/>
      <c r="D73" s="22"/>
      <c r="E73" s="22"/>
      <c r="F73" s="23"/>
      <c r="G73" s="22"/>
      <c r="H73" s="22"/>
      <c r="I73" s="22"/>
      <c r="J73" s="33" t="s">
        <v>16</v>
      </c>
      <c r="K73" s="42">
        <v>1.0</v>
      </c>
      <c r="N73" s="50" t="s">
        <v>84</v>
      </c>
      <c r="O73" s="51" t="s">
        <v>85</v>
      </c>
    </row>
    <row r="74">
      <c r="A74" s="34" t="s">
        <v>86</v>
      </c>
      <c r="B74" s="11"/>
      <c r="C74" s="11">
        <v>45091.0</v>
      </c>
      <c r="D74" s="11">
        <v>45119.0</v>
      </c>
      <c r="E74" s="31">
        <v>28.0</v>
      </c>
      <c r="F74" s="26" t="s">
        <v>18</v>
      </c>
      <c r="G74" s="32"/>
      <c r="H74" s="31" t="s">
        <v>19</v>
      </c>
      <c r="I74" s="36"/>
      <c r="J74" s="33" t="s">
        <v>14</v>
      </c>
      <c r="K74" s="52">
        <v>51.0</v>
      </c>
      <c r="N74" s="53"/>
      <c r="O74" s="54"/>
    </row>
    <row r="75">
      <c r="A75" s="18"/>
      <c r="B75" s="18"/>
      <c r="C75" s="18"/>
      <c r="D75" s="18"/>
      <c r="E75" s="18"/>
      <c r="F75" s="19"/>
      <c r="G75" s="18"/>
      <c r="H75" s="18"/>
      <c r="I75" s="18"/>
      <c r="J75" s="33" t="s">
        <v>15</v>
      </c>
      <c r="K75" s="52">
        <v>198.0</v>
      </c>
      <c r="N75" s="55" t="str">
        <f>IF(H5="Sim",A5)</f>
        <v>AL</v>
      </c>
      <c r="O75" s="56" t="str">
        <f>IF(H20="Não",A20)</f>
        <v>DF</v>
      </c>
    </row>
    <row r="76">
      <c r="A76" s="22"/>
      <c r="B76" s="22"/>
      <c r="C76" s="22"/>
      <c r="D76" s="22"/>
      <c r="E76" s="22"/>
      <c r="F76" s="23"/>
      <c r="G76" s="22"/>
      <c r="H76" s="22"/>
      <c r="I76" s="22"/>
      <c r="J76" s="33" t="s">
        <v>16</v>
      </c>
      <c r="K76" s="42">
        <v>0.0</v>
      </c>
      <c r="N76" s="55" t="str">
        <f>IF(H8="Sim",A8)</f>
        <v>AM</v>
      </c>
      <c r="O76" s="56" t="str">
        <f>IF(H23="Não",A23)</f>
        <v>ES</v>
      </c>
    </row>
    <row r="77">
      <c r="A77" s="34" t="s">
        <v>87</v>
      </c>
      <c r="B77" s="11"/>
      <c r="C77" s="11">
        <v>45084.0</v>
      </c>
      <c r="D77" s="11">
        <v>45098.0</v>
      </c>
      <c r="E77" s="31">
        <v>14.0</v>
      </c>
      <c r="F77" s="26" t="s">
        <v>18</v>
      </c>
      <c r="G77" s="32"/>
      <c r="H77" s="31" t="s">
        <v>26</v>
      </c>
      <c r="I77" s="36"/>
      <c r="J77" s="33" t="s">
        <v>14</v>
      </c>
      <c r="K77" s="33">
        <v>0.0</v>
      </c>
      <c r="N77" s="55" t="str">
        <f>IF(H14="Sim",A14)</f>
        <v>BA</v>
      </c>
      <c r="O77" s="56" t="str">
        <f>IF(H26="Não",A26)</f>
        <v>GO</v>
      </c>
    </row>
    <row r="78">
      <c r="A78" s="18"/>
      <c r="B78" s="18"/>
      <c r="C78" s="18"/>
      <c r="D78" s="18"/>
      <c r="E78" s="18"/>
      <c r="F78" s="19"/>
      <c r="G78" s="18"/>
      <c r="H78" s="18"/>
      <c r="I78" s="18"/>
      <c r="J78" s="33" t="s">
        <v>15</v>
      </c>
      <c r="K78" s="33">
        <v>0.0</v>
      </c>
      <c r="N78" s="55" t="s">
        <v>41</v>
      </c>
      <c r="O78" s="56" t="str">
        <f>IF(H32="Não",A32)</f>
        <v>MG</v>
      </c>
    </row>
    <row r="79">
      <c r="A79" s="22"/>
      <c r="B79" s="22"/>
      <c r="C79" s="22"/>
      <c r="D79" s="22"/>
      <c r="E79" s="22"/>
      <c r="F79" s="23"/>
      <c r="G79" s="22"/>
      <c r="H79" s="22"/>
      <c r="I79" s="22"/>
      <c r="J79" s="33" t="s">
        <v>16</v>
      </c>
      <c r="K79" s="33">
        <v>0.0</v>
      </c>
      <c r="N79" s="55" t="str">
        <f>IF(H29="Sim",A29)</f>
        <v>MA</v>
      </c>
      <c r="O79" s="56" t="str">
        <f>IF(H44="Não",A44)</f>
        <v>PB</v>
      </c>
    </row>
    <row r="80">
      <c r="A80" s="34" t="s">
        <v>88</v>
      </c>
      <c r="B80" s="11"/>
      <c r="C80" s="11">
        <v>45096.0</v>
      </c>
      <c r="D80" s="11">
        <v>45125.0</v>
      </c>
      <c r="E80" s="31">
        <v>29.0</v>
      </c>
      <c r="F80" s="26" t="s">
        <v>18</v>
      </c>
      <c r="G80" s="32"/>
      <c r="H80" s="31" t="s">
        <v>19</v>
      </c>
      <c r="I80" s="36"/>
      <c r="J80" s="33" t="s">
        <v>14</v>
      </c>
      <c r="K80" s="33">
        <v>1.0</v>
      </c>
      <c r="N80" s="55" t="str">
        <f>IF(H35="Sim",A35)</f>
        <v>MS</v>
      </c>
      <c r="O80" s="56" t="str">
        <f>IF(H53="Não",A53)</f>
        <v>PR</v>
      </c>
    </row>
    <row r="81">
      <c r="A81" s="18"/>
      <c r="B81" s="18"/>
      <c r="C81" s="18"/>
      <c r="D81" s="18"/>
      <c r="E81" s="18"/>
      <c r="F81" s="19"/>
      <c r="G81" s="18"/>
      <c r="H81" s="18"/>
      <c r="I81" s="18"/>
      <c r="J81" s="33" t="s">
        <v>15</v>
      </c>
      <c r="K81" s="33">
        <v>0.0</v>
      </c>
      <c r="N81" s="55" t="str">
        <f>IF(H41="Sim",A41)</f>
        <v>PA</v>
      </c>
      <c r="O81" s="56" t="str">
        <f>IF(H56="Não",A56)</f>
        <v>RJ</v>
      </c>
    </row>
    <row r="82">
      <c r="A82" s="22"/>
      <c r="B82" s="22"/>
      <c r="C82" s="22"/>
      <c r="D82" s="22"/>
      <c r="E82" s="22"/>
      <c r="F82" s="23"/>
      <c r="G82" s="22"/>
      <c r="H82" s="22"/>
      <c r="I82" s="22"/>
      <c r="J82" s="33" t="s">
        <v>16</v>
      </c>
      <c r="K82" s="33">
        <v>0.0</v>
      </c>
      <c r="N82" s="57" t="s">
        <v>68</v>
      </c>
      <c r="O82" s="56" t="str">
        <f>IF(H68="Não",A68)</f>
        <v>RS</v>
      </c>
    </row>
    <row r="83">
      <c r="A83" s="58"/>
      <c r="B83" s="59"/>
      <c r="C83" s="59"/>
      <c r="D83" s="59"/>
      <c r="E83" s="60"/>
      <c r="F83" s="60"/>
      <c r="H83" s="58"/>
      <c r="I83" s="61"/>
      <c r="K83" s="62"/>
      <c r="N83" s="55" t="str">
        <f>IF(H62="Sim",A62)</f>
        <v>RO</v>
      </c>
      <c r="O83" s="56" t="str">
        <f>IF(H77="Não",A77)</f>
        <v>SP</v>
      </c>
    </row>
    <row r="84">
      <c r="A84" s="58"/>
      <c r="B84" s="59"/>
      <c r="C84" s="59"/>
      <c r="D84" s="59"/>
      <c r="E84" s="60"/>
      <c r="F84" s="60"/>
      <c r="H84" s="58"/>
      <c r="I84" s="61"/>
      <c r="K84" s="62"/>
      <c r="N84" s="55" t="str">
        <f>IF(H71="Sim",A71)</f>
        <v>SC</v>
      </c>
      <c r="O84" s="63"/>
    </row>
    <row r="85">
      <c r="A85" s="58"/>
      <c r="B85" s="59"/>
      <c r="C85" s="59"/>
      <c r="D85" s="59"/>
      <c r="E85" s="60"/>
      <c r="F85" s="60"/>
      <c r="H85" s="58"/>
      <c r="I85" s="61"/>
      <c r="K85" s="62"/>
      <c r="N85" s="57" t="s">
        <v>86</v>
      </c>
      <c r="O85" s="63"/>
    </row>
    <row r="86">
      <c r="A86" s="58"/>
      <c r="B86" s="59"/>
      <c r="C86" s="59"/>
      <c r="D86" s="59"/>
      <c r="E86" s="60"/>
      <c r="F86" s="60"/>
      <c r="H86" s="58"/>
      <c r="I86" s="61"/>
      <c r="K86" s="62"/>
      <c r="N86" s="64" t="s">
        <v>88</v>
      </c>
      <c r="O86" s="65"/>
    </row>
    <row r="87">
      <c r="A87" s="58"/>
      <c r="B87" s="59"/>
      <c r="C87" s="59"/>
      <c r="D87" s="59"/>
      <c r="E87" s="60"/>
      <c r="F87" s="60"/>
      <c r="H87" s="58"/>
      <c r="I87" s="61"/>
      <c r="K87" s="62"/>
    </row>
    <row r="88">
      <c r="A88" s="58"/>
      <c r="B88" s="59"/>
      <c r="C88" s="59"/>
      <c r="D88" s="59"/>
      <c r="E88" s="60"/>
      <c r="F88" s="60"/>
      <c r="H88" s="58"/>
      <c r="I88" s="61"/>
      <c r="K88" s="62"/>
    </row>
    <row r="89">
      <c r="A89" s="58"/>
      <c r="B89" s="59"/>
      <c r="C89" s="59"/>
      <c r="D89" s="59"/>
      <c r="E89" s="60"/>
      <c r="F89" s="61"/>
      <c r="G89" s="61"/>
      <c r="H89" s="58"/>
      <c r="I89" s="61"/>
      <c r="K89" s="62"/>
    </row>
    <row r="90">
      <c r="A90" s="58"/>
      <c r="B90" s="66" t="s">
        <v>14</v>
      </c>
      <c r="C90" s="66" t="s">
        <v>15</v>
      </c>
      <c r="D90" s="66" t="s">
        <v>16</v>
      </c>
      <c r="E90" s="60"/>
      <c r="F90" s="61"/>
      <c r="G90" s="61"/>
      <c r="H90" s="58"/>
      <c r="I90" s="61"/>
      <c r="K90" s="62"/>
    </row>
    <row r="91">
      <c r="A91" s="67" t="s">
        <v>17</v>
      </c>
      <c r="B91" s="33">
        <v>36.0</v>
      </c>
      <c r="C91" s="33">
        <v>29.0</v>
      </c>
      <c r="D91" s="68">
        <v>0.0</v>
      </c>
      <c r="E91" s="61"/>
      <c r="F91" s="61"/>
      <c r="G91" s="61"/>
      <c r="H91" s="61"/>
      <c r="I91" s="61"/>
    </row>
    <row r="92">
      <c r="A92" s="69" t="s">
        <v>58</v>
      </c>
      <c r="B92" s="33">
        <v>350.0</v>
      </c>
      <c r="C92" s="33">
        <v>392.0</v>
      </c>
      <c r="D92" s="68">
        <v>641.0</v>
      </c>
      <c r="E92" s="61"/>
      <c r="F92" s="61"/>
      <c r="G92" s="61"/>
      <c r="H92" s="61"/>
      <c r="I92" s="61"/>
    </row>
    <row r="93">
      <c r="A93" s="69" t="s">
        <v>62</v>
      </c>
      <c r="B93" s="33">
        <v>0.0</v>
      </c>
      <c r="C93" s="33">
        <v>105.0</v>
      </c>
      <c r="D93" s="68">
        <v>0.0</v>
      </c>
      <c r="E93" s="61"/>
      <c r="F93" s="61"/>
      <c r="G93" s="61"/>
      <c r="H93" s="61"/>
      <c r="I93" s="61"/>
    </row>
    <row r="94">
      <c r="A94" s="70" t="s">
        <v>68</v>
      </c>
      <c r="B94" s="33">
        <v>188.0</v>
      </c>
      <c r="C94" s="33">
        <v>0.0</v>
      </c>
      <c r="D94" s="68">
        <v>0.0</v>
      </c>
      <c r="E94" s="61"/>
      <c r="F94" s="61"/>
      <c r="G94" s="61"/>
      <c r="H94" s="61"/>
      <c r="I94" s="61"/>
    </row>
    <row r="95">
      <c r="A95" s="69" t="s">
        <v>81</v>
      </c>
      <c r="B95" s="33">
        <v>4.0</v>
      </c>
      <c r="C95" s="33">
        <v>450.0</v>
      </c>
      <c r="D95" s="68">
        <v>1.0</v>
      </c>
      <c r="E95" s="61"/>
      <c r="F95" s="61"/>
      <c r="G95" s="61"/>
      <c r="H95" s="61"/>
      <c r="I95" s="61"/>
    </row>
    <row r="96">
      <c r="A96" s="71" t="s">
        <v>86</v>
      </c>
      <c r="B96" s="33">
        <v>51.0</v>
      </c>
      <c r="C96" s="33">
        <v>198.0</v>
      </c>
      <c r="D96" s="68">
        <v>0.0</v>
      </c>
      <c r="E96" s="61"/>
      <c r="F96" s="61"/>
      <c r="G96" s="61"/>
      <c r="H96" s="61"/>
      <c r="I96" s="61"/>
    </row>
    <row r="97">
      <c r="A97" s="72" t="s">
        <v>88</v>
      </c>
      <c r="B97" s="33">
        <v>1.0</v>
      </c>
      <c r="C97" s="33">
        <v>0.0</v>
      </c>
      <c r="D97" s="68">
        <v>0.0</v>
      </c>
      <c r="E97" s="61"/>
      <c r="F97" s="61"/>
      <c r="G97" s="61"/>
      <c r="H97" s="61"/>
      <c r="I97" s="61"/>
    </row>
    <row r="98">
      <c r="D98" s="61"/>
      <c r="E98" s="61"/>
      <c r="F98" s="61"/>
      <c r="G98" s="61"/>
      <c r="H98" s="61"/>
      <c r="I98" s="61"/>
    </row>
    <row r="99">
      <c r="D99" s="61"/>
      <c r="E99" s="61"/>
      <c r="F99" s="61"/>
      <c r="G99" s="61"/>
      <c r="H99" s="61"/>
      <c r="I99" s="61"/>
    </row>
    <row r="100">
      <c r="D100" s="61"/>
      <c r="E100" s="61"/>
      <c r="F100" s="61"/>
      <c r="G100" s="61"/>
      <c r="H100" s="61"/>
      <c r="I100" s="61"/>
    </row>
    <row r="101">
      <c r="D101" s="61"/>
      <c r="E101" s="61"/>
      <c r="F101" s="61"/>
      <c r="G101" s="61"/>
      <c r="H101" s="61"/>
      <c r="I101" s="61"/>
    </row>
    <row r="102">
      <c r="D102" s="61"/>
      <c r="E102" s="61"/>
      <c r="F102" s="61"/>
      <c r="G102" s="61"/>
      <c r="H102" s="61"/>
      <c r="I102" s="61"/>
    </row>
    <row r="103">
      <c r="D103" s="61"/>
      <c r="E103" s="61"/>
      <c r="F103" s="61"/>
      <c r="G103" s="61"/>
      <c r="H103" s="61"/>
      <c r="I103" s="61"/>
    </row>
    <row r="104">
      <c r="D104" s="61"/>
      <c r="E104" s="61"/>
      <c r="F104" s="61"/>
      <c r="G104" s="61"/>
      <c r="H104" s="61"/>
      <c r="I104" s="61"/>
    </row>
    <row r="105">
      <c r="D105" s="61"/>
      <c r="E105" s="61"/>
      <c r="F105" s="61"/>
      <c r="G105" s="61"/>
      <c r="H105" s="61"/>
      <c r="I105" s="61"/>
    </row>
    <row r="106">
      <c r="B106" s="59"/>
      <c r="C106" s="59"/>
      <c r="D106" s="59"/>
      <c r="E106" s="60"/>
      <c r="F106" s="60"/>
      <c r="H106" s="58"/>
      <c r="I106" s="61"/>
      <c r="K106" s="62"/>
    </row>
    <row r="107">
      <c r="A107" s="58"/>
      <c r="B107" s="59"/>
      <c r="C107" s="59"/>
      <c r="D107" s="59"/>
      <c r="E107" s="60"/>
      <c r="F107" s="60"/>
      <c r="H107" s="58"/>
      <c r="I107" s="61"/>
      <c r="K107" s="62"/>
    </row>
    <row r="108">
      <c r="A108" s="58"/>
      <c r="B108" s="73" t="s">
        <v>3</v>
      </c>
      <c r="C108" s="72" t="s">
        <v>89</v>
      </c>
      <c r="D108" s="59"/>
      <c r="E108" s="60"/>
      <c r="F108" s="60"/>
      <c r="H108" s="58"/>
      <c r="I108" s="61"/>
      <c r="K108" s="62"/>
    </row>
    <row r="109">
      <c r="A109" s="58"/>
      <c r="B109" s="74">
        <v>14.0</v>
      </c>
      <c r="C109" s="75">
        <f>SUM(B109:B129)/21</f>
        <v>17.19047619</v>
      </c>
      <c r="D109" s="59"/>
      <c r="E109" s="60"/>
      <c r="F109" s="60"/>
      <c r="H109" s="58"/>
      <c r="I109" s="61"/>
      <c r="K109" s="62"/>
    </row>
    <row r="110">
      <c r="A110" s="58"/>
      <c r="B110" s="74">
        <v>20.0</v>
      </c>
      <c r="C110" s="44"/>
      <c r="D110" s="59"/>
      <c r="E110" s="60"/>
      <c r="F110" s="60"/>
      <c r="H110" s="58"/>
      <c r="I110" s="61"/>
      <c r="K110" s="62"/>
    </row>
    <row r="111">
      <c r="A111" s="58"/>
      <c r="B111" s="74">
        <v>20.0</v>
      </c>
      <c r="C111" s="76"/>
      <c r="D111" s="59"/>
      <c r="E111" s="60"/>
      <c r="F111" s="60"/>
      <c r="H111" s="58"/>
      <c r="I111" s="61"/>
      <c r="K111" s="62"/>
    </row>
    <row r="112">
      <c r="A112" s="58"/>
      <c r="B112" s="74">
        <v>15.0</v>
      </c>
      <c r="C112" s="76"/>
      <c r="D112" s="59"/>
      <c r="E112" s="60"/>
      <c r="F112" s="60"/>
      <c r="H112" s="58"/>
      <c r="I112" s="61"/>
      <c r="K112" s="62"/>
    </row>
    <row r="113">
      <c r="A113" s="58"/>
      <c r="B113" s="74">
        <v>5.0</v>
      </c>
      <c r="C113" s="76"/>
      <c r="D113" s="59"/>
      <c r="E113" s="60"/>
      <c r="F113" s="60"/>
      <c r="H113" s="58"/>
      <c r="I113" s="61"/>
      <c r="K113" s="62"/>
    </row>
    <row r="114">
      <c r="A114" s="58"/>
      <c r="B114" s="74">
        <v>28.0</v>
      </c>
      <c r="C114" s="76"/>
      <c r="D114" s="59"/>
      <c r="E114" s="60"/>
      <c r="F114" s="60"/>
      <c r="H114" s="58"/>
      <c r="I114" s="61"/>
      <c r="K114" s="62"/>
    </row>
    <row r="115">
      <c r="A115" s="58"/>
      <c r="B115" s="74">
        <v>20.0</v>
      </c>
      <c r="C115" s="76"/>
      <c r="D115" s="59"/>
      <c r="E115" s="60"/>
      <c r="F115" s="60"/>
      <c r="H115" s="58"/>
      <c r="I115" s="61"/>
      <c r="K115" s="62"/>
    </row>
    <row r="116">
      <c r="A116" s="58"/>
      <c r="B116" s="74">
        <v>21.0</v>
      </c>
      <c r="C116" s="76"/>
      <c r="D116" s="59"/>
      <c r="E116" s="60"/>
      <c r="F116" s="60"/>
      <c r="H116" s="58"/>
      <c r="I116" s="61"/>
      <c r="K116" s="62"/>
    </row>
    <row r="117">
      <c r="A117" s="58"/>
      <c r="B117" s="74">
        <v>32.0</v>
      </c>
      <c r="C117" s="76"/>
      <c r="D117" s="59"/>
      <c r="E117" s="60"/>
      <c r="F117" s="60"/>
      <c r="H117" s="58"/>
      <c r="I117" s="61"/>
      <c r="K117" s="62"/>
    </row>
    <row r="118">
      <c r="A118" s="58"/>
      <c r="B118" s="74">
        <v>12.0</v>
      </c>
      <c r="C118" s="76"/>
      <c r="D118" s="59"/>
      <c r="E118" s="60"/>
      <c r="F118" s="60"/>
      <c r="H118" s="58"/>
      <c r="I118" s="61"/>
      <c r="K118" s="62"/>
    </row>
    <row r="119">
      <c r="A119" s="58"/>
      <c r="B119" s="74">
        <v>18.0</v>
      </c>
      <c r="C119" s="76"/>
      <c r="D119" s="59"/>
      <c r="E119" s="60"/>
      <c r="F119" s="60"/>
      <c r="H119" s="58"/>
      <c r="I119" s="61"/>
      <c r="K119" s="62"/>
    </row>
    <row r="120">
      <c r="A120" s="58"/>
      <c r="B120" s="74">
        <v>6.0</v>
      </c>
      <c r="C120" s="76"/>
      <c r="D120" s="59"/>
      <c r="E120" s="60"/>
      <c r="F120" s="60"/>
      <c r="H120" s="58"/>
      <c r="I120" s="61"/>
      <c r="K120" s="62"/>
    </row>
    <row r="121">
      <c r="A121" s="58"/>
      <c r="B121" s="74">
        <v>15.0</v>
      </c>
      <c r="C121" s="76"/>
      <c r="D121" s="59"/>
      <c r="E121" s="60"/>
      <c r="F121" s="60"/>
      <c r="H121" s="58"/>
      <c r="I121" s="61"/>
      <c r="K121" s="62"/>
    </row>
    <row r="122">
      <c r="A122" s="58"/>
      <c r="B122" s="74">
        <v>15.0</v>
      </c>
      <c r="C122" s="76"/>
      <c r="D122" s="59"/>
      <c r="E122" s="60"/>
      <c r="F122" s="60"/>
      <c r="H122" s="58"/>
      <c r="I122" s="61"/>
      <c r="K122" s="62"/>
    </row>
    <row r="123" ht="15.0" customHeight="1">
      <c r="A123" s="58"/>
      <c r="B123" s="74">
        <v>6.0</v>
      </c>
      <c r="C123" s="76"/>
      <c r="D123" s="59"/>
      <c r="E123" s="60"/>
      <c r="F123" s="60"/>
      <c r="H123" s="58"/>
      <c r="I123" s="61"/>
      <c r="K123" s="62"/>
    </row>
    <row r="124">
      <c r="A124" s="58"/>
      <c r="B124" s="74">
        <v>18.0</v>
      </c>
      <c r="C124" s="76"/>
      <c r="D124" s="59"/>
      <c r="E124" s="60"/>
      <c r="F124" s="60"/>
      <c r="H124" s="58"/>
      <c r="I124" s="61"/>
      <c r="K124" s="62"/>
    </row>
    <row r="125">
      <c r="A125" s="58"/>
      <c r="B125" s="74">
        <v>13.0</v>
      </c>
      <c r="C125" s="76"/>
      <c r="D125" s="59"/>
      <c r="E125" s="60"/>
      <c r="F125" s="60"/>
      <c r="H125" s="58"/>
      <c r="I125" s="61"/>
      <c r="K125" s="62"/>
    </row>
    <row r="126">
      <c r="A126" s="58"/>
      <c r="B126" s="74">
        <v>12.0</v>
      </c>
      <c r="C126" s="76"/>
      <c r="D126" s="59"/>
      <c r="E126" s="60"/>
      <c r="F126" s="60"/>
      <c r="H126" s="58"/>
      <c r="I126" s="61"/>
      <c r="K126" s="62"/>
    </row>
    <row r="127">
      <c r="A127" s="58"/>
      <c r="B127" s="74">
        <v>28.0</v>
      </c>
      <c r="C127" s="76"/>
      <c r="D127" s="59"/>
      <c r="E127" s="60"/>
      <c r="F127" s="60"/>
      <c r="H127" s="58"/>
      <c r="I127" s="61"/>
      <c r="K127" s="62"/>
    </row>
    <row r="128">
      <c r="A128" s="58"/>
      <c r="B128" s="74">
        <v>14.0</v>
      </c>
      <c r="C128" s="76"/>
      <c r="D128" s="59"/>
      <c r="E128" s="60"/>
      <c r="F128" s="60"/>
      <c r="H128" s="58"/>
      <c r="I128" s="61"/>
      <c r="K128" s="62"/>
    </row>
    <row r="129">
      <c r="A129" s="58"/>
      <c r="B129" s="74">
        <v>29.0</v>
      </c>
      <c r="C129" s="77"/>
      <c r="D129" s="59"/>
      <c r="E129" s="60"/>
      <c r="F129" s="60"/>
      <c r="H129" s="58"/>
      <c r="I129" s="61"/>
      <c r="K129" s="62"/>
    </row>
    <row r="130">
      <c r="A130" s="58"/>
      <c r="B130" s="59"/>
      <c r="C130" s="59"/>
      <c r="D130" s="59"/>
      <c r="E130" s="60"/>
      <c r="F130" s="60"/>
      <c r="H130" s="58"/>
      <c r="I130" s="61"/>
      <c r="K130" s="62"/>
    </row>
    <row r="131">
      <c r="A131" s="58"/>
      <c r="B131" s="59"/>
      <c r="C131" s="59"/>
      <c r="D131" s="59"/>
      <c r="E131" s="60"/>
      <c r="F131" s="60"/>
      <c r="H131" s="58"/>
      <c r="I131" s="61"/>
      <c r="K131" s="62"/>
    </row>
    <row r="132">
      <c r="A132" s="58"/>
      <c r="B132" s="59"/>
      <c r="C132" s="59"/>
      <c r="D132" s="59"/>
      <c r="E132" s="60"/>
      <c r="F132" s="60"/>
      <c r="H132" s="58"/>
      <c r="I132" s="61"/>
      <c r="K132" s="62"/>
    </row>
    <row r="133">
      <c r="A133" s="58"/>
      <c r="B133" s="59"/>
      <c r="C133" s="59"/>
      <c r="D133" s="59"/>
      <c r="E133" s="60"/>
      <c r="F133" s="60"/>
      <c r="H133" s="58"/>
      <c r="I133" s="61"/>
      <c r="K133" s="62"/>
    </row>
    <row r="134">
      <c r="A134" s="58"/>
      <c r="B134" s="59"/>
      <c r="C134" s="59"/>
      <c r="D134" s="59"/>
      <c r="E134" s="60"/>
      <c r="F134" s="60"/>
      <c r="H134" s="58"/>
      <c r="I134" s="61"/>
      <c r="K134" s="62"/>
    </row>
    <row r="135">
      <c r="A135" s="58"/>
      <c r="B135" s="59"/>
      <c r="C135" s="59"/>
      <c r="D135" s="59"/>
      <c r="E135" s="60"/>
      <c r="F135" s="60"/>
      <c r="H135" s="58"/>
      <c r="I135" s="61"/>
      <c r="K135" s="62"/>
    </row>
    <row r="136">
      <c r="A136" s="58"/>
      <c r="B136" s="59"/>
      <c r="C136" s="59"/>
      <c r="D136" s="59"/>
      <c r="E136" s="60"/>
      <c r="F136" s="60"/>
      <c r="H136" s="58"/>
      <c r="I136" s="61"/>
      <c r="K136" s="62"/>
    </row>
    <row r="137">
      <c r="A137" s="58"/>
      <c r="B137" s="59"/>
      <c r="C137" s="59"/>
      <c r="D137" s="59"/>
      <c r="E137" s="60"/>
      <c r="F137" s="60"/>
      <c r="H137" s="58"/>
      <c r="I137" s="61"/>
      <c r="K137" s="62"/>
    </row>
    <row r="138">
      <c r="A138" s="58"/>
      <c r="B138" s="59"/>
      <c r="C138" s="59"/>
      <c r="D138" s="59"/>
      <c r="E138" s="60"/>
      <c r="F138" s="60"/>
      <c r="H138" s="58"/>
      <c r="I138" s="61"/>
      <c r="K138" s="62"/>
    </row>
    <row r="139">
      <c r="A139" s="58"/>
      <c r="B139" s="59"/>
      <c r="C139" s="59"/>
      <c r="D139" s="59"/>
      <c r="E139" s="60"/>
      <c r="F139" s="60"/>
      <c r="H139" s="58"/>
      <c r="I139" s="61"/>
      <c r="K139" s="62"/>
    </row>
    <row r="140">
      <c r="A140" s="58"/>
      <c r="B140" s="59"/>
      <c r="C140" s="59"/>
      <c r="D140" s="59"/>
      <c r="E140" s="60"/>
      <c r="F140" s="60"/>
      <c r="H140" s="58"/>
      <c r="I140" s="61"/>
      <c r="K140" s="62"/>
    </row>
    <row r="141">
      <c r="A141" s="58"/>
      <c r="B141" s="59"/>
      <c r="C141" s="59"/>
      <c r="D141" s="59"/>
      <c r="E141" s="60"/>
      <c r="F141" s="60"/>
      <c r="H141" s="58"/>
      <c r="I141" s="61"/>
      <c r="K141" s="62"/>
    </row>
    <row r="142">
      <c r="A142" s="58"/>
      <c r="B142" s="59"/>
      <c r="C142" s="59"/>
      <c r="D142" s="59"/>
      <c r="E142" s="60"/>
      <c r="F142" s="60"/>
      <c r="H142" s="58"/>
      <c r="I142" s="61"/>
      <c r="K142" s="62"/>
    </row>
    <row r="143">
      <c r="A143" s="58"/>
      <c r="B143" s="59"/>
      <c r="C143" s="59"/>
      <c r="D143" s="59"/>
      <c r="E143" s="60"/>
      <c r="F143" s="60"/>
      <c r="H143" s="58"/>
      <c r="I143" s="61"/>
      <c r="K143" s="62"/>
    </row>
    <row r="144">
      <c r="A144" s="58"/>
      <c r="B144" s="59"/>
      <c r="C144" s="59"/>
      <c r="D144" s="59"/>
      <c r="E144" s="60"/>
      <c r="F144" s="60"/>
      <c r="H144" s="58"/>
      <c r="I144" s="61"/>
      <c r="K144" s="62"/>
    </row>
    <row r="145">
      <c r="A145" s="58"/>
      <c r="B145" s="59"/>
      <c r="C145" s="59"/>
      <c r="D145" s="59"/>
      <c r="E145" s="60"/>
      <c r="F145" s="60"/>
      <c r="H145" s="58"/>
      <c r="I145" s="61"/>
      <c r="K145" s="62"/>
    </row>
    <row r="146">
      <c r="A146" s="58"/>
      <c r="B146" s="59"/>
      <c r="C146" s="59"/>
      <c r="D146" s="59"/>
      <c r="E146" s="60"/>
      <c r="F146" s="60"/>
      <c r="H146" s="58"/>
      <c r="I146" s="61"/>
      <c r="K146" s="62"/>
    </row>
    <row r="147">
      <c r="A147" s="58"/>
      <c r="B147" s="59"/>
      <c r="C147" s="59"/>
      <c r="D147" s="59"/>
      <c r="E147" s="60"/>
      <c r="F147" s="60"/>
      <c r="H147" s="58"/>
      <c r="I147" s="61"/>
      <c r="K147" s="62"/>
    </row>
    <row r="148">
      <c r="A148" s="58"/>
      <c r="B148" s="59"/>
      <c r="C148" s="59"/>
      <c r="D148" s="59"/>
      <c r="E148" s="60"/>
      <c r="F148" s="60"/>
      <c r="H148" s="58"/>
      <c r="I148" s="61"/>
      <c r="K148" s="62"/>
    </row>
    <row r="149">
      <c r="A149" s="58"/>
      <c r="B149" s="59"/>
      <c r="C149" s="59"/>
      <c r="D149" s="59"/>
      <c r="E149" s="60"/>
      <c r="F149" s="60"/>
      <c r="H149" s="58"/>
      <c r="I149" s="61"/>
      <c r="K149" s="62"/>
    </row>
    <row r="150">
      <c r="A150" s="58"/>
      <c r="B150" s="59"/>
      <c r="C150" s="59"/>
      <c r="D150" s="59"/>
      <c r="E150" s="60"/>
      <c r="F150" s="60"/>
      <c r="H150" s="58"/>
      <c r="I150" s="61"/>
      <c r="K150" s="62"/>
    </row>
    <row r="151">
      <c r="A151" s="58"/>
      <c r="B151" s="59"/>
      <c r="C151" s="59"/>
      <c r="D151" s="59"/>
      <c r="E151" s="60"/>
      <c r="F151" s="60"/>
      <c r="H151" s="58"/>
      <c r="I151" s="61"/>
      <c r="K151" s="62"/>
    </row>
    <row r="152">
      <c r="A152" s="58"/>
      <c r="B152" s="59"/>
      <c r="C152" s="59"/>
      <c r="D152" s="59"/>
      <c r="E152" s="60"/>
      <c r="F152" s="60"/>
      <c r="H152" s="58"/>
      <c r="I152" s="61"/>
      <c r="K152" s="62"/>
    </row>
    <row r="153">
      <c r="A153" s="58"/>
      <c r="B153" s="59"/>
      <c r="C153" s="59"/>
      <c r="D153" s="59"/>
      <c r="E153" s="60"/>
      <c r="F153" s="60"/>
      <c r="H153" s="58"/>
      <c r="I153" s="61"/>
      <c r="K153" s="62"/>
    </row>
    <row r="154">
      <c r="A154" s="58"/>
      <c r="B154" s="59"/>
      <c r="C154" s="59"/>
      <c r="D154" s="59"/>
      <c r="E154" s="60"/>
      <c r="F154" s="60"/>
      <c r="H154" s="58"/>
      <c r="I154" s="61"/>
      <c r="K154" s="62"/>
    </row>
    <row r="155">
      <c r="A155" s="58"/>
      <c r="B155" s="59"/>
      <c r="C155" s="59"/>
      <c r="D155" s="59"/>
      <c r="E155" s="60"/>
      <c r="F155" s="60"/>
      <c r="H155" s="58"/>
      <c r="I155" s="61"/>
      <c r="K155" s="62"/>
    </row>
    <row r="156">
      <c r="A156" s="58"/>
      <c r="B156" s="59"/>
      <c r="C156" s="59"/>
      <c r="D156" s="59"/>
      <c r="E156" s="60"/>
      <c r="F156" s="60"/>
      <c r="H156" s="58"/>
      <c r="I156" s="61"/>
      <c r="K156" s="62"/>
    </row>
    <row r="157">
      <c r="A157" s="58"/>
      <c r="B157" s="59"/>
      <c r="C157" s="59"/>
      <c r="D157" s="59"/>
      <c r="E157" s="60"/>
      <c r="F157" s="60"/>
      <c r="H157" s="58"/>
      <c r="I157" s="61"/>
      <c r="K157" s="62"/>
    </row>
    <row r="158">
      <c r="A158" s="58"/>
      <c r="B158" s="59"/>
      <c r="C158" s="59"/>
      <c r="D158" s="59"/>
      <c r="E158" s="60"/>
      <c r="F158" s="60"/>
      <c r="H158" s="58"/>
      <c r="I158" s="61"/>
      <c r="K158" s="62"/>
    </row>
    <row r="159">
      <c r="A159" s="58"/>
      <c r="B159" s="59"/>
      <c r="C159" s="59"/>
      <c r="D159" s="59"/>
      <c r="E159" s="60"/>
      <c r="F159" s="60"/>
      <c r="H159" s="58"/>
      <c r="I159" s="61"/>
      <c r="K159" s="62"/>
    </row>
    <row r="160">
      <c r="A160" s="58"/>
      <c r="B160" s="59"/>
      <c r="C160" s="59"/>
      <c r="D160" s="59"/>
      <c r="E160" s="60"/>
      <c r="F160" s="60"/>
      <c r="H160" s="58"/>
      <c r="I160" s="61"/>
      <c r="K160" s="62"/>
    </row>
    <row r="161">
      <c r="A161" s="58"/>
      <c r="B161" s="59"/>
      <c r="C161" s="59"/>
      <c r="D161" s="59"/>
      <c r="E161" s="60"/>
      <c r="F161" s="60"/>
      <c r="H161" s="58"/>
      <c r="I161" s="61"/>
      <c r="K161" s="62"/>
    </row>
    <row r="162">
      <c r="A162" s="58"/>
      <c r="B162" s="59"/>
      <c r="C162" s="59"/>
      <c r="D162" s="59"/>
      <c r="E162" s="60"/>
      <c r="F162" s="60"/>
      <c r="H162" s="58"/>
      <c r="I162" s="61"/>
      <c r="K162" s="62"/>
    </row>
    <row r="163">
      <c r="A163" s="58"/>
      <c r="B163" s="59"/>
      <c r="C163" s="59"/>
      <c r="D163" s="59"/>
      <c r="E163" s="60"/>
      <c r="F163" s="60"/>
      <c r="H163" s="58"/>
      <c r="I163" s="61"/>
      <c r="K163" s="62"/>
    </row>
    <row r="164">
      <c r="A164" s="58"/>
      <c r="B164" s="59"/>
      <c r="C164" s="59"/>
      <c r="D164" s="59"/>
      <c r="E164" s="60"/>
      <c r="F164" s="60"/>
      <c r="H164" s="58"/>
      <c r="I164" s="61"/>
      <c r="K164" s="62"/>
    </row>
    <row r="165">
      <c r="A165" s="58"/>
      <c r="B165" s="59"/>
      <c r="C165" s="59"/>
      <c r="D165" s="59"/>
      <c r="E165" s="60"/>
      <c r="F165" s="60"/>
      <c r="H165" s="58"/>
      <c r="I165" s="61"/>
      <c r="K165" s="62"/>
    </row>
    <row r="166">
      <c r="A166" s="58"/>
      <c r="B166" s="59"/>
      <c r="C166" s="59"/>
      <c r="D166" s="59"/>
      <c r="E166" s="60"/>
      <c r="F166" s="60"/>
      <c r="H166" s="58"/>
      <c r="I166" s="61"/>
      <c r="K166" s="62"/>
    </row>
    <row r="167">
      <c r="A167" s="58"/>
      <c r="B167" s="59"/>
      <c r="C167" s="59"/>
      <c r="D167" s="59"/>
      <c r="E167" s="60"/>
      <c r="F167" s="60"/>
      <c r="H167" s="58"/>
      <c r="I167" s="61"/>
      <c r="K167" s="62"/>
    </row>
    <row r="168">
      <c r="A168" s="58"/>
      <c r="B168" s="59"/>
      <c r="C168" s="59"/>
      <c r="D168" s="59"/>
      <c r="E168" s="60"/>
      <c r="F168" s="60"/>
      <c r="H168" s="58"/>
      <c r="I168" s="61"/>
      <c r="K168" s="62"/>
    </row>
    <row r="169">
      <c r="A169" s="58"/>
      <c r="B169" s="59"/>
      <c r="C169" s="59"/>
      <c r="D169" s="59"/>
      <c r="E169" s="60"/>
      <c r="F169" s="60"/>
      <c r="H169" s="58"/>
      <c r="I169" s="61"/>
      <c r="K169" s="62"/>
    </row>
    <row r="170">
      <c r="A170" s="58"/>
      <c r="B170" s="59"/>
      <c r="C170" s="59"/>
      <c r="D170" s="59"/>
      <c r="E170" s="60"/>
      <c r="F170" s="60"/>
      <c r="H170" s="58"/>
      <c r="I170" s="61"/>
      <c r="K170" s="62"/>
    </row>
    <row r="171">
      <c r="A171" s="58"/>
      <c r="B171" s="59"/>
      <c r="C171" s="59"/>
      <c r="D171" s="59"/>
      <c r="E171" s="60"/>
      <c r="F171" s="60"/>
      <c r="H171" s="58"/>
      <c r="I171" s="61"/>
      <c r="K171" s="62"/>
    </row>
    <row r="172">
      <c r="A172" s="58"/>
      <c r="B172" s="59"/>
      <c r="C172" s="59"/>
      <c r="D172" s="59"/>
      <c r="E172" s="60"/>
      <c r="F172" s="60"/>
      <c r="H172" s="58"/>
      <c r="I172" s="61"/>
      <c r="K172" s="62"/>
    </row>
    <row r="173">
      <c r="A173" s="58"/>
      <c r="B173" s="59"/>
      <c r="C173" s="59"/>
      <c r="D173" s="59"/>
      <c r="E173" s="60"/>
      <c r="F173" s="60"/>
      <c r="H173" s="58"/>
      <c r="I173" s="61"/>
      <c r="K173" s="62"/>
    </row>
    <row r="174">
      <c r="A174" s="58"/>
      <c r="B174" s="59"/>
      <c r="C174" s="59"/>
      <c r="D174" s="59"/>
      <c r="E174" s="60"/>
      <c r="F174" s="60"/>
      <c r="H174" s="58"/>
      <c r="I174" s="61"/>
      <c r="K174" s="62"/>
    </row>
    <row r="175">
      <c r="A175" s="58"/>
      <c r="B175" s="59"/>
      <c r="C175" s="59"/>
      <c r="D175" s="59"/>
      <c r="E175" s="60"/>
      <c r="F175" s="60"/>
      <c r="H175" s="58"/>
      <c r="I175" s="61"/>
      <c r="K175" s="62"/>
    </row>
    <row r="176">
      <c r="A176" s="58"/>
      <c r="B176" s="59"/>
      <c r="C176" s="59"/>
      <c r="D176" s="59"/>
      <c r="E176" s="60"/>
      <c r="F176" s="60"/>
      <c r="H176" s="58"/>
      <c r="I176" s="61"/>
      <c r="K176" s="62"/>
    </row>
    <row r="177">
      <c r="A177" s="58"/>
      <c r="B177" s="59"/>
      <c r="C177" s="59"/>
      <c r="D177" s="59"/>
      <c r="E177" s="60"/>
      <c r="F177" s="60"/>
      <c r="H177" s="58"/>
      <c r="I177" s="61"/>
      <c r="K177" s="62"/>
    </row>
    <row r="178">
      <c r="A178" s="58"/>
      <c r="B178" s="59"/>
      <c r="C178" s="59"/>
      <c r="D178" s="59"/>
      <c r="E178" s="60"/>
      <c r="F178" s="60"/>
      <c r="H178" s="58"/>
      <c r="I178" s="61"/>
      <c r="K178" s="62"/>
    </row>
    <row r="179">
      <c r="A179" s="58"/>
      <c r="B179" s="59"/>
      <c r="C179" s="59"/>
      <c r="D179" s="59"/>
      <c r="E179" s="60"/>
      <c r="F179" s="60"/>
      <c r="H179" s="58"/>
      <c r="I179" s="61"/>
      <c r="K179" s="62"/>
    </row>
    <row r="180">
      <c r="A180" s="58"/>
      <c r="B180" s="59"/>
      <c r="C180" s="59"/>
      <c r="D180" s="59"/>
      <c r="E180" s="60"/>
      <c r="F180" s="60"/>
      <c r="H180" s="58"/>
      <c r="I180" s="61"/>
      <c r="K180" s="62"/>
    </row>
    <row r="181">
      <c r="A181" s="58"/>
      <c r="B181" s="59"/>
      <c r="C181" s="59"/>
      <c r="D181" s="59"/>
      <c r="E181" s="60"/>
      <c r="F181" s="60"/>
      <c r="H181" s="58"/>
      <c r="I181" s="61"/>
      <c r="K181" s="62"/>
    </row>
    <row r="182">
      <c r="A182" s="58"/>
      <c r="B182" s="59"/>
      <c r="C182" s="59"/>
      <c r="D182" s="59"/>
      <c r="E182" s="60"/>
      <c r="F182" s="60"/>
      <c r="H182" s="58"/>
      <c r="I182" s="61"/>
      <c r="K182" s="62"/>
    </row>
    <row r="183">
      <c r="A183" s="58"/>
      <c r="B183" s="59"/>
      <c r="C183" s="59"/>
      <c r="D183" s="59"/>
      <c r="E183" s="60"/>
      <c r="F183" s="60"/>
      <c r="H183" s="58"/>
      <c r="I183" s="61"/>
      <c r="K183" s="62"/>
    </row>
    <row r="184">
      <c r="A184" s="58"/>
      <c r="B184" s="59"/>
      <c r="C184" s="59"/>
      <c r="D184" s="59"/>
      <c r="E184" s="60"/>
      <c r="F184" s="60"/>
      <c r="H184" s="58"/>
      <c r="I184" s="61"/>
      <c r="K184" s="62"/>
    </row>
    <row r="185">
      <c r="A185" s="58"/>
      <c r="B185" s="59"/>
      <c r="C185" s="59"/>
      <c r="D185" s="59"/>
      <c r="E185" s="60"/>
      <c r="F185" s="60"/>
      <c r="H185" s="58"/>
      <c r="I185" s="61"/>
      <c r="K185" s="62"/>
    </row>
    <row r="186">
      <c r="A186" s="58"/>
      <c r="B186" s="59"/>
      <c r="C186" s="59"/>
      <c r="D186" s="59"/>
      <c r="E186" s="60"/>
      <c r="F186" s="60"/>
      <c r="H186" s="58"/>
      <c r="I186" s="61"/>
      <c r="K186" s="62"/>
    </row>
    <row r="187">
      <c r="A187" s="58"/>
      <c r="B187" s="59"/>
      <c r="C187" s="59"/>
      <c r="D187" s="59"/>
      <c r="E187" s="60"/>
      <c r="F187" s="60"/>
      <c r="H187" s="58"/>
      <c r="I187" s="61"/>
      <c r="K187" s="62"/>
    </row>
    <row r="188">
      <c r="A188" s="58"/>
      <c r="B188" s="59"/>
      <c r="C188" s="59"/>
      <c r="D188" s="59"/>
      <c r="E188" s="60"/>
      <c r="F188" s="60"/>
      <c r="H188" s="58"/>
      <c r="I188" s="61"/>
      <c r="K188" s="62"/>
    </row>
    <row r="189">
      <c r="A189" s="58"/>
      <c r="B189" s="59"/>
      <c r="C189" s="59"/>
      <c r="D189" s="59"/>
      <c r="E189" s="60"/>
      <c r="F189" s="60"/>
      <c r="H189" s="58"/>
      <c r="I189" s="61"/>
      <c r="K189" s="62"/>
    </row>
    <row r="190">
      <c r="A190" s="58"/>
      <c r="B190" s="59"/>
      <c r="C190" s="59"/>
      <c r="D190" s="59"/>
      <c r="E190" s="60"/>
      <c r="F190" s="60"/>
      <c r="H190" s="58"/>
      <c r="I190" s="61"/>
      <c r="K190" s="62"/>
    </row>
    <row r="191">
      <c r="A191" s="58"/>
      <c r="B191" s="59"/>
      <c r="C191" s="59"/>
      <c r="D191" s="59"/>
      <c r="E191" s="60"/>
      <c r="F191" s="60"/>
      <c r="H191" s="58"/>
      <c r="I191" s="61"/>
      <c r="K191" s="62"/>
    </row>
    <row r="192">
      <c r="A192" s="58"/>
      <c r="B192" s="59"/>
      <c r="C192" s="59"/>
      <c r="D192" s="59"/>
      <c r="E192" s="60"/>
      <c r="F192" s="60"/>
      <c r="H192" s="58"/>
      <c r="I192" s="61"/>
      <c r="K192" s="62"/>
    </row>
    <row r="193">
      <c r="A193" s="58"/>
      <c r="B193" s="59"/>
      <c r="C193" s="59"/>
      <c r="D193" s="59"/>
      <c r="E193" s="60"/>
      <c r="F193" s="60"/>
      <c r="H193" s="58"/>
      <c r="I193" s="61"/>
      <c r="K193" s="62"/>
    </row>
    <row r="194">
      <c r="A194" s="58"/>
      <c r="B194" s="59"/>
      <c r="C194" s="59"/>
      <c r="D194" s="59"/>
      <c r="E194" s="60"/>
      <c r="F194" s="60"/>
      <c r="H194" s="58"/>
      <c r="I194" s="61"/>
      <c r="K194" s="62"/>
    </row>
    <row r="195">
      <c r="A195" s="58"/>
      <c r="B195" s="59"/>
      <c r="C195" s="59"/>
      <c r="D195" s="59"/>
      <c r="E195" s="60"/>
      <c r="F195" s="60"/>
      <c r="H195" s="58"/>
      <c r="I195" s="61"/>
      <c r="K195" s="62"/>
    </row>
    <row r="196">
      <c r="A196" s="58"/>
      <c r="B196" s="59"/>
      <c r="C196" s="59"/>
      <c r="D196" s="59"/>
      <c r="E196" s="60"/>
      <c r="F196" s="60"/>
      <c r="H196" s="58"/>
      <c r="I196" s="61"/>
      <c r="K196" s="62"/>
    </row>
    <row r="197">
      <c r="A197" s="58"/>
      <c r="B197" s="59"/>
      <c r="C197" s="59"/>
      <c r="D197" s="59"/>
      <c r="E197" s="60"/>
      <c r="F197" s="60"/>
      <c r="H197" s="58"/>
      <c r="I197" s="61"/>
      <c r="K197" s="62"/>
    </row>
    <row r="198">
      <c r="A198" s="58"/>
      <c r="B198" s="59"/>
      <c r="C198" s="59"/>
      <c r="D198" s="59"/>
      <c r="E198" s="60"/>
      <c r="F198" s="60"/>
      <c r="H198" s="58"/>
      <c r="I198" s="61"/>
      <c r="K198" s="62"/>
    </row>
    <row r="199">
      <c r="A199" s="58"/>
      <c r="B199" s="59"/>
      <c r="C199" s="59"/>
      <c r="D199" s="59"/>
      <c r="E199" s="60"/>
      <c r="F199" s="60"/>
      <c r="H199" s="58"/>
      <c r="I199" s="61"/>
      <c r="K199" s="62"/>
    </row>
    <row r="200">
      <c r="A200" s="58"/>
      <c r="B200" s="59"/>
      <c r="C200" s="59"/>
      <c r="D200" s="59"/>
      <c r="E200" s="60"/>
      <c r="F200" s="60"/>
      <c r="H200" s="58"/>
      <c r="I200" s="61"/>
      <c r="K200" s="62"/>
    </row>
    <row r="201">
      <c r="A201" s="58"/>
      <c r="B201" s="59"/>
      <c r="C201" s="59"/>
      <c r="D201" s="59"/>
      <c r="E201" s="60"/>
      <c r="F201" s="60"/>
      <c r="H201" s="58"/>
      <c r="I201" s="61"/>
      <c r="K201" s="62"/>
    </row>
    <row r="202">
      <c r="A202" s="58"/>
      <c r="B202" s="59"/>
      <c r="C202" s="59"/>
      <c r="D202" s="59"/>
      <c r="E202" s="60"/>
      <c r="F202" s="60"/>
      <c r="H202" s="58"/>
      <c r="I202" s="61"/>
      <c r="K202" s="62"/>
    </row>
    <row r="203">
      <c r="A203" s="58"/>
      <c r="B203" s="59"/>
      <c r="C203" s="59"/>
      <c r="D203" s="59"/>
      <c r="E203" s="60"/>
      <c r="F203" s="60"/>
      <c r="H203" s="58"/>
      <c r="I203" s="61"/>
      <c r="K203" s="62"/>
    </row>
    <row r="204">
      <c r="A204" s="58"/>
      <c r="B204" s="59"/>
      <c r="C204" s="59"/>
      <c r="D204" s="59"/>
      <c r="E204" s="60"/>
      <c r="F204" s="60"/>
      <c r="H204" s="58"/>
      <c r="I204" s="61"/>
      <c r="K204" s="62"/>
    </row>
    <row r="205">
      <c r="A205" s="58"/>
      <c r="B205" s="59"/>
      <c r="C205" s="59"/>
      <c r="D205" s="59"/>
      <c r="E205" s="60"/>
      <c r="F205" s="60"/>
      <c r="H205" s="58"/>
      <c r="I205" s="61"/>
      <c r="K205" s="62"/>
    </row>
    <row r="206">
      <c r="A206" s="58"/>
      <c r="B206" s="59"/>
      <c r="C206" s="59"/>
      <c r="D206" s="59"/>
      <c r="E206" s="60"/>
      <c r="F206" s="60"/>
      <c r="H206" s="58"/>
      <c r="I206" s="61"/>
      <c r="K206" s="62"/>
    </row>
    <row r="207">
      <c r="A207" s="58"/>
      <c r="B207" s="59"/>
      <c r="C207" s="59"/>
      <c r="D207" s="59"/>
      <c r="E207" s="60"/>
      <c r="F207" s="60"/>
      <c r="H207" s="58"/>
      <c r="I207" s="61"/>
      <c r="K207" s="62"/>
    </row>
    <row r="208">
      <c r="A208" s="58"/>
      <c r="B208" s="59"/>
      <c r="C208" s="59"/>
      <c r="D208" s="59"/>
      <c r="E208" s="60"/>
      <c r="F208" s="60"/>
      <c r="H208" s="58"/>
      <c r="I208" s="61"/>
      <c r="K208" s="62"/>
    </row>
    <row r="209">
      <c r="A209" s="58"/>
      <c r="B209" s="59"/>
      <c r="C209" s="59"/>
      <c r="D209" s="59"/>
      <c r="E209" s="60"/>
      <c r="F209" s="60"/>
      <c r="H209" s="58"/>
      <c r="I209" s="61"/>
      <c r="K209" s="62"/>
    </row>
    <row r="210">
      <c r="A210" s="58"/>
      <c r="B210" s="59"/>
      <c r="C210" s="59"/>
      <c r="D210" s="59"/>
      <c r="E210" s="60"/>
      <c r="F210" s="60"/>
      <c r="H210" s="58"/>
      <c r="I210" s="61"/>
      <c r="K210" s="62"/>
    </row>
    <row r="211">
      <c r="A211" s="58"/>
      <c r="B211" s="59"/>
      <c r="C211" s="59"/>
      <c r="D211" s="59"/>
      <c r="E211" s="60"/>
      <c r="F211" s="60"/>
      <c r="H211" s="58"/>
      <c r="I211" s="61"/>
      <c r="K211" s="62"/>
    </row>
    <row r="212">
      <c r="A212" s="58"/>
      <c r="B212" s="59"/>
      <c r="C212" s="59"/>
      <c r="D212" s="59"/>
      <c r="E212" s="60"/>
      <c r="F212" s="60"/>
      <c r="H212" s="58"/>
      <c r="I212" s="61"/>
      <c r="K212" s="62"/>
    </row>
    <row r="213">
      <c r="A213" s="58"/>
      <c r="B213" s="59"/>
      <c r="C213" s="59"/>
      <c r="D213" s="59"/>
      <c r="E213" s="60"/>
      <c r="F213" s="60"/>
      <c r="H213" s="58"/>
      <c r="I213" s="61"/>
      <c r="K213" s="62"/>
    </row>
    <row r="214">
      <c r="A214" s="58"/>
      <c r="B214" s="59"/>
      <c r="C214" s="59"/>
      <c r="D214" s="59"/>
      <c r="E214" s="60"/>
      <c r="F214" s="60"/>
      <c r="H214" s="58"/>
      <c r="I214" s="61"/>
      <c r="K214" s="62"/>
    </row>
    <row r="215">
      <c r="A215" s="58"/>
      <c r="B215" s="59"/>
      <c r="C215" s="59"/>
      <c r="D215" s="59"/>
      <c r="E215" s="60"/>
      <c r="F215" s="60"/>
      <c r="H215" s="58"/>
      <c r="I215" s="61"/>
      <c r="K215" s="62"/>
    </row>
    <row r="216">
      <c r="A216" s="58"/>
      <c r="B216" s="59"/>
      <c r="C216" s="59"/>
      <c r="D216" s="59"/>
      <c r="E216" s="60"/>
      <c r="F216" s="60"/>
      <c r="H216" s="58"/>
      <c r="I216" s="61"/>
      <c r="K216" s="62"/>
    </row>
    <row r="217">
      <c r="A217" s="58"/>
      <c r="B217" s="59"/>
      <c r="C217" s="59"/>
      <c r="D217" s="59"/>
      <c r="E217" s="60"/>
      <c r="F217" s="60"/>
      <c r="H217" s="58"/>
      <c r="I217" s="61"/>
      <c r="K217" s="62"/>
    </row>
    <row r="218">
      <c r="A218" s="58"/>
      <c r="B218" s="59"/>
      <c r="C218" s="59"/>
      <c r="D218" s="59"/>
      <c r="E218" s="60"/>
      <c r="F218" s="60"/>
      <c r="H218" s="58"/>
      <c r="I218" s="61"/>
      <c r="K218" s="62"/>
    </row>
    <row r="219">
      <c r="A219" s="58"/>
      <c r="B219" s="59"/>
      <c r="C219" s="59"/>
      <c r="D219" s="59"/>
      <c r="E219" s="60"/>
      <c r="F219" s="60"/>
      <c r="H219" s="58"/>
      <c r="I219" s="61"/>
      <c r="K219" s="62"/>
    </row>
    <row r="220">
      <c r="A220" s="58"/>
      <c r="B220" s="59"/>
      <c r="C220" s="59"/>
      <c r="D220" s="59"/>
      <c r="E220" s="60"/>
      <c r="F220" s="60"/>
      <c r="H220" s="58"/>
      <c r="I220" s="61"/>
      <c r="K220" s="62"/>
    </row>
    <row r="221">
      <c r="A221" s="58"/>
      <c r="B221" s="59"/>
      <c r="C221" s="59"/>
      <c r="D221" s="59"/>
      <c r="E221" s="60"/>
      <c r="F221" s="60"/>
      <c r="H221" s="58"/>
      <c r="I221" s="61"/>
      <c r="K221" s="62"/>
    </row>
    <row r="222">
      <c r="A222" s="58"/>
      <c r="B222" s="59"/>
      <c r="C222" s="59"/>
      <c r="D222" s="59"/>
      <c r="E222" s="60"/>
      <c r="F222" s="60"/>
      <c r="H222" s="58"/>
      <c r="I222" s="61"/>
      <c r="K222" s="62"/>
    </row>
    <row r="223">
      <c r="A223" s="58"/>
      <c r="B223" s="59"/>
      <c r="C223" s="59"/>
      <c r="D223" s="59"/>
      <c r="E223" s="60"/>
      <c r="F223" s="60"/>
      <c r="H223" s="58"/>
      <c r="I223" s="61"/>
      <c r="K223" s="62"/>
    </row>
    <row r="224">
      <c r="A224" s="58"/>
      <c r="B224" s="59"/>
      <c r="C224" s="59"/>
      <c r="D224" s="59"/>
      <c r="E224" s="60"/>
      <c r="F224" s="60"/>
      <c r="H224" s="58"/>
      <c r="I224" s="61"/>
      <c r="K224" s="62"/>
    </row>
    <row r="225">
      <c r="A225" s="58"/>
      <c r="B225" s="59"/>
      <c r="C225" s="59"/>
      <c r="D225" s="59"/>
      <c r="E225" s="60"/>
      <c r="F225" s="60"/>
      <c r="H225" s="58"/>
      <c r="I225" s="61"/>
      <c r="K225" s="62"/>
    </row>
    <row r="226">
      <c r="A226" s="58"/>
      <c r="B226" s="59"/>
      <c r="C226" s="59"/>
      <c r="D226" s="59"/>
      <c r="E226" s="60"/>
      <c r="F226" s="60"/>
      <c r="H226" s="58"/>
      <c r="I226" s="61"/>
      <c r="K226" s="62"/>
    </row>
    <row r="227">
      <c r="A227" s="58"/>
      <c r="B227" s="59"/>
      <c r="C227" s="59"/>
      <c r="D227" s="59"/>
      <c r="E227" s="60"/>
      <c r="F227" s="60"/>
      <c r="H227" s="58"/>
      <c r="I227" s="61"/>
      <c r="K227" s="62"/>
    </row>
    <row r="228">
      <c r="A228" s="58"/>
      <c r="B228" s="59"/>
      <c r="C228" s="59"/>
      <c r="D228" s="59"/>
      <c r="E228" s="60"/>
      <c r="F228" s="60"/>
      <c r="H228" s="58"/>
      <c r="I228" s="61"/>
      <c r="K228" s="62"/>
    </row>
    <row r="229">
      <c r="A229" s="58"/>
      <c r="B229" s="59"/>
      <c r="C229" s="59"/>
      <c r="D229" s="59"/>
      <c r="E229" s="60"/>
      <c r="F229" s="60"/>
      <c r="H229" s="58"/>
      <c r="I229" s="61"/>
      <c r="K229" s="62"/>
    </row>
    <row r="230">
      <c r="A230" s="58"/>
      <c r="B230" s="59"/>
      <c r="C230" s="59"/>
      <c r="D230" s="59"/>
      <c r="E230" s="60"/>
      <c r="F230" s="60"/>
      <c r="H230" s="58"/>
      <c r="I230" s="61"/>
      <c r="K230" s="62"/>
    </row>
    <row r="231">
      <c r="A231" s="58"/>
      <c r="B231" s="59"/>
      <c r="C231" s="59"/>
      <c r="D231" s="59"/>
      <c r="E231" s="60"/>
      <c r="F231" s="60"/>
      <c r="H231" s="58"/>
      <c r="I231" s="61"/>
      <c r="K231" s="62"/>
    </row>
    <row r="232">
      <c r="A232" s="58"/>
      <c r="B232" s="59"/>
      <c r="C232" s="59"/>
      <c r="D232" s="59"/>
      <c r="E232" s="60"/>
      <c r="F232" s="60"/>
      <c r="H232" s="58"/>
      <c r="I232" s="61"/>
      <c r="K232" s="62"/>
    </row>
    <row r="233">
      <c r="A233" s="58"/>
      <c r="B233" s="59"/>
      <c r="C233" s="59"/>
      <c r="D233" s="59"/>
      <c r="E233" s="60"/>
      <c r="F233" s="60"/>
      <c r="H233" s="58"/>
      <c r="I233" s="61"/>
      <c r="K233" s="62"/>
    </row>
    <row r="234">
      <c r="A234" s="58"/>
      <c r="B234" s="59"/>
      <c r="C234" s="59"/>
      <c r="D234" s="59"/>
      <c r="E234" s="60"/>
      <c r="F234" s="60"/>
      <c r="H234" s="58"/>
      <c r="I234" s="61"/>
      <c r="K234" s="62"/>
    </row>
    <row r="235">
      <c r="A235" s="58"/>
      <c r="B235" s="59"/>
      <c r="C235" s="59"/>
      <c r="D235" s="59"/>
      <c r="E235" s="60"/>
      <c r="F235" s="60"/>
      <c r="H235" s="58"/>
      <c r="I235" s="61"/>
      <c r="K235" s="62"/>
    </row>
    <row r="236">
      <c r="A236" s="58"/>
      <c r="B236" s="59"/>
      <c r="C236" s="59"/>
      <c r="D236" s="59"/>
      <c r="E236" s="60"/>
      <c r="F236" s="60"/>
      <c r="H236" s="58"/>
      <c r="I236" s="61"/>
      <c r="K236" s="62"/>
    </row>
    <row r="237">
      <c r="A237" s="58"/>
      <c r="B237" s="59"/>
      <c r="C237" s="59"/>
      <c r="D237" s="59"/>
      <c r="E237" s="60"/>
      <c r="F237" s="60"/>
      <c r="H237" s="58"/>
      <c r="I237" s="61"/>
      <c r="K237" s="62"/>
    </row>
    <row r="238">
      <c r="A238" s="58"/>
      <c r="B238" s="59"/>
      <c r="C238" s="59"/>
      <c r="D238" s="59"/>
      <c r="E238" s="60"/>
      <c r="F238" s="60"/>
      <c r="H238" s="58"/>
      <c r="I238" s="61"/>
      <c r="K238" s="62"/>
    </row>
    <row r="239">
      <c r="A239" s="58"/>
      <c r="B239" s="59"/>
      <c r="C239" s="59"/>
      <c r="D239" s="59"/>
      <c r="E239" s="60"/>
      <c r="F239" s="60"/>
      <c r="H239" s="58"/>
      <c r="I239" s="61"/>
      <c r="K239" s="62"/>
    </row>
    <row r="240">
      <c r="A240" s="58"/>
      <c r="B240" s="59"/>
      <c r="C240" s="59"/>
      <c r="D240" s="59"/>
      <c r="E240" s="60"/>
      <c r="F240" s="60"/>
      <c r="H240" s="58"/>
      <c r="I240" s="61"/>
      <c r="K240" s="62"/>
    </row>
    <row r="241">
      <c r="A241" s="58"/>
      <c r="B241" s="59"/>
      <c r="C241" s="59"/>
      <c r="D241" s="59"/>
      <c r="E241" s="60"/>
      <c r="F241" s="60"/>
      <c r="H241" s="58"/>
      <c r="I241" s="61"/>
      <c r="K241" s="62"/>
    </row>
    <row r="242">
      <c r="A242" s="58"/>
      <c r="B242" s="59"/>
      <c r="C242" s="59"/>
      <c r="D242" s="59"/>
      <c r="E242" s="60"/>
      <c r="F242" s="60"/>
      <c r="H242" s="58"/>
      <c r="I242" s="61"/>
      <c r="K242" s="62"/>
    </row>
    <row r="243">
      <c r="A243" s="58"/>
      <c r="B243" s="59"/>
      <c r="C243" s="59"/>
      <c r="D243" s="59"/>
      <c r="E243" s="60"/>
      <c r="F243" s="60"/>
      <c r="H243" s="58"/>
      <c r="I243" s="61"/>
      <c r="K243" s="62"/>
    </row>
    <row r="244">
      <c r="A244" s="58"/>
      <c r="B244" s="59"/>
      <c r="C244" s="59"/>
      <c r="D244" s="59"/>
      <c r="E244" s="60"/>
      <c r="F244" s="60"/>
      <c r="H244" s="58"/>
      <c r="I244" s="61"/>
      <c r="K244" s="62"/>
    </row>
    <row r="245">
      <c r="A245" s="58"/>
      <c r="B245" s="59"/>
      <c r="C245" s="59"/>
      <c r="D245" s="59"/>
      <c r="E245" s="60"/>
      <c r="F245" s="60"/>
      <c r="H245" s="58"/>
      <c r="I245" s="61"/>
      <c r="K245" s="62"/>
    </row>
    <row r="246">
      <c r="A246" s="58"/>
      <c r="B246" s="59"/>
      <c r="C246" s="59"/>
      <c r="D246" s="59"/>
      <c r="E246" s="60"/>
      <c r="F246" s="60"/>
      <c r="H246" s="58"/>
      <c r="I246" s="61"/>
      <c r="K246" s="62"/>
    </row>
    <row r="247">
      <c r="A247" s="58"/>
      <c r="B247" s="59"/>
      <c r="C247" s="59"/>
      <c r="D247" s="59"/>
      <c r="E247" s="60"/>
      <c r="F247" s="60"/>
      <c r="H247" s="58"/>
      <c r="I247" s="61"/>
      <c r="K247" s="62"/>
    </row>
    <row r="248">
      <c r="A248" s="58"/>
      <c r="B248" s="59"/>
      <c r="C248" s="59"/>
      <c r="D248" s="59"/>
      <c r="E248" s="60"/>
      <c r="F248" s="60"/>
      <c r="H248" s="58"/>
      <c r="I248" s="61"/>
      <c r="K248" s="62"/>
    </row>
    <row r="249">
      <c r="A249" s="58"/>
      <c r="B249" s="59"/>
      <c r="C249" s="59"/>
      <c r="D249" s="59"/>
      <c r="E249" s="60"/>
      <c r="F249" s="60"/>
      <c r="H249" s="58"/>
      <c r="I249" s="61"/>
      <c r="K249" s="62"/>
    </row>
    <row r="250">
      <c r="A250" s="58"/>
      <c r="B250" s="59"/>
      <c r="C250" s="59"/>
      <c r="D250" s="59"/>
      <c r="E250" s="60"/>
      <c r="F250" s="60"/>
      <c r="H250" s="58"/>
      <c r="I250" s="61"/>
      <c r="K250" s="62"/>
    </row>
    <row r="251">
      <c r="A251" s="58"/>
      <c r="B251" s="59"/>
      <c r="C251" s="59"/>
      <c r="D251" s="59"/>
      <c r="E251" s="60"/>
      <c r="F251" s="60"/>
      <c r="H251" s="58"/>
      <c r="I251" s="61"/>
      <c r="K251" s="62"/>
    </row>
    <row r="252">
      <c r="A252" s="58"/>
      <c r="B252" s="59"/>
      <c r="C252" s="59"/>
      <c r="D252" s="59"/>
      <c r="E252" s="60"/>
      <c r="F252" s="60"/>
      <c r="H252" s="58"/>
      <c r="I252" s="61"/>
      <c r="K252" s="62"/>
    </row>
    <row r="253">
      <c r="A253" s="58"/>
      <c r="B253" s="59"/>
      <c r="C253" s="59"/>
      <c r="D253" s="59"/>
      <c r="E253" s="60"/>
      <c r="F253" s="60"/>
      <c r="H253" s="58"/>
      <c r="I253" s="61"/>
      <c r="K253" s="62"/>
    </row>
    <row r="254">
      <c r="A254" s="58"/>
      <c r="B254" s="59"/>
      <c r="C254" s="59"/>
      <c r="D254" s="59"/>
      <c r="E254" s="60"/>
      <c r="F254" s="60"/>
      <c r="H254" s="58"/>
      <c r="I254" s="61"/>
      <c r="K254" s="62"/>
    </row>
    <row r="255">
      <c r="A255" s="58"/>
      <c r="B255" s="59"/>
      <c r="C255" s="59"/>
      <c r="D255" s="59"/>
      <c r="E255" s="60"/>
      <c r="F255" s="60"/>
      <c r="H255" s="58"/>
      <c r="I255" s="61"/>
      <c r="K255" s="62"/>
    </row>
    <row r="256">
      <c r="A256" s="58"/>
      <c r="B256" s="59"/>
      <c r="C256" s="59"/>
      <c r="D256" s="59"/>
      <c r="E256" s="60"/>
      <c r="F256" s="60"/>
      <c r="H256" s="58"/>
      <c r="I256" s="61"/>
      <c r="K256" s="62"/>
    </row>
    <row r="257">
      <c r="A257" s="58"/>
      <c r="B257" s="59"/>
      <c r="C257" s="59"/>
      <c r="D257" s="59"/>
      <c r="E257" s="60"/>
      <c r="F257" s="60"/>
      <c r="H257" s="58"/>
      <c r="I257" s="61"/>
      <c r="K257" s="62"/>
    </row>
    <row r="258">
      <c r="A258" s="58"/>
      <c r="B258" s="59"/>
      <c r="C258" s="59"/>
      <c r="D258" s="59"/>
      <c r="E258" s="60"/>
      <c r="F258" s="60"/>
      <c r="H258" s="58"/>
      <c r="I258" s="61"/>
      <c r="K258" s="62"/>
    </row>
    <row r="259">
      <c r="A259" s="58"/>
      <c r="B259" s="59"/>
      <c r="C259" s="59"/>
      <c r="D259" s="59"/>
      <c r="E259" s="60"/>
      <c r="F259" s="60"/>
      <c r="H259" s="58"/>
      <c r="I259" s="61"/>
      <c r="K259" s="62"/>
    </row>
    <row r="260">
      <c r="A260" s="58"/>
      <c r="B260" s="59"/>
      <c r="C260" s="59"/>
      <c r="D260" s="59"/>
      <c r="E260" s="60"/>
      <c r="F260" s="60"/>
      <c r="H260" s="58"/>
      <c r="I260" s="61"/>
      <c r="K260" s="62"/>
    </row>
    <row r="261">
      <c r="A261" s="58"/>
      <c r="B261" s="59"/>
      <c r="C261" s="59"/>
      <c r="D261" s="59"/>
      <c r="E261" s="60"/>
      <c r="F261" s="60"/>
      <c r="H261" s="58"/>
      <c r="I261" s="61"/>
      <c r="K261" s="62"/>
    </row>
    <row r="262">
      <c r="A262" s="58"/>
      <c r="B262" s="59"/>
      <c r="C262" s="59"/>
      <c r="D262" s="59"/>
      <c r="E262" s="60"/>
      <c r="F262" s="60"/>
      <c r="H262" s="58"/>
      <c r="I262" s="61"/>
      <c r="K262" s="62"/>
    </row>
    <row r="263">
      <c r="A263" s="58"/>
      <c r="B263" s="59"/>
      <c r="C263" s="59"/>
      <c r="D263" s="59"/>
      <c r="E263" s="60"/>
      <c r="F263" s="60"/>
      <c r="H263" s="58"/>
      <c r="I263" s="61"/>
      <c r="K263" s="62"/>
    </row>
    <row r="264">
      <c r="A264" s="58"/>
      <c r="B264" s="59"/>
      <c r="C264" s="59"/>
      <c r="D264" s="59"/>
      <c r="E264" s="60"/>
      <c r="F264" s="60"/>
      <c r="H264" s="58"/>
      <c r="I264" s="61"/>
      <c r="K264" s="62"/>
    </row>
    <row r="265">
      <c r="A265" s="58"/>
      <c r="B265" s="59"/>
      <c r="C265" s="59"/>
      <c r="D265" s="59"/>
      <c r="E265" s="60"/>
      <c r="F265" s="60"/>
      <c r="H265" s="58"/>
      <c r="I265" s="61"/>
      <c r="K265" s="62"/>
    </row>
    <row r="266">
      <c r="A266" s="58"/>
      <c r="B266" s="59"/>
      <c r="C266" s="59"/>
      <c r="D266" s="59"/>
      <c r="E266" s="60"/>
      <c r="F266" s="60"/>
      <c r="H266" s="58"/>
      <c r="I266" s="61"/>
      <c r="K266" s="62"/>
    </row>
    <row r="267">
      <c r="A267" s="58"/>
      <c r="B267" s="59"/>
      <c r="C267" s="59"/>
      <c r="D267" s="59"/>
      <c r="E267" s="60"/>
      <c r="F267" s="60"/>
      <c r="H267" s="58"/>
      <c r="I267" s="61"/>
      <c r="K267" s="62"/>
    </row>
    <row r="268">
      <c r="A268" s="58"/>
      <c r="B268" s="59"/>
      <c r="C268" s="59"/>
      <c r="D268" s="59"/>
      <c r="E268" s="60"/>
      <c r="F268" s="60"/>
      <c r="H268" s="58"/>
      <c r="I268" s="61"/>
      <c r="K268" s="62"/>
    </row>
    <row r="269">
      <c r="A269" s="58"/>
      <c r="B269" s="59"/>
      <c r="C269" s="59"/>
      <c r="D269" s="59"/>
      <c r="E269" s="60"/>
      <c r="F269" s="60"/>
      <c r="H269" s="58"/>
      <c r="I269" s="61"/>
      <c r="K269" s="62"/>
    </row>
    <row r="270">
      <c r="A270" s="58"/>
      <c r="B270" s="59"/>
      <c r="C270" s="59"/>
      <c r="D270" s="59"/>
      <c r="E270" s="60"/>
      <c r="F270" s="60"/>
      <c r="H270" s="58"/>
      <c r="I270" s="61"/>
      <c r="K270" s="62"/>
    </row>
    <row r="271">
      <c r="A271" s="58"/>
      <c r="B271" s="59"/>
      <c r="C271" s="59"/>
      <c r="D271" s="59"/>
      <c r="E271" s="60"/>
      <c r="F271" s="60"/>
      <c r="H271" s="58"/>
      <c r="I271" s="61"/>
      <c r="K271" s="62"/>
    </row>
    <row r="272">
      <c r="A272" s="58"/>
      <c r="B272" s="59"/>
      <c r="C272" s="59"/>
      <c r="D272" s="59"/>
      <c r="E272" s="60"/>
      <c r="F272" s="60"/>
      <c r="H272" s="58"/>
      <c r="I272" s="61"/>
      <c r="K272" s="62"/>
    </row>
    <row r="273">
      <c r="A273" s="58"/>
      <c r="B273" s="59"/>
      <c r="C273" s="59"/>
      <c r="D273" s="59"/>
      <c r="E273" s="60"/>
      <c r="F273" s="60"/>
      <c r="H273" s="58"/>
      <c r="I273" s="61"/>
      <c r="K273" s="62"/>
    </row>
    <row r="274">
      <c r="A274" s="58"/>
      <c r="B274" s="59"/>
      <c r="C274" s="59"/>
      <c r="D274" s="59"/>
      <c r="E274" s="60"/>
      <c r="F274" s="60"/>
      <c r="H274" s="58"/>
      <c r="I274" s="61"/>
      <c r="K274" s="62"/>
    </row>
    <row r="275">
      <c r="A275" s="58"/>
      <c r="B275" s="59"/>
      <c r="C275" s="59"/>
      <c r="D275" s="59"/>
      <c r="E275" s="60"/>
      <c r="F275" s="60"/>
      <c r="H275" s="58"/>
      <c r="I275" s="61"/>
      <c r="K275" s="62"/>
    </row>
    <row r="276">
      <c r="A276" s="58"/>
      <c r="B276" s="59"/>
      <c r="C276" s="59"/>
      <c r="D276" s="59"/>
      <c r="E276" s="60"/>
      <c r="F276" s="60"/>
      <c r="H276" s="58"/>
      <c r="I276" s="61"/>
      <c r="K276" s="62"/>
    </row>
    <row r="277">
      <c r="A277" s="58"/>
      <c r="B277" s="59"/>
      <c r="C277" s="59"/>
      <c r="D277" s="59"/>
      <c r="E277" s="60"/>
      <c r="F277" s="60"/>
      <c r="H277" s="58"/>
      <c r="I277" s="61"/>
      <c r="K277" s="62"/>
    </row>
    <row r="278">
      <c r="A278" s="58"/>
      <c r="B278" s="59"/>
      <c r="C278" s="59"/>
      <c r="D278" s="59"/>
      <c r="E278" s="60"/>
      <c r="F278" s="60"/>
      <c r="H278" s="58"/>
      <c r="I278" s="61"/>
      <c r="K278" s="62"/>
    </row>
    <row r="279">
      <c r="A279" s="58"/>
      <c r="B279" s="59"/>
      <c r="C279" s="59"/>
      <c r="D279" s="59"/>
      <c r="E279" s="60"/>
      <c r="F279" s="60"/>
      <c r="H279" s="58"/>
      <c r="I279" s="61"/>
      <c r="K279" s="62"/>
    </row>
    <row r="280">
      <c r="A280" s="58"/>
      <c r="B280" s="59"/>
      <c r="C280" s="59"/>
      <c r="D280" s="59"/>
      <c r="E280" s="60"/>
      <c r="F280" s="60"/>
      <c r="H280" s="58"/>
      <c r="I280" s="61"/>
      <c r="K280" s="62"/>
    </row>
    <row r="281">
      <c r="A281" s="58"/>
      <c r="B281" s="59"/>
      <c r="C281" s="59"/>
      <c r="D281" s="59"/>
      <c r="E281" s="60"/>
      <c r="F281" s="60"/>
      <c r="H281" s="58"/>
      <c r="I281" s="61"/>
      <c r="K281" s="62"/>
    </row>
    <row r="282">
      <c r="A282" s="58"/>
      <c r="B282" s="59"/>
      <c r="C282" s="59"/>
      <c r="D282" s="59"/>
      <c r="E282" s="60"/>
      <c r="F282" s="60"/>
      <c r="H282" s="58"/>
      <c r="I282" s="61"/>
      <c r="K282" s="62"/>
    </row>
    <row r="283">
      <c r="A283" s="58"/>
      <c r="B283" s="59"/>
      <c r="C283" s="59"/>
      <c r="D283" s="59"/>
      <c r="E283" s="60"/>
      <c r="F283" s="60"/>
      <c r="H283" s="58"/>
      <c r="I283" s="61"/>
      <c r="K283" s="62"/>
    </row>
    <row r="284">
      <c r="A284" s="58"/>
      <c r="B284" s="59"/>
      <c r="C284" s="59"/>
      <c r="D284" s="59"/>
      <c r="E284" s="60"/>
      <c r="F284" s="60"/>
      <c r="H284" s="58"/>
      <c r="I284" s="61"/>
      <c r="K284" s="62"/>
    </row>
    <row r="285">
      <c r="A285" s="58"/>
      <c r="B285" s="59"/>
      <c r="C285" s="59"/>
      <c r="D285" s="59"/>
      <c r="E285" s="60"/>
      <c r="F285" s="60"/>
      <c r="H285" s="58"/>
      <c r="I285" s="61"/>
      <c r="K285" s="62"/>
    </row>
    <row r="286">
      <c r="A286" s="58"/>
      <c r="B286" s="59"/>
      <c r="C286" s="59"/>
      <c r="D286" s="59"/>
      <c r="E286" s="60"/>
      <c r="F286" s="60"/>
      <c r="H286" s="58"/>
      <c r="I286" s="61"/>
      <c r="K286" s="62"/>
    </row>
    <row r="287">
      <c r="A287" s="58"/>
      <c r="B287" s="59"/>
      <c r="C287" s="59"/>
      <c r="D287" s="59"/>
      <c r="E287" s="60"/>
      <c r="F287" s="60"/>
      <c r="H287" s="58"/>
      <c r="I287" s="61"/>
      <c r="K287" s="62"/>
    </row>
    <row r="288">
      <c r="A288" s="58"/>
      <c r="B288" s="59"/>
      <c r="C288" s="59"/>
      <c r="D288" s="59"/>
      <c r="E288" s="60"/>
      <c r="F288" s="60"/>
      <c r="H288" s="58"/>
      <c r="I288" s="61"/>
      <c r="K288" s="62"/>
    </row>
    <row r="289">
      <c r="A289" s="58"/>
      <c r="B289" s="59"/>
      <c r="C289" s="59"/>
      <c r="D289" s="59"/>
      <c r="E289" s="60"/>
      <c r="F289" s="60"/>
      <c r="H289" s="58"/>
      <c r="I289" s="61"/>
      <c r="K289" s="62"/>
    </row>
    <row r="290">
      <c r="A290" s="58"/>
      <c r="B290" s="59"/>
      <c r="C290" s="59"/>
      <c r="D290" s="59"/>
      <c r="E290" s="60"/>
      <c r="F290" s="60"/>
      <c r="H290" s="58"/>
      <c r="I290" s="61"/>
      <c r="K290" s="62"/>
    </row>
    <row r="291">
      <c r="A291" s="58"/>
      <c r="B291" s="59"/>
      <c r="C291" s="59"/>
      <c r="D291" s="59"/>
      <c r="E291" s="60"/>
      <c r="F291" s="60"/>
      <c r="H291" s="58"/>
      <c r="I291" s="61"/>
      <c r="K291" s="62"/>
    </row>
    <row r="292">
      <c r="A292" s="58"/>
      <c r="B292" s="59"/>
      <c r="C292" s="59"/>
      <c r="D292" s="59"/>
      <c r="E292" s="60"/>
      <c r="F292" s="60"/>
      <c r="H292" s="58"/>
      <c r="I292" s="61"/>
      <c r="K292" s="62"/>
    </row>
    <row r="293">
      <c r="A293" s="58"/>
      <c r="B293" s="59"/>
      <c r="C293" s="59"/>
      <c r="D293" s="59"/>
      <c r="E293" s="60"/>
      <c r="F293" s="60"/>
      <c r="H293" s="58"/>
      <c r="I293" s="61"/>
      <c r="K293" s="62"/>
    </row>
    <row r="294">
      <c r="A294" s="58"/>
      <c r="B294" s="59"/>
      <c r="C294" s="59"/>
      <c r="D294" s="59"/>
      <c r="E294" s="60"/>
      <c r="F294" s="60"/>
      <c r="H294" s="58"/>
      <c r="I294" s="61"/>
      <c r="K294" s="62"/>
    </row>
    <row r="295">
      <c r="A295" s="58"/>
      <c r="B295" s="59"/>
      <c r="C295" s="59"/>
      <c r="D295" s="59"/>
      <c r="E295" s="60"/>
      <c r="F295" s="60"/>
      <c r="H295" s="58"/>
      <c r="I295" s="61"/>
      <c r="K295" s="62"/>
    </row>
    <row r="296">
      <c r="A296" s="58"/>
      <c r="B296" s="59"/>
      <c r="C296" s="59"/>
      <c r="D296" s="59"/>
      <c r="E296" s="60"/>
      <c r="F296" s="60"/>
      <c r="H296" s="58"/>
      <c r="I296" s="61"/>
      <c r="K296" s="62"/>
    </row>
    <row r="297">
      <c r="A297" s="58"/>
      <c r="B297" s="59"/>
      <c r="C297" s="59"/>
      <c r="D297" s="59"/>
      <c r="E297" s="60"/>
      <c r="F297" s="60"/>
      <c r="H297" s="58"/>
      <c r="I297" s="61"/>
      <c r="K297" s="62"/>
    </row>
    <row r="298">
      <c r="A298" s="58"/>
      <c r="B298" s="59"/>
      <c r="C298" s="59"/>
      <c r="D298" s="59"/>
      <c r="E298" s="60"/>
      <c r="F298" s="60"/>
      <c r="H298" s="58"/>
      <c r="I298" s="61"/>
      <c r="K298" s="62"/>
    </row>
    <row r="299">
      <c r="A299" s="58"/>
      <c r="B299" s="59"/>
      <c r="C299" s="59"/>
      <c r="D299" s="59"/>
      <c r="E299" s="60"/>
      <c r="F299" s="60"/>
      <c r="H299" s="58"/>
      <c r="I299" s="61"/>
      <c r="K299" s="62"/>
    </row>
    <row r="300">
      <c r="A300" s="58"/>
      <c r="B300" s="59"/>
      <c r="C300" s="59"/>
      <c r="D300" s="59"/>
      <c r="E300" s="60"/>
      <c r="F300" s="60"/>
      <c r="H300" s="58"/>
      <c r="I300" s="61"/>
      <c r="K300" s="62"/>
    </row>
    <row r="301">
      <c r="A301" s="58"/>
      <c r="B301" s="59"/>
      <c r="C301" s="59"/>
      <c r="D301" s="59"/>
      <c r="E301" s="60"/>
      <c r="F301" s="60"/>
      <c r="H301" s="58"/>
      <c r="I301" s="61"/>
      <c r="K301" s="62"/>
    </row>
    <row r="302">
      <c r="A302" s="58"/>
      <c r="B302" s="59"/>
      <c r="C302" s="59"/>
      <c r="D302" s="59"/>
      <c r="E302" s="60"/>
      <c r="F302" s="60"/>
      <c r="H302" s="58"/>
      <c r="I302" s="61"/>
      <c r="K302" s="62"/>
    </row>
    <row r="303">
      <c r="A303" s="58"/>
      <c r="B303" s="59"/>
      <c r="C303" s="59"/>
      <c r="D303" s="59"/>
      <c r="E303" s="60"/>
      <c r="F303" s="60"/>
      <c r="H303" s="58"/>
      <c r="I303" s="61"/>
      <c r="K303" s="62"/>
    </row>
    <row r="304">
      <c r="A304" s="58"/>
      <c r="B304" s="59"/>
      <c r="C304" s="59"/>
      <c r="D304" s="59"/>
      <c r="E304" s="60"/>
      <c r="F304" s="60"/>
      <c r="H304" s="58"/>
      <c r="I304" s="61"/>
      <c r="K304" s="62"/>
    </row>
    <row r="305">
      <c r="A305" s="58"/>
      <c r="B305" s="59"/>
      <c r="C305" s="59"/>
      <c r="D305" s="59"/>
      <c r="E305" s="60"/>
      <c r="F305" s="60"/>
      <c r="H305" s="58"/>
      <c r="I305" s="61"/>
      <c r="K305" s="62"/>
    </row>
    <row r="306">
      <c r="A306" s="58"/>
      <c r="B306" s="59"/>
      <c r="C306" s="59"/>
      <c r="D306" s="59"/>
      <c r="E306" s="60"/>
      <c r="F306" s="60"/>
      <c r="H306" s="58"/>
      <c r="I306" s="61"/>
      <c r="K306" s="62"/>
    </row>
    <row r="307">
      <c r="A307" s="58"/>
      <c r="B307" s="59"/>
      <c r="C307" s="59"/>
      <c r="D307" s="59"/>
      <c r="E307" s="60"/>
      <c r="F307" s="60"/>
      <c r="H307" s="58"/>
      <c r="I307" s="61"/>
      <c r="K307" s="62"/>
    </row>
    <row r="308">
      <c r="A308" s="58"/>
      <c r="B308" s="59"/>
      <c r="C308" s="59"/>
      <c r="D308" s="59"/>
      <c r="E308" s="60"/>
      <c r="F308" s="60"/>
      <c r="H308" s="58"/>
      <c r="I308" s="61"/>
      <c r="K308" s="62"/>
    </row>
    <row r="309">
      <c r="A309" s="58"/>
      <c r="B309" s="59"/>
      <c r="C309" s="59"/>
      <c r="D309" s="59"/>
      <c r="E309" s="60"/>
      <c r="F309" s="60"/>
      <c r="H309" s="58"/>
      <c r="I309" s="61"/>
      <c r="K309" s="62"/>
    </row>
    <row r="310">
      <c r="A310" s="58"/>
      <c r="B310" s="59"/>
      <c r="C310" s="59"/>
      <c r="D310" s="59"/>
      <c r="E310" s="60"/>
      <c r="F310" s="60"/>
      <c r="H310" s="58"/>
      <c r="I310" s="61"/>
      <c r="K310" s="62"/>
    </row>
    <row r="311">
      <c r="A311" s="58"/>
      <c r="B311" s="59"/>
      <c r="C311" s="59"/>
      <c r="D311" s="59"/>
      <c r="E311" s="60"/>
      <c r="F311" s="60"/>
      <c r="H311" s="58"/>
      <c r="I311" s="61"/>
      <c r="K311" s="62"/>
    </row>
    <row r="312">
      <c r="A312" s="58"/>
      <c r="B312" s="59"/>
      <c r="C312" s="59"/>
      <c r="D312" s="59"/>
      <c r="E312" s="60"/>
      <c r="F312" s="60"/>
      <c r="H312" s="58"/>
      <c r="I312" s="61"/>
      <c r="K312" s="62"/>
    </row>
    <row r="313">
      <c r="A313" s="58"/>
      <c r="B313" s="59"/>
      <c r="C313" s="59"/>
      <c r="D313" s="59"/>
      <c r="E313" s="60"/>
      <c r="F313" s="60"/>
      <c r="H313" s="58"/>
      <c r="I313" s="61"/>
      <c r="K313" s="62"/>
    </row>
    <row r="314">
      <c r="A314" s="58"/>
      <c r="B314" s="59"/>
      <c r="C314" s="59"/>
      <c r="D314" s="59"/>
      <c r="E314" s="60"/>
      <c r="F314" s="60"/>
      <c r="H314" s="58"/>
      <c r="I314" s="61"/>
      <c r="K314" s="62"/>
    </row>
    <row r="315">
      <c r="A315" s="58"/>
      <c r="B315" s="59"/>
      <c r="C315" s="59"/>
      <c r="D315" s="59"/>
      <c r="E315" s="60"/>
      <c r="F315" s="60"/>
      <c r="H315" s="58"/>
      <c r="I315" s="61"/>
      <c r="K315" s="62"/>
    </row>
    <row r="316">
      <c r="A316" s="58"/>
      <c r="B316" s="59"/>
      <c r="C316" s="59"/>
      <c r="D316" s="59"/>
      <c r="E316" s="60"/>
      <c r="F316" s="60"/>
      <c r="H316" s="58"/>
      <c r="I316" s="61"/>
      <c r="K316" s="62"/>
    </row>
    <row r="317">
      <c r="A317" s="58"/>
      <c r="B317" s="59"/>
      <c r="C317" s="59"/>
      <c r="D317" s="59"/>
      <c r="E317" s="60"/>
      <c r="F317" s="60"/>
      <c r="H317" s="58"/>
      <c r="I317" s="61"/>
      <c r="K317" s="62"/>
    </row>
    <row r="318">
      <c r="A318" s="58"/>
      <c r="B318" s="59"/>
      <c r="C318" s="59"/>
      <c r="D318" s="59"/>
      <c r="E318" s="60"/>
      <c r="F318" s="60"/>
      <c r="H318" s="58"/>
      <c r="I318" s="61"/>
      <c r="K318" s="62"/>
    </row>
    <row r="319">
      <c r="A319" s="58"/>
      <c r="B319" s="59"/>
      <c r="C319" s="59"/>
      <c r="D319" s="59"/>
      <c r="E319" s="60"/>
      <c r="F319" s="60"/>
      <c r="H319" s="58"/>
      <c r="I319" s="61"/>
      <c r="K319" s="62"/>
    </row>
    <row r="320">
      <c r="A320" s="58"/>
      <c r="B320" s="59"/>
      <c r="C320" s="59"/>
      <c r="D320" s="59"/>
      <c r="E320" s="60"/>
      <c r="F320" s="60"/>
      <c r="H320" s="58"/>
      <c r="I320" s="61"/>
      <c r="K320" s="62"/>
    </row>
    <row r="321">
      <c r="A321" s="58"/>
      <c r="B321" s="59"/>
      <c r="C321" s="59"/>
      <c r="D321" s="59"/>
      <c r="E321" s="60"/>
      <c r="F321" s="60"/>
      <c r="H321" s="58"/>
      <c r="I321" s="61"/>
      <c r="K321" s="62"/>
    </row>
    <row r="322">
      <c r="A322" s="58"/>
      <c r="B322" s="59"/>
      <c r="C322" s="59"/>
      <c r="D322" s="59"/>
      <c r="E322" s="60"/>
      <c r="F322" s="60"/>
      <c r="H322" s="58"/>
      <c r="I322" s="61"/>
      <c r="K322" s="62"/>
    </row>
    <row r="323">
      <c r="A323" s="58"/>
      <c r="B323" s="59"/>
      <c r="C323" s="59"/>
      <c r="D323" s="59"/>
      <c r="E323" s="60"/>
      <c r="F323" s="60"/>
      <c r="H323" s="58"/>
      <c r="I323" s="61"/>
      <c r="K323" s="62"/>
    </row>
    <row r="324">
      <c r="A324" s="58"/>
      <c r="B324" s="59"/>
      <c r="C324" s="59"/>
      <c r="D324" s="59"/>
      <c r="E324" s="60"/>
      <c r="F324" s="60"/>
      <c r="H324" s="58"/>
      <c r="I324" s="61"/>
      <c r="K324" s="62"/>
    </row>
    <row r="325">
      <c r="A325" s="58"/>
      <c r="B325" s="59"/>
      <c r="C325" s="59"/>
      <c r="D325" s="59"/>
      <c r="E325" s="60"/>
      <c r="F325" s="60"/>
      <c r="H325" s="58"/>
      <c r="I325" s="61"/>
      <c r="K325" s="62"/>
    </row>
    <row r="326">
      <c r="A326" s="58"/>
      <c r="B326" s="59"/>
      <c r="C326" s="59"/>
      <c r="D326" s="59"/>
      <c r="E326" s="60"/>
      <c r="F326" s="60"/>
      <c r="H326" s="58"/>
      <c r="I326" s="61"/>
      <c r="K326" s="62"/>
    </row>
    <row r="327">
      <c r="A327" s="58"/>
      <c r="B327" s="59"/>
      <c r="C327" s="59"/>
      <c r="D327" s="59"/>
      <c r="E327" s="60"/>
      <c r="F327" s="60"/>
      <c r="H327" s="58"/>
      <c r="I327" s="61"/>
      <c r="K327" s="62"/>
    </row>
    <row r="328">
      <c r="A328" s="58"/>
      <c r="B328" s="59"/>
      <c r="C328" s="59"/>
      <c r="D328" s="59"/>
      <c r="E328" s="60"/>
      <c r="F328" s="60"/>
      <c r="H328" s="58"/>
      <c r="I328" s="61"/>
      <c r="K328" s="62"/>
    </row>
    <row r="329">
      <c r="A329" s="58"/>
      <c r="B329" s="59"/>
      <c r="C329" s="59"/>
      <c r="D329" s="59"/>
      <c r="E329" s="60"/>
      <c r="F329" s="60"/>
      <c r="H329" s="58"/>
      <c r="I329" s="61"/>
      <c r="K329" s="62"/>
    </row>
    <row r="330">
      <c r="A330" s="58"/>
      <c r="B330" s="59"/>
      <c r="C330" s="59"/>
      <c r="D330" s="59"/>
      <c r="E330" s="60"/>
      <c r="F330" s="60"/>
      <c r="H330" s="58"/>
      <c r="I330" s="61"/>
      <c r="K330" s="62"/>
    </row>
    <row r="331">
      <c r="A331" s="58"/>
      <c r="B331" s="59"/>
      <c r="C331" s="59"/>
      <c r="D331" s="59"/>
      <c r="E331" s="60"/>
      <c r="F331" s="60"/>
      <c r="H331" s="58"/>
      <c r="I331" s="61"/>
      <c r="K331" s="62"/>
    </row>
    <row r="332">
      <c r="A332" s="58"/>
      <c r="B332" s="59"/>
      <c r="C332" s="59"/>
      <c r="D332" s="59"/>
      <c r="E332" s="60"/>
      <c r="F332" s="60"/>
      <c r="H332" s="58"/>
      <c r="I332" s="61"/>
      <c r="K332" s="62"/>
    </row>
    <row r="333">
      <c r="A333" s="58"/>
      <c r="B333" s="59"/>
      <c r="C333" s="59"/>
      <c r="D333" s="59"/>
      <c r="E333" s="60"/>
      <c r="F333" s="60"/>
      <c r="H333" s="58"/>
      <c r="I333" s="61"/>
      <c r="K333" s="62"/>
    </row>
    <row r="334">
      <c r="A334" s="58"/>
      <c r="B334" s="59"/>
      <c r="C334" s="59"/>
      <c r="D334" s="59"/>
      <c r="E334" s="60"/>
      <c r="F334" s="60"/>
      <c r="H334" s="58"/>
      <c r="I334" s="61"/>
      <c r="K334" s="62"/>
    </row>
    <row r="335">
      <c r="A335" s="58"/>
      <c r="B335" s="59"/>
      <c r="C335" s="59"/>
      <c r="D335" s="59"/>
      <c r="E335" s="60"/>
      <c r="F335" s="60"/>
      <c r="H335" s="58"/>
      <c r="I335" s="61"/>
      <c r="K335" s="62"/>
    </row>
    <row r="336">
      <c r="A336" s="58"/>
      <c r="B336" s="59"/>
      <c r="C336" s="59"/>
      <c r="D336" s="59"/>
      <c r="E336" s="60"/>
      <c r="F336" s="60"/>
      <c r="H336" s="58"/>
      <c r="I336" s="61"/>
      <c r="K336" s="62"/>
    </row>
    <row r="337">
      <c r="A337" s="58"/>
      <c r="B337" s="59"/>
      <c r="C337" s="59"/>
      <c r="D337" s="59"/>
      <c r="E337" s="60"/>
      <c r="F337" s="60"/>
      <c r="H337" s="58"/>
      <c r="I337" s="61"/>
      <c r="K337" s="62"/>
    </row>
    <row r="338">
      <c r="A338" s="58"/>
      <c r="B338" s="59"/>
      <c r="C338" s="59"/>
      <c r="D338" s="59"/>
      <c r="E338" s="60"/>
      <c r="F338" s="60"/>
      <c r="H338" s="58"/>
      <c r="I338" s="61"/>
      <c r="K338" s="62"/>
    </row>
    <row r="339">
      <c r="A339" s="58"/>
      <c r="B339" s="59"/>
      <c r="C339" s="59"/>
      <c r="D339" s="59"/>
      <c r="E339" s="60"/>
      <c r="F339" s="60"/>
      <c r="H339" s="58"/>
      <c r="I339" s="61"/>
      <c r="K339" s="62"/>
    </row>
    <row r="340">
      <c r="A340" s="58"/>
      <c r="B340" s="59"/>
      <c r="C340" s="59"/>
      <c r="D340" s="59"/>
      <c r="E340" s="60"/>
      <c r="F340" s="60"/>
      <c r="H340" s="58"/>
      <c r="I340" s="61"/>
      <c r="K340" s="62"/>
    </row>
    <row r="341">
      <c r="A341" s="58"/>
      <c r="B341" s="59"/>
      <c r="C341" s="59"/>
      <c r="D341" s="59"/>
      <c r="E341" s="60"/>
      <c r="F341" s="60"/>
      <c r="H341" s="58"/>
      <c r="I341" s="61"/>
      <c r="K341" s="62"/>
    </row>
    <row r="342">
      <c r="A342" s="58"/>
      <c r="B342" s="59"/>
      <c r="C342" s="59"/>
      <c r="D342" s="59"/>
      <c r="E342" s="60"/>
      <c r="F342" s="60"/>
      <c r="H342" s="58"/>
      <c r="I342" s="61"/>
      <c r="K342" s="62"/>
    </row>
    <row r="343">
      <c r="A343" s="58"/>
      <c r="B343" s="59"/>
      <c r="C343" s="59"/>
      <c r="D343" s="59"/>
      <c r="E343" s="60"/>
      <c r="F343" s="60"/>
      <c r="H343" s="58"/>
      <c r="I343" s="61"/>
      <c r="K343" s="62"/>
    </row>
    <row r="344">
      <c r="A344" s="58"/>
      <c r="B344" s="59"/>
      <c r="C344" s="59"/>
      <c r="D344" s="59"/>
      <c r="E344" s="60"/>
      <c r="F344" s="60"/>
      <c r="H344" s="58"/>
      <c r="I344" s="61"/>
      <c r="K344" s="62"/>
    </row>
    <row r="345">
      <c r="A345" s="58"/>
      <c r="B345" s="59"/>
      <c r="C345" s="59"/>
      <c r="D345" s="59"/>
      <c r="E345" s="60"/>
      <c r="F345" s="60"/>
      <c r="H345" s="58"/>
      <c r="I345" s="61"/>
      <c r="K345" s="62"/>
    </row>
    <row r="346">
      <c r="A346" s="58"/>
      <c r="B346" s="59"/>
      <c r="C346" s="59"/>
      <c r="D346" s="59"/>
      <c r="E346" s="60"/>
      <c r="F346" s="60"/>
      <c r="H346" s="58"/>
      <c r="I346" s="61"/>
      <c r="K346" s="62"/>
    </row>
    <row r="347">
      <c r="A347" s="58"/>
      <c r="B347" s="59"/>
      <c r="C347" s="59"/>
      <c r="D347" s="59"/>
      <c r="E347" s="60"/>
      <c r="F347" s="60"/>
      <c r="H347" s="58"/>
      <c r="I347" s="61"/>
      <c r="K347" s="62"/>
    </row>
    <row r="348">
      <c r="A348" s="58"/>
      <c r="B348" s="59"/>
      <c r="C348" s="59"/>
      <c r="D348" s="59"/>
      <c r="E348" s="60"/>
      <c r="F348" s="60"/>
      <c r="H348" s="58"/>
      <c r="I348" s="61"/>
      <c r="K348" s="62"/>
    </row>
    <row r="349">
      <c r="A349" s="58"/>
      <c r="B349" s="59"/>
      <c r="C349" s="59"/>
      <c r="D349" s="59"/>
      <c r="E349" s="60"/>
      <c r="F349" s="60"/>
      <c r="H349" s="58"/>
      <c r="I349" s="61"/>
      <c r="K349" s="62"/>
    </row>
    <row r="350">
      <c r="A350" s="58"/>
      <c r="B350" s="59"/>
      <c r="C350" s="59"/>
      <c r="D350" s="59"/>
      <c r="E350" s="60"/>
      <c r="F350" s="60"/>
      <c r="H350" s="58"/>
      <c r="I350" s="61"/>
      <c r="K350" s="62"/>
    </row>
    <row r="351">
      <c r="A351" s="58"/>
      <c r="B351" s="59"/>
      <c r="C351" s="59"/>
      <c r="D351" s="59"/>
      <c r="E351" s="60"/>
      <c r="F351" s="60"/>
      <c r="H351" s="58"/>
      <c r="I351" s="61"/>
      <c r="K351" s="62"/>
    </row>
    <row r="352">
      <c r="A352" s="58"/>
      <c r="B352" s="59"/>
      <c r="C352" s="59"/>
      <c r="D352" s="59"/>
      <c r="E352" s="60"/>
      <c r="F352" s="60"/>
      <c r="H352" s="58"/>
      <c r="I352" s="61"/>
      <c r="K352" s="62"/>
    </row>
    <row r="353">
      <c r="A353" s="58"/>
      <c r="B353" s="59"/>
      <c r="C353" s="59"/>
      <c r="D353" s="59"/>
      <c r="E353" s="60"/>
      <c r="F353" s="60"/>
      <c r="H353" s="58"/>
      <c r="I353" s="61"/>
      <c r="K353" s="62"/>
    </row>
    <row r="354">
      <c r="A354" s="58"/>
      <c r="B354" s="59"/>
      <c r="C354" s="59"/>
      <c r="D354" s="59"/>
      <c r="E354" s="60"/>
      <c r="F354" s="60"/>
      <c r="H354" s="58"/>
      <c r="I354" s="61"/>
      <c r="K354" s="62"/>
    </row>
    <row r="355">
      <c r="A355" s="58"/>
      <c r="B355" s="59"/>
      <c r="C355" s="59"/>
      <c r="D355" s="59"/>
      <c r="E355" s="60"/>
      <c r="F355" s="60"/>
      <c r="H355" s="58"/>
      <c r="I355" s="61"/>
      <c r="K355" s="62"/>
    </row>
    <row r="356">
      <c r="A356" s="58"/>
      <c r="B356" s="59"/>
      <c r="C356" s="59"/>
      <c r="D356" s="59"/>
      <c r="E356" s="60"/>
      <c r="F356" s="60"/>
      <c r="H356" s="58"/>
      <c r="I356" s="61"/>
      <c r="K356" s="62"/>
    </row>
    <row r="357">
      <c r="A357" s="58"/>
      <c r="B357" s="59"/>
      <c r="C357" s="59"/>
      <c r="D357" s="59"/>
      <c r="E357" s="60"/>
      <c r="F357" s="60"/>
      <c r="H357" s="58"/>
      <c r="I357" s="61"/>
      <c r="K357" s="62"/>
    </row>
    <row r="358">
      <c r="A358" s="58"/>
      <c r="B358" s="59"/>
      <c r="C358" s="59"/>
      <c r="D358" s="59"/>
      <c r="E358" s="60"/>
      <c r="F358" s="60"/>
      <c r="H358" s="58"/>
      <c r="I358" s="61"/>
      <c r="K358" s="62"/>
    </row>
    <row r="359">
      <c r="A359" s="58"/>
      <c r="B359" s="59"/>
      <c r="C359" s="59"/>
      <c r="D359" s="59"/>
      <c r="E359" s="60"/>
      <c r="F359" s="60"/>
      <c r="H359" s="58"/>
      <c r="I359" s="61"/>
      <c r="K359" s="62"/>
    </row>
    <row r="360">
      <c r="A360" s="58"/>
      <c r="B360" s="59"/>
      <c r="C360" s="59"/>
      <c r="D360" s="59"/>
      <c r="E360" s="60"/>
      <c r="F360" s="60"/>
      <c r="H360" s="58"/>
      <c r="I360" s="61"/>
      <c r="K360" s="62"/>
    </row>
    <row r="361">
      <c r="A361" s="58"/>
      <c r="B361" s="59"/>
      <c r="C361" s="59"/>
      <c r="D361" s="59"/>
      <c r="E361" s="60"/>
      <c r="F361" s="60"/>
      <c r="H361" s="58"/>
      <c r="I361" s="61"/>
      <c r="K361" s="62"/>
    </row>
    <row r="362">
      <c r="A362" s="58"/>
      <c r="B362" s="59"/>
      <c r="C362" s="59"/>
      <c r="D362" s="59"/>
      <c r="E362" s="60"/>
      <c r="F362" s="60"/>
      <c r="H362" s="58"/>
      <c r="I362" s="61"/>
      <c r="K362" s="62"/>
    </row>
    <row r="363">
      <c r="A363" s="58"/>
      <c r="B363" s="59"/>
      <c r="C363" s="59"/>
      <c r="D363" s="59"/>
      <c r="E363" s="60"/>
      <c r="F363" s="60"/>
      <c r="H363" s="58"/>
      <c r="I363" s="61"/>
      <c r="K363" s="62"/>
    </row>
    <row r="364">
      <c r="A364" s="58"/>
      <c r="B364" s="59"/>
      <c r="C364" s="59"/>
      <c r="D364" s="59"/>
      <c r="E364" s="60"/>
      <c r="F364" s="60"/>
      <c r="H364" s="58"/>
      <c r="I364" s="61"/>
      <c r="K364" s="62"/>
    </row>
    <row r="365">
      <c r="A365" s="58"/>
      <c r="B365" s="59"/>
      <c r="C365" s="59"/>
      <c r="D365" s="59"/>
      <c r="E365" s="60"/>
      <c r="F365" s="60"/>
      <c r="H365" s="58"/>
      <c r="I365" s="61"/>
      <c r="K365" s="62"/>
    </row>
    <row r="366">
      <c r="A366" s="58"/>
      <c r="B366" s="59"/>
      <c r="C366" s="59"/>
      <c r="D366" s="59"/>
      <c r="E366" s="60"/>
      <c r="F366" s="60"/>
      <c r="H366" s="58"/>
      <c r="I366" s="61"/>
      <c r="K366" s="62"/>
    </row>
    <row r="367">
      <c r="A367" s="58"/>
      <c r="B367" s="59"/>
      <c r="C367" s="59"/>
      <c r="D367" s="59"/>
      <c r="E367" s="60"/>
      <c r="F367" s="60"/>
      <c r="H367" s="58"/>
      <c r="I367" s="61"/>
      <c r="K367" s="62"/>
    </row>
    <row r="368">
      <c r="A368" s="58"/>
      <c r="B368" s="59"/>
      <c r="C368" s="59"/>
      <c r="D368" s="59"/>
      <c r="E368" s="60"/>
      <c r="F368" s="60"/>
      <c r="H368" s="58"/>
      <c r="I368" s="61"/>
      <c r="K368" s="62"/>
    </row>
    <row r="369">
      <c r="A369" s="58"/>
      <c r="B369" s="59"/>
      <c r="C369" s="59"/>
      <c r="D369" s="59"/>
      <c r="E369" s="60"/>
      <c r="F369" s="60"/>
      <c r="H369" s="58"/>
      <c r="I369" s="61"/>
      <c r="K369" s="62"/>
    </row>
    <row r="370">
      <c r="A370" s="58"/>
      <c r="B370" s="59"/>
      <c r="C370" s="59"/>
      <c r="D370" s="59"/>
      <c r="E370" s="60"/>
      <c r="F370" s="60"/>
      <c r="H370" s="58"/>
      <c r="I370" s="61"/>
      <c r="K370" s="62"/>
    </row>
    <row r="371">
      <c r="A371" s="58"/>
      <c r="B371" s="59"/>
      <c r="C371" s="59"/>
      <c r="D371" s="59"/>
      <c r="E371" s="60"/>
      <c r="F371" s="60"/>
      <c r="H371" s="58"/>
      <c r="I371" s="61"/>
      <c r="K371" s="62"/>
    </row>
    <row r="372">
      <c r="A372" s="58"/>
      <c r="B372" s="59"/>
      <c r="C372" s="59"/>
      <c r="D372" s="59"/>
      <c r="E372" s="60"/>
      <c r="F372" s="60"/>
      <c r="H372" s="58"/>
      <c r="I372" s="61"/>
      <c r="K372" s="62"/>
    </row>
    <row r="373">
      <c r="A373" s="58"/>
      <c r="B373" s="59"/>
      <c r="C373" s="59"/>
      <c r="D373" s="59"/>
      <c r="E373" s="60"/>
      <c r="F373" s="60"/>
      <c r="H373" s="58"/>
      <c r="I373" s="61"/>
      <c r="K373" s="62"/>
    </row>
    <row r="374">
      <c r="A374" s="58"/>
      <c r="B374" s="59"/>
      <c r="C374" s="59"/>
      <c r="D374" s="59"/>
      <c r="E374" s="60"/>
      <c r="F374" s="60"/>
      <c r="H374" s="58"/>
      <c r="I374" s="61"/>
      <c r="K374" s="62"/>
    </row>
    <row r="375">
      <c r="A375" s="58"/>
      <c r="B375" s="59"/>
      <c r="C375" s="59"/>
      <c r="D375" s="59"/>
      <c r="E375" s="60"/>
      <c r="F375" s="60"/>
      <c r="H375" s="58"/>
      <c r="I375" s="61"/>
      <c r="K375" s="62"/>
    </row>
    <row r="376">
      <c r="A376" s="58"/>
      <c r="B376" s="59"/>
      <c r="C376" s="59"/>
      <c r="D376" s="59"/>
      <c r="E376" s="60"/>
      <c r="F376" s="60"/>
      <c r="H376" s="58"/>
      <c r="I376" s="61"/>
      <c r="K376" s="62"/>
    </row>
    <row r="377">
      <c r="A377" s="58"/>
      <c r="B377" s="59"/>
      <c r="C377" s="59"/>
      <c r="D377" s="59"/>
      <c r="E377" s="60"/>
      <c r="F377" s="60"/>
      <c r="H377" s="58"/>
      <c r="I377" s="61"/>
      <c r="K377" s="62"/>
    </row>
    <row r="378">
      <c r="A378" s="58"/>
      <c r="B378" s="59"/>
      <c r="C378" s="59"/>
      <c r="D378" s="59"/>
      <c r="E378" s="60"/>
      <c r="F378" s="60"/>
      <c r="H378" s="58"/>
      <c r="I378" s="61"/>
      <c r="K378" s="62"/>
    </row>
    <row r="379">
      <c r="A379" s="58"/>
      <c r="B379" s="59"/>
      <c r="C379" s="59"/>
      <c r="D379" s="59"/>
      <c r="E379" s="60"/>
      <c r="F379" s="60"/>
      <c r="H379" s="58"/>
      <c r="I379" s="61"/>
      <c r="K379" s="62"/>
    </row>
    <row r="380">
      <c r="A380" s="58"/>
      <c r="B380" s="59"/>
      <c r="C380" s="59"/>
      <c r="D380" s="59"/>
      <c r="E380" s="60"/>
      <c r="F380" s="60"/>
      <c r="H380" s="58"/>
      <c r="I380" s="61"/>
      <c r="K380" s="62"/>
    </row>
    <row r="381">
      <c r="A381" s="58"/>
      <c r="B381" s="59"/>
      <c r="C381" s="59"/>
      <c r="D381" s="59"/>
      <c r="E381" s="60"/>
      <c r="F381" s="60"/>
      <c r="H381" s="58"/>
      <c r="I381" s="61"/>
      <c r="K381" s="62"/>
    </row>
    <row r="382">
      <c r="A382" s="58"/>
      <c r="B382" s="59"/>
      <c r="C382" s="59"/>
      <c r="D382" s="59"/>
      <c r="E382" s="60"/>
      <c r="F382" s="60"/>
      <c r="H382" s="58"/>
      <c r="I382" s="61"/>
      <c r="K382" s="62"/>
    </row>
    <row r="383">
      <c r="A383" s="58"/>
      <c r="B383" s="59"/>
      <c r="C383" s="59"/>
      <c r="D383" s="59"/>
      <c r="E383" s="60"/>
      <c r="F383" s="60"/>
      <c r="H383" s="58"/>
      <c r="I383" s="61"/>
      <c r="K383" s="62"/>
    </row>
    <row r="384">
      <c r="A384" s="58"/>
      <c r="B384" s="59"/>
      <c r="C384" s="59"/>
      <c r="D384" s="59"/>
      <c r="E384" s="60"/>
      <c r="F384" s="60"/>
      <c r="H384" s="58"/>
      <c r="I384" s="61"/>
      <c r="K384" s="62"/>
    </row>
    <row r="385">
      <c r="A385" s="58"/>
      <c r="B385" s="59"/>
      <c r="C385" s="59"/>
      <c r="D385" s="59"/>
      <c r="E385" s="60"/>
      <c r="F385" s="60"/>
      <c r="H385" s="58"/>
      <c r="I385" s="61"/>
      <c r="K385" s="62"/>
    </row>
    <row r="386">
      <c r="A386" s="58"/>
      <c r="B386" s="59"/>
      <c r="C386" s="59"/>
      <c r="D386" s="59"/>
      <c r="E386" s="60"/>
      <c r="F386" s="60"/>
      <c r="H386" s="58"/>
      <c r="I386" s="61"/>
      <c r="K386" s="62"/>
    </row>
    <row r="387">
      <c r="A387" s="58"/>
      <c r="B387" s="59"/>
      <c r="C387" s="59"/>
      <c r="D387" s="59"/>
      <c r="E387" s="60"/>
      <c r="F387" s="60"/>
      <c r="H387" s="58"/>
      <c r="I387" s="61"/>
      <c r="K387" s="62"/>
    </row>
    <row r="388">
      <c r="A388" s="58"/>
      <c r="B388" s="59"/>
      <c r="C388" s="59"/>
      <c r="D388" s="59"/>
      <c r="E388" s="60"/>
      <c r="F388" s="60"/>
      <c r="H388" s="58"/>
      <c r="I388" s="61"/>
      <c r="K388" s="62"/>
    </row>
    <row r="389">
      <c r="A389" s="58"/>
      <c r="B389" s="59"/>
      <c r="C389" s="59"/>
      <c r="D389" s="59"/>
      <c r="E389" s="60"/>
      <c r="F389" s="60"/>
      <c r="H389" s="58"/>
      <c r="I389" s="61"/>
      <c r="K389" s="62"/>
    </row>
    <row r="390">
      <c r="A390" s="58"/>
      <c r="B390" s="59"/>
      <c r="C390" s="59"/>
      <c r="D390" s="59"/>
      <c r="E390" s="60"/>
      <c r="F390" s="60"/>
      <c r="H390" s="58"/>
      <c r="I390" s="61"/>
      <c r="K390" s="62"/>
    </row>
    <row r="391">
      <c r="A391" s="58"/>
      <c r="B391" s="59"/>
      <c r="C391" s="59"/>
      <c r="D391" s="59"/>
      <c r="E391" s="60"/>
      <c r="F391" s="60"/>
      <c r="H391" s="58"/>
      <c r="I391" s="61"/>
      <c r="K391" s="62"/>
    </row>
    <row r="392">
      <c r="A392" s="58"/>
      <c r="B392" s="59"/>
      <c r="C392" s="59"/>
      <c r="D392" s="59"/>
      <c r="E392" s="60"/>
      <c r="F392" s="60"/>
      <c r="H392" s="58"/>
      <c r="I392" s="61"/>
      <c r="K392" s="62"/>
    </row>
    <row r="393">
      <c r="A393" s="58"/>
      <c r="B393" s="59"/>
      <c r="C393" s="59"/>
      <c r="D393" s="59"/>
      <c r="E393" s="60"/>
      <c r="F393" s="60"/>
      <c r="H393" s="58"/>
      <c r="I393" s="61"/>
      <c r="K393" s="62"/>
    </row>
    <row r="394">
      <c r="A394" s="58"/>
      <c r="B394" s="59"/>
      <c r="C394" s="59"/>
      <c r="D394" s="59"/>
      <c r="E394" s="60"/>
      <c r="F394" s="60"/>
      <c r="H394" s="58"/>
      <c r="I394" s="61"/>
      <c r="K394" s="62"/>
    </row>
    <row r="395">
      <c r="A395" s="58"/>
      <c r="B395" s="59"/>
      <c r="C395" s="59"/>
      <c r="D395" s="59"/>
      <c r="E395" s="60"/>
      <c r="F395" s="60"/>
      <c r="H395" s="58"/>
      <c r="I395" s="61"/>
      <c r="K395" s="62"/>
    </row>
    <row r="396">
      <c r="A396" s="58"/>
      <c r="B396" s="59"/>
      <c r="C396" s="59"/>
      <c r="D396" s="59"/>
      <c r="E396" s="60"/>
      <c r="F396" s="60"/>
      <c r="H396" s="58"/>
      <c r="I396" s="61"/>
      <c r="K396" s="62"/>
    </row>
    <row r="397">
      <c r="A397" s="58"/>
      <c r="B397" s="59"/>
      <c r="C397" s="59"/>
      <c r="D397" s="59"/>
      <c r="E397" s="60"/>
      <c r="F397" s="60"/>
      <c r="H397" s="58"/>
      <c r="I397" s="61"/>
      <c r="K397" s="62"/>
    </row>
    <row r="398">
      <c r="A398" s="58"/>
      <c r="B398" s="59"/>
      <c r="C398" s="59"/>
      <c r="D398" s="59"/>
      <c r="E398" s="60"/>
      <c r="F398" s="60"/>
      <c r="H398" s="58"/>
      <c r="I398" s="61"/>
      <c r="K398" s="62"/>
    </row>
    <row r="399">
      <c r="A399" s="58"/>
      <c r="B399" s="59"/>
      <c r="C399" s="59"/>
      <c r="D399" s="59"/>
      <c r="E399" s="60"/>
      <c r="F399" s="60"/>
      <c r="H399" s="58"/>
      <c r="I399" s="61"/>
      <c r="K399" s="62"/>
    </row>
    <row r="400">
      <c r="A400" s="58"/>
      <c r="B400" s="59"/>
      <c r="C400" s="59"/>
      <c r="D400" s="59"/>
      <c r="E400" s="60"/>
      <c r="F400" s="60"/>
      <c r="H400" s="58"/>
      <c r="I400" s="61"/>
      <c r="K400" s="62"/>
    </row>
    <row r="401">
      <c r="A401" s="58"/>
      <c r="B401" s="59"/>
      <c r="C401" s="59"/>
      <c r="D401" s="59"/>
      <c r="E401" s="60"/>
      <c r="F401" s="60"/>
      <c r="H401" s="58"/>
      <c r="I401" s="61"/>
      <c r="K401" s="62"/>
    </row>
    <row r="402">
      <c r="A402" s="58"/>
      <c r="B402" s="59"/>
      <c r="C402" s="59"/>
      <c r="D402" s="59"/>
      <c r="E402" s="60"/>
      <c r="F402" s="60"/>
      <c r="H402" s="58"/>
      <c r="I402" s="61"/>
      <c r="K402" s="62"/>
    </row>
    <row r="403">
      <c r="A403" s="58"/>
      <c r="B403" s="59"/>
      <c r="C403" s="59"/>
      <c r="D403" s="59"/>
      <c r="E403" s="60"/>
      <c r="F403" s="60"/>
      <c r="H403" s="58"/>
      <c r="I403" s="61"/>
      <c r="K403" s="62"/>
    </row>
    <row r="404">
      <c r="A404" s="58"/>
      <c r="B404" s="59"/>
      <c r="C404" s="59"/>
      <c r="D404" s="59"/>
      <c r="E404" s="60"/>
      <c r="F404" s="60"/>
      <c r="H404" s="58"/>
      <c r="I404" s="61"/>
      <c r="K404" s="62"/>
    </row>
    <row r="405">
      <c r="A405" s="58"/>
      <c r="B405" s="59"/>
      <c r="C405" s="59"/>
      <c r="D405" s="59"/>
      <c r="E405" s="60"/>
      <c r="F405" s="60"/>
      <c r="H405" s="58"/>
      <c r="I405" s="61"/>
      <c r="K405" s="62"/>
    </row>
    <row r="406">
      <c r="A406" s="58"/>
      <c r="B406" s="59"/>
      <c r="C406" s="59"/>
      <c r="D406" s="59"/>
      <c r="E406" s="60"/>
      <c r="F406" s="60"/>
      <c r="H406" s="58"/>
      <c r="I406" s="61"/>
      <c r="K406" s="62"/>
    </row>
    <row r="407">
      <c r="A407" s="58"/>
      <c r="B407" s="59"/>
      <c r="C407" s="59"/>
      <c r="D407" s="59"/>
      <c r="E407" s="60"/>
      <c r="F407" s="60"/>
      <c r="H407" s="58"/>
      <c r="I407" s="61"/>
      <c r="K407" s="62"/>
    </row>
    <row r="408">
      <c r="A408" s="58"/>
      <c r="B408" s="59"/>
      <c r="C408" s="59"/>
      <c r="D408" s="59"/>
      <c r="E408" s="60"/>
      <c r="F408" s="60"/>
      <c r="H408" s="58"/>
      <c r="I408" s="61"/>
      <c r="K408" s="62"/>
    </row>
    <row r="409">
      <c r="A409" s="58"/>
      <c r="B409" s="59"/>
      <c r="C409" s="59"/>
      <c r="D409" s="59"/>
      <c r="E409" s="60"/>
      <c r="F409" s="60"/>
      <c r="H409" s="58"/>
      <c r="I409" s="61"/>
      <c r="K409" s="62"/>
    </row>
    <row r="410">
      <c r="A410" s="58"/>
      <c r="B410" s="59"/>
      <c r="C410" s="59"/>
      <c r="D410" s="59"/>
      <c r="E410" s="60"/>
      <c r="F410" s="60"/>
      <c r="H410" s="58"/>
      <c r="I410" s="61"/>
      <c r="K410" s="62"/>
    </row>
    <row r="411">
      <c r="A411" s="58"/>
      <c r="B411" s="59"/>
      <c r="C411" s="59"/>
      <c r="D411" s="59"/>
      <c r="E411" s="60"/>
      <c r="F411" s="60"/>
      <c r="H411" s="58"/>
      <c r="I411" s="61"/>
      <c r="K411" s="62"/>
    </row>
    <row r="412">
      <c r="A412" s="58"/>
      <c r="B412" s="59"/>
      <c r="C412" s="59"/>
      <c r="D412" s="59"/>
      <c r="E412" s="60"/>
      <c r="F412" s="60"/>
      <c r="H412" s="58"/>
      <c r="I412" s="61"/>
      <c r="K412" s="62"/>
    </row>
    <row r="413">
      <c r="A413" s="58"/>
      <c r="B413" s="59"/>
      <c r="C413" s="59"/>
      <c r="D413" s="59"/>
      <c r="E413" s="60"/>
      <c r="F413" s="60"/>
      <c r="H413" s="58"/>
      <c r="I413" s="61"/>
      <c r="K413" s="62"/>
    </row>
    <row r="414">
      <c r="A414" s="58"/>
      <c r="B414" s="59"/>
      <c r="C414" s="59"/>
      <c r="D414" s="59"/>
      <c r="E414" s="60"/>
      <c r="F414" s="60"/>
      <c r="H414" s="58"/>
      <c r="I414" s="61"/>
      <c r="K414" s="62"/>
    </row>
    <row r="415">
      <c r="A415" s="58"/>
      <c r="B415" s="59"/>
      <c r="C415" s="59"/>
      <c r="D415" s="59"/>
      <c r="E415" s="60"/>
      <c r="F415" s="60"/>
      <c r="H415" s="58"/>
      <c r="I415" s="61"/>
      <c r="K415" s="62"/>
    </row>
    <row r="416">
      <c r="A416" s="58"/>
      <c r="B416" s="59"/>
      <c r="C416" s="59"/>
      <c r="D416" s="59"/>
      <c r="E416" s="60"/>
      <c r="F416" s="60"/>
      <c r="H416" s="58"/>
      <c r="I416" s="61"/>
      <c r="K416" s="62"/>
    </row>
    <row r="417">
      <c r="A417" s="58"/>
      <c r="B417" s="59"/>
      <c r="C417" s="59"/>
      <c r="D417" s="59"/>
      <c r="E417" s="60"/>
      <c r="F417" s="60"/>
      <c r="H417" s="58"/>
      <c r="I417" s="61"/>
      <c r="K417" s="62"/>
    </row>
    <row r="418">
      <c r="A418" s="58"/>
      <c r="B418" s="59"/>
      <c r="C418" s="59"/>
      <c r="D418" s="59"/>
      <c r="E418" s="60"/>
      <c r="F418" s="60"/>
      <c r="H418" s="58"/>
      <c r="I418" s="61"/>
      <c r="K418" s="62"/>
    </row>
    <row r="419">
      <c r="A419" s="58"/>
      <c r="B419" s="59"/>
      <c r="C419" s="59"/>
      <c r="D419" s="59"/>
      <c r="E419" s="60"/>
      <c r="F419" s="60"/>
      <c r="H419" s="58"/>
      <c r="I419" s="61"/>
      <c r="K419" s="62"/>
    </row>
    <row r="420">
      <c r="A420" s="58"/>
      <c r="B420" s="59"/>
      <c r="C420" s="59"/>
      <c r="D420" s="59"/>
      <c r="E420" s="60"/>
      <c r="F420" s="60"/>
      <c r="H420" s="58"/>
      <c r="I420" s="61"/>
      <c r="K420" s="62"/>
    </row>
    <row r="421">
      <c r="A421" s="58"/>
      <c r="B421" s="59"/>
      <c r="C421" s="59"/>
      <c r="D421" s="59"/>
      <c r="E421" s="60"/>
      <c r="F421" s="60"/>
      <c r="H421" s="58"/>
      <c r="I421" s="61"/>
      <c r="K421" s="62"/>
    </row>
    <row r="422">
      <c r="A422" s="58"/>
      <c r="B422" s="59"/>
      <c r="C422" s="59"/>
      <c r="D422" s="59"/>
      <c r="E422" s="60"/>
      <c r="F422" s="60"/>
      <c r="H422" s="58"/>
      <c r="I422" s="61"/>
      <c r="K422" s="62"/>
    </row>
    <row r="423">
      <c r="A423" s="58"/>
      <c r="B423" s="59"/>
      <c r="C423" s="59"/>
      <c r="D423" s="59"/>
      <c r="E423" s="60"/>
      <c r="F423" s="60"/>
      <c r="H423" s="58"/>
      <c r="I423" s="61"/>
      <c r="K423" s="62"/>
    </row>
    <row r="424">
      <c r="A424" s="58"/>
      <c r="B424" s="59"/>
      <c r="C424" s="59"/>
      <c r="D424" s="59"/>
      <c r="E424" s="60"/>
      <c r="F424" s="60"/>
      <c r="H424" s="58"/>
      <c r="I424" s="61"/>
      <c r="K424" s="62"/>
    </row>
    <row r="425">
      <c r="A425" s="58"/>
      <c r="B425" s="59"/>
      <c r="C425" s="59"/>
      <c r="D425" s="59"/>
      <c r="E425" s="60"/>
      <c r="F425" s="60"/>
      <c r="H425" s="58"/>
      <c r="I425" s="61"/>
      <c r="K425" s="62"/>
    </row>
    <row r="426">
      <c r="A426" s="58"/>
      <c r="B426" s="59"/>
      <c r="C426" s="59"/>
      <c r="D426" s="59"/>
      <c r="E426" s="60"/>
      <c r="F426" s="60"/>
      <c r="H426" s="58"/>
      <c r="I426" s="61"/>
      <c r="K426" s="62"/>
    </row>
    <row r="427">
      <c r="A427" s="58"/>
      <c r="B427" s="59"/>
      <c r="C427" s="59"/>
      <c r="D427" s="59"/>
      <c r="E427" s="60"/>
      <c r="F427" s="60"/>
      <c r="H427" s="58"/>
      <c r="I427" s="61"/>
      <c r="K427" s="62"/>
    </row>
    <row r="428">
      <c r="A428" s="58"/>
      <c r="B428" s="59"/>
      <c r="C428" s="59"/>
      <c r="D428" s="59"/>
      <c r="E428" s="60"/>
      <c r="F428" s="60"/>
      <c r="H428" s="58"/>
      <c r="I428" s="61"/>
      <c r="K428" s="62"/>
    </row>
    <row r="429">
      <c r="A429" s="58"/>
      <c r="B429" s="59"/>
      <c r="C429" s="59"/>
      <c r="D429" s="59"/>
      <c r="E429" s="60"/>
      <c r="F429" s="60"/>
      <c r="H429" s="58"/>
      <c r="I429" s="61"/>
      <c r="K429" s="62"/>
    </row>
    <row r="430">
      <c r="A430" s="58"/>
      <c r="B430" s="59"/>
      <c r="C430" s="59"/>
      <c r="D430" s="59"/>
      <c r="E430" s="60"/>
      <c r="F430" s="60"/>
      <c r="H430" s="58"/>
      <c r="I430" s="61"/>
      <c r="K430" s="62"/>
    </row>
    <row r="431">
      <c r="A431" s="58"/>
      <c r="B431" s="59"/>
      <c r="C431" s="59"/>
      <c r="D431" s="59"/>
      <c r="E431" s="60"/>
      <c r="F431" s="60"/>
      <c r="H431" s="58"/>
      <c r="I431" s="61"/>
      <c r="K431" s="62"/>
    </row>
    <row r="432">
      <c r="A432" s="58"/>
      <c r="B432" s="59"/>
      <c r="C432" s="59"/>
      <c r="D432" s="59"/>
      <c r="E432" s="60"/>
      <c r="F432" s="60"/>
      <c r="H432" s="58"/>
      <c r="I432" s="61"/>
      <c r="K432" s="62"/>
    </row>
    <row r="433">
      <c r="A433" s="58"/>
      <c r="B433" s="59"/>
      <c r="C433" s="59"/>
      <c r="D433" s="59"/>
      <c r="E433" s="60"/>
      <c r="F433" s="60"/>
      <c r="H433" s="58"/>
      <c r="I433" s="61"/>
      <c r="K433" s="62"/>
    </row>
    <row r="434">
      <c r="A434" s="58"/>
      <c r="B434" s="59"/>
      <c r="C434" s="59"/>
      <c r="D434" s="59"/>
      <c r="E434" s="60"/>
      <c r="F434" s="60"/>
      <c r="H434" s="58"/>
      <c r="I434" s="61"/>
      <c r="K434" s="62"/>
    </row>
    <row r="435">
      <c r="A435" s="58"/>
      <c r="B435" s="59"/>
      <c r="C435" s="59"/>
      <c r="D435" s="59"/>
      <c r="E435" s="60"/>
      <c r="F435" s="60"/>
      <c r="H435" s="58"/>
      <c r="I435" s="61"/>
      <c r="K435" s="62"/>
    </row>
    <row r="436">
      <c r="A436" s="58"/>
      <c r="B436" s="59"/>
      <c r="C436" s="59"/>
      <c r="D436" s="59"/>
      <c r="E436" s="60"/>
      <c r="F436" s="60"/>
      <c r="H436" s="58"/>
      <c r="I436" s="61"/>
      <c r="K436" s="62"/>
    </row>
    <row r="437">
      <c r="A437" s="58"/>
      <c r="B437" s="59"/>
      <c r="C437" s="59"/>
      <c r="D437" s="59"/>
      <c r="E437" s="60"/>
      <c r="F437" s="60"/>
      <c r="H437" s="58"/>
      <c r="I437" s="61"/>
      <c r="K437" s="62"/>
    </row>
    <row r="438">
      <c r="A438" s="58"/>
      <c r="B438" s="59"/>
      <c r="C438" s="59"/>
      <c r="D438" s="59"/>
      <c r="E438" s="60"/>
      <c r="F438" s="60"/>
      <c r="H438" s="58"/>
      <c r="I438" s="61"/>
      <c r="K438" s="62"/>
    </row>
    <row r="439">
      <c r="A439" s="58"/>
      <c r="B439" s="59"/>
      <c r="C439" s="59"/>
      <c r="D439" s="59"/>
      <c r="E439" s="60"/>
      <c r="F439" s="60"/>
      <c r="H439" s="58"/>
      <c r="I439" s="61"/>
      <c r="K439" s="62"/>
    </row>
    <row r="440">
      <c r="A440" s="58"/>
      <c r="B440" s="59"/>
      <c r="C440" s="59"/>
      <c r="D440" s="59"/>
      <c r="E440" s="60"/>
      <c r="F440" s="60"/>
      <c r="H440" s="58"/>
      <c r="I440" s="61"/>
      <c r="K440" s="62"/>
    </row>
    <row r="441">
      <c r="A441" s="58"/>
      <c r="B441" s="59"/>
      <c r="C441" s="59"/>
      <c r="D441" s="59"/>
      <c r="E441" s="60"/>
      <c r="F441" s="60"/>
      <c r="H441" s="58"/>
      <c r="I441" s="61"/>
      <c r="K441" s="62"/>
    </row>
    <row r="442">
      <c r="A442" s="58"/>
      <c r="B442" s="59"/>
      <c r="C442" s="59"/>
      <c r="D442" s="59"/>
      <c r="E442" s="60"/>
      <c r="F442" s="60"/>
      <c r="H442" s="58"/>
      <c r="I442" s="61"/>
      <c r="K442" s="62"/>
    </row>
    <row r="443">
      <c r="A443" s="58"/>
      <c r="B443" s="59"/>
      <c r="C443" s="59"/>
      <c r="D443" s="59"/>
      <c r="E443" s="60"/>
      <c r="F443" s="60"/>
      <c r="H443" s="58"/>
      <c r="I443" s="61"/>
      <c r="K443" s="62"/>
    </row>
    <row r="444">
      <c r="A444" s="58"/>
      <c r="B444" s="59"/>
      <c r="C444" s="59"/>
      <c r="D444" s="59"/>
      <c r="E444" s="60"/>
      <c r="F444" s="60"/>
      <c r="H444" s="58"/>
      <c r="I444" s="61"/>
      <c r="K444" s="62"/>
    </row>
    <row r="445">
      <c r="A445" s="58"/>
      <c r="B445" s="59"/>
      <c r="C445" s="59"/>
      <c r="D445" s="59"/>
      <c r="E445" s="60"/>
      <c r="F445" s="60"/>
      <c r="H445" s="58"/>
      <c r="I445" s="61"/>
      <c r="K445" s="62"/>
    </row>
    <row r="446">
      <c r="A446" s="58"/>
      <c r="B446" s="59"/>
      <c r="C446" s="59"/>
      <c r="D446" s="59"/>
      <c r="E446" s="60"/>
      <c r="F446" s="60"/>
      <c r="H446" s="58"/>
      <c r="I446" s="61"/>
      <c r="K446" s="62"/>
    </row>
    <row r="447">
      <c r="A447" s="58"/>
      <c r="B447" s="59"/>
      <c r="C447" s="59"/>
      <c r="D447" s="59"/>
      <c r="E447" s="60"/>
      <c r="F447" s="60"/>
      <c r="H447" s="58"/>
      <c r="I447" s="61"/>
      <c r="K447" s="62"/>
    </row>
    <row r="448">
      <c r="A448" s="58"/>
      <c r="B448" s="59"/>
      <c r="C448" s="59"/>
      <c r="D448" s="59"/>
      <c r="E448" s="60"/>
      <c r="F448" s="60"/>
      <c r="H448" s="58"/>
      <c r="I448" s="61"/>
      <c r="K448" s="62"/>
    </row>
    <row r="449">
      <c r="A449" s="58"/>
      <c r="B449" s="59"/>
      <c r="C449" s="59"/>
      <c r="D449" s="59"/>
      <c r="E449" s="60"/>
      <c r="F449" s="60"/>
      <c r="H449" s="58"/>
      <c r="I449" s="61"/>
      <c r="K449" s="62"/>
    </row>
    <row r="450">
      <c r="A450" s="58"/>
      <c r="B450" s="59"/>
      <c r="C450" s="59"/>
      <c r="D450" s="59"/>
      <c r="E450" s="60"/>
      <c r="F450" s="60"/>
      <c r="H450" s="58"/>
      <c r="I450" s="61"/>
      <c r="K450" s="62"/>
    </row>
    <row r="451">
      <c r="A451" s="58"/>
      <c r="B451" s="59"/>
      <c r="C451" s="59"/>
      <c r="D451" s="59"/>
      <c r="E451" s="60"/>
      <c r="F451" s="60"/>
      <c r="H451" s="58"/>
      <c r="I451" s="61"/>
      <c r="K451" s="62"/>
    </row>
    <row r="452">
      <c r="A452" s="58"/>
      <c r="B452" s="59"/>
      <c r="C452" s="59"/>
      <c r="D452" s="59"/>
      <c r="E452" s="60"/>
      <c r="F452" s="60"/>
      <c r="H452" s="58"/>
      <c r="I452" s="61"/>
      <c r="K452" s="62"/>
    </row>
    <row r="453">
      <c r="A453" s="58"/>
      <c r="B453" s="59"/>
      <c r="C453" s="59"/>
      <c r="D453" s="59"/>
      <c r="E453" s="60"/>
      <c r="F453" s="60"/>
      <c r="H453" s="58"/>
      <c r="I453" s="61"/>
      <c r="K453" s="62"/>
    </row>
    <row r="454">
      <c r="A454" s="58"/>
      <c r="B454" s="59"/>
      <c r="C454" s="59"/>
      <c r="D454" s="59"/>
      <c r="E454" s="60"/>
      <c r="F454" s="60"/>
      <c r="H454" s="58"/>
      <c r="I454" s="61"/>
      <c r="K454" s="62"/>
    </row>
    <row r="455">
      <c r="A455" s="58"/>
      <c r="B455" s="59"/>
      <c r="C455" s="59"/>
      <c r="D455" s="59"/>
      <c r="E455" s="60"/>
      <c r="F455" s="60"/>
      <c r="H455" s="58"/>
      <c r="I455" s="61"/>
      <c r="K455" s="62"/>
    </row>
    <row r="456">
      <c r="A456" s="58"/>
      <c r="B456" s="59"/>
      <c r="C456" s="59"/>
      <c r="D456" s="59"/>
      <c r="E456" s="60"/>
      <c r="F456" s="60"/>
      <c r="H456" s="58"/>
      <c r="I456" s="61"/>
      <c r="K456" s="62"/>
    </row>
    <row r="457">
      <c r="A457" s="58"/>
      <c r="B457" s="59"/>
      <c r="C457" s="59"/>
      <c r="D457" s="59"/>
      <c r="E457" s="60"/>
      <c r="F457" s="60"/>
      <c r="H457" s="58"/>
      <c r="I457" s="61"/>
      <c r="K457" s="62"/>
    </row>
    <row r="458">
      <c r="A458" s="58"/>
      <c r="B458" s="59"/>
      <c r="C458" s="59"/>
      <c r="D458" s="59"/>
      <c r="E458" s="60"/>
      <c r="F458" s="60"/>
      <c r="H458" s="58"/>
      <c r="I458" s="61"/>
      <c r="K458" s="62"/>
    </row>
    <row r="459">
      <c r="A459" s="58"/>
      <c r="B459" s="59"/>
      <c r="C459" s="59"/>
      <c r="D459" s="59"/>
      <c r="E459" s="60"/>
      <c r="F459" s="60"/>
      <c r="H459" s="58"/>
      <c r="I459" s="61"/>
      <c r="K459" s="62"/>
    </row>
    <row r="460">
      <c r="A460" s="58"/>
      <c r="B460" s="59"/>
      <c r="C460" s="59"/>
      <c r="D460" s="59"/>
      <c r="E460" s="60"/>
      <c r="F460" s="60"/>
      <c r="H460" s="58"/>
      <c r="I460" s="61"/>
      <c r="K460" s="62"/>
    </row>
    <row r="461">
      <c r="A461" s="58"/>
      <c r="B461" s="59"/>
      <c r="C461" s="59"/>
      <c r="D461" s="59"/>
      <c r="E461" s="60"/>
      <c r="F461" s="60"/>
      <c r="H461" s="58"/>
      <c r="I461" s="61"/>
      <c r="K461" s="62"/>
    </row>
    <row r="462">
      <c r="A462" s="58"/>
      <c r="B462" s="59"/>
      <c r="C462" s="59"/>
      <c r="D462" s="59"/>
      <c r="E462" s="60"/>
      <c r="F462" s="60"/>
      <c r="H462" s="58"/>
      <c r="I462" s="61"/>
      <c r="K462" s="62"/>
    </row>
    <row r="463">
      <c r="A463" s="58"/>
      <c r="B463" s="59"/>
      <c r="C463" s="59"/>
      <c r="D463" s="59"/>
      <c r="E463" s="60"/>
      <c r="F463" s="60"/>
      <c r="H463" s="58"/>
      <c r="I463" s="61"/>
      <c r="K463" s="62"/>
    </row>
    <row r="464">
      <c r="A464" s="58"/>
      <c r="B464" s="59"/>
      <c r="C464" s="59"/>
      <c r="D464" s="59"/>
      <c r="E464" s="60"/>
      <c r="F464" s="60"/>
      <c r="H464" s="58"/>
      <c r="I464" s="61"/>
      <c r="K464" s="62"/>
    </row>
    <row r="465">
      <c r="A465" s="58"/>
      <c r="B465" s="59"/>
      <c r="C465" s="59"/>
      <c r="D465" s="59"/>
      <c r="E465" s="60"/>
      <c r="F465" s="60"/>
      <c r="H465" s="58"/>
      <c r="I465" s="61"/>
      <c r="K465" s="62"/>
    </row>
    <row r="466">
      <c r="A466" s="58"/>
      <c r="B466" s="59"/>
      <c r="C466" s="59"/>
      <c r="D466" s="59"/>
      <c r="E466" s="60"/>
      <c r="F466" s="60"/>
      <c r="H466" s="58"/>
      <c r="I466" s="61"/>
      <c r="K466" s="62"/>
    </row>
    <row r="467">
      <c r="A467" s="58"/>
      <c r="B467" s="59"/>
      <c r="C467" s="59"/>
      <c r="D467" s="59"/>
      <c r="E467" s="60"/>
      <c r="F467" s="60"/>
      <c r="H467" s="58"/>
      <c r="I467" s="61"/>
      <c r="K467" s="62"/>
    </row>
    <row r="468">
      <c r="A468" s="58"/>
      <c r="B468" s="59"/>
      <c r="C468" s="59"/>
      <c r="D468" s="59"/>
      <c r="E468" s="60"/>
      <c r="F468" s="60"/>
      <c r="H468" s="58"/>
      <c r="I468" s="61"/>
      <c r="K468" s="62"/>
    </row>
    <row r="469">
      <c r="A469" s="58"/>
      <c r="B469" s="59"/>
      <c r="C469" s="59"/>
      <c r="D469" s="59"/>
      <c r="E469" s="60"/>
      <c r="F469" s="60"/>
      <c r="H469" s="58"/>
      <c r="I469" s="61"/>
      <c r="K469" s="62"/>
    </row>
    <row r="470">
      <c r="A470" s="58"/>
      <c r="B470" s="59"/>
      <c r="C470" s="59"/>
      <c r="D470" s="59"/>
      <c r="E470" s="60"/>
      <c r="F470" s="60"/>
      <c r="H470" s="58"/>
      <c r="I470" s="61"/>
      <c r="K470" s="62"/>
    </row>
    <row r="471">
      <c r="A471" s="58"/>
      <c r="B471" s="59"/>
      <c r="C471" s="59"/>
      <c r="D471" s="59"/>
      <c r="E471" s="60"/>
      <c r="F471" s="60"/>
      <c r="H471" s="58"/>
      <c r="I471" s="61"/>
      <c r="K471" s="62"/>
    </row>
    <row r="472">
      <c r="A472" s="58"/>
      <c r="B472" s="59"/>
      <c r="C472" s="59"/>
      <c r="D472" s="59"/>
      <c r="E472" s="60"/>
      <c r="F472" s="60"/>
      <c r="H472" s="58"/>
      <c r="I472" s="61"/>
      <c r="K472" s="62"/>
    </row>
    <row r="473">
      <c r="A473" s="58"/>
      <c r="B473" s="59"/>
      <c r="C473" s="59"/>
      <c r="D473" s="59"/>
      <c r="E473" s="60"/>
      <c r="F473" s="60"/>
      <c r="H473" s="58"/>
      <c r="I473" s="61"/>
      <c r="K473" s="62"/>
    </row>
    <row r="474">
      <c r="A474" s="58"/>
      <c r="B474" s="59"/>
      <c r="C474" s="59"/>
      <c r="D474" s="59"/>
      <c r="E474" s="60"/>
      <c r="F474" s="60"/>
      <c r="H474" s="58"/>
      <c r="I474" s="61"/>
      <c r="K474" s="62"/>
    </row>
    <row r="475">
      <c r="A475" s="58"/>
      <c r="B475" s="59"/>
      <c r="C475" s="59"/>
      <c r="D475" s="59"/>
      <c r="E475" s="60"/>
      <c r="F475" s="60"/>
      <c r="H475" s="58"/>
      <c r="I475" s="61"/>
      <c r="K475" s="62"/>
    </row>
    <row r="476">
      <c r="A476" s="58"/>
      <c r="B476" s="59"/>
      <c r="C476" s="59"/>
      <c r="D476" s="59"/>
      <c r="E476" s="60"/>
      <c r="F476" s="60"/>
      <c r="H476" s="58"/>
      <c r="I476" s="61"/>
      <c r="K476" s="62"/>
    </row>
    <row r="477">
      <c r="A477" s="58"/>
      <c r="B477" s="59"/>
      <c r="C477" s="59"/>
      <c r="D477" s="59"/>
      <c r="E477" s="60"/>
      <c r="F477" s="60"/>
      <c r="H477" s="58"/>
      <c r="I477" s="61"/>
      <c r="K477" s="62"/>
    </row>
    <row r="478">
      <c r="A478" s="58"/>
      <c r="B478" s="59"/>
      <c r="C478" s="59"/>
      <c r="D478" s="59"/>
      <c r="E478" s="60"/>
      <c r="F478" s="60"/>
      <c r="H478" s="58"/>
      <c r="I478" s="61"/>
      <c r="K478" s="62"/>
    </row>
    <row r="479">
      <c r="A479" s="58"/>
      <c r="B479" s="59"/>
      <c r="C479" s="59"/>
      <c r="D479" s="59"/>
      <c r="E479" s="60"/>
      <c r="F479" s="60"/>
      <c r="H479" s="58"/>
      <c r="I479" s="61"/>
      <c r="K479" s="62"/>
    </row>
    <row r="480">
      <c r="A480" s="58"/>
      <c r="B480" s="59"/>
      <c r="C480" s="59"/>
      <c r="D480" s="59"/>
      <c r="E480" s="60"/>
      <c r="F480" s="60"/>
      <c r="H480" s="58"/>
      <c r="I480" s="61"/>
      <c r="K480" s="62"/>
    </row>
    <row r="481">
      <c r="A481" s="58"/>
      <c r="B481" s="59"/>
      <c r="C481" s="59"/>
      <c r="D481" s="59"/>
      <c r="E481" s="60"/>
      <c r="F481" s="60"/>
      <c r="H481" s="58"/>
      <c r="I481" s="61"/>
      <c r="K481" s="62"/>
    </row>
    <row r="482">
      <c r="A482" s="58"/>
      <c r="B482" s="59"/>
      <c r="C482" s="59"/>
      <c r="D482" s="59"/>
      <c r="E482" s="60"/>
      <c r="F482" s="60"/>
      <c r="H482" s="58"/>
      <c r="I482" s="61"/>
      <c r="K482" s="62"/>
    </row>
    <row r="483">
      <c r="A483" s="58"/>
      <c r="B483" s="59"/>
      <c r="C483" s="59"/>
      <c r="D483" s="59"/>
      <c r="E483" s="60"/>
      <c r="F483" s="60"/>
      <c r="H483" s="58"/>
      <c r="I483" s="61"/>
      <c r="K483" s="62"/>
    </row>
    <row r="484">
      <c r="A484" s="58"/>
      <c r="B484" s="59"/>
      <c r="C484" s="59"/>
      <c r="D484" s="59"/>
      <c r="E484" s="60"/>
      <c r="F484" s="60"/>
      <c r="H484" s="58"/>
      <c r="I484" s="61"/>
      <c r="K484" s="62"/>
    </row>
    <row r="485">
      <c r="A485" s="58"/>
      <c r="B485" s="59"/>
      <c r="C485" s="59"/>
      <c r="D485" s="59"/>
      <c r="E485" s="60"/>
      <c r="F485" s="60"/>
      <c r="H485" s="58"/>
      <c r="I485" s="61"/>
      <c r="K485" s="62"/>
    </row>
    <row r="486">
      <c r="A486" s="58"/>
      <c r="B486" s="59"/>
      <c r="C486" s="59"/>
      <c r="D486" s="59"/>
      <c r="E486" s="60"/>
      <c r="F486" s="60"/>
      <c r="H486" s="58"/>
      <c r="I486" s="61"/>
      <c r="K486" s="62"/>
    </row>
    <row r="487">
      <c r="A487" s="58"/>
      <c r="B487" s="59"/>
      <c r="C487" s="59"/>
      <c r="D487" s="59"/>
      <c r="E487" s="60"/>
      <c r="F487" s="60"/>
      <c r="H487" s="58"/>
      <c r="I487" s="61"/>
      <c r="K487" s="62"/>
    </row>
    <row r="488">
      <c r="A488" s="58"/>
      <c r="B488" s="59"/>
      <c r="C488" s="59"/>
      <c r="D488" s="59"/>
      <c r="E488" s="60"/>
      <c r="F488" s="60"/>
      <c r="H488" s="58"/>
      <c r="I488" s="61"/>
      <c r="K488" s="62"/>
    </row>
    <row r="489">
      <c r="A489" s="58"/>
      <c r="B489" s="59"/>
      <c r="C489" s="59"/>
      <c r="D489" s="59"/>
      <c r="E489" s="60"/>
      <c r="F489" s="60"/>
      <c r="H489" s="58"/>
      <c r="I489" s="61"/>
      <c r="K489" s="62"/>
    </row>
    <row r="490">
      <c r="A490" s="58"/>
      <c r="B490" s="59"/>
      <c r="C490" s="59"/>
      <c r="D490" s="59"/>
      <c r="E490" s="60"/>
      <c r="F490" s="60"/>
      <c r="H490" s="58"/>
      <c r="I490" s="61"/>
      <c r="K490" s="62"/>
    </row>
    <row r="491">
      <c r="A491" s="58"/>
      <c r="B491" s="59"/>
      <c r="C491" s="59"/>
      <c r="D491" s="59"/>
      <c r="E491" s="60"/>
      <c r="F491" s="60"/>
      <c r="H491" s="58"/>
      <c r="I491" s="61"/>
      <c r="K491" s="62"/>
    </row>
    <row r="492">
      <c r="A492" s="58"/>
      <c r="B492" s="59"/>
      <c r="C492" s="59"/>
      <c r="D492" s="59"/>
      <c r="E492" s="60"/>
      <c r="F492" s="60"/>
      <c r="H492" s="58"/>
      <c r="I492" s="61"/>
      <c r="K492" s="62"/>
    </row>
    <row r="493">
      <c r="A493" s="58"/>
      <c r="B493" s="59"/>
      <c r="C493" s="59"/>
      <c r="D493" s="59"/>
      <c r="E493" s="60"/>
      <c r="F493" s="60"/>
      <c r="H493" s="58"/>
      <c r="I493" s="61"/>
      <c r="K493" s="62"/>
    </row>
    <row r="494">
      <c r="A494" s="58"/>
      <c r="B494" s="59"/>
      <c r="C494" s="59"/>
      <c r="D494" s="59"/>
      <c r="E494" s="60"/>
      <c r="F494" s="60"/>
      <c r="H494" s="58"/>
      <c r="I494" s="61"/>
      <c r="K494" s="62"/>
    </row>
    <row r="495">
      <c r="A495" s="58"/>
      <c r="B495" s="59"/>
      <c r="C495" s="59"/>
      <c r="D495" s="59"/>
      <c r="E495" s="60"/>
      <c r="F495" s="60"/>
      <c r="H495" s="58"/>
      <c r="I495" s="61"/>
      <c r="K495" s="62"/>
    </row>
    <row r="496">
      <c r="A496" s="58"/>
      <c r="B496" s="59"/>
      <c r="C496" s="59"/>
      <c r="D496" s="59"/>
      <c r="E496" s="60"/>
      <c r="F496" s="60"/>
      <c r="H496" s="58"/>
      <c r="I496" s="61"/>
      <c r="K496" s="62"/>
    </row>
    <row r="497">
      <c r="A497" s="58"/>
      <c r="B497" s="59"/>
      <c r="C497" s="59"/>
      <c r="D497" s="59"/>
      <c r="E497" s="60"/>
      <c r="F497" s="60"/>
      <c r="H497" s="58"/>
      <c r="I497" s="61"/>
      <c r="K497" s="62"/>
    </row>
    <row r="498">
      <c r="A498" s="58"/>
      <c r="B498" s="59"/>
      <c r="C498" s="59"/>
      <c r="D498" s="59"/>
      <c r="E498" s="60"/>
      <c r="F498" s="60"/>
      <c r="H498" s="58"/>
      <c r="I498" s="61"/>
      <c r="K498" s="62"/>
    </row>
    <row r="499">
      <c r="A499" s="58"/>
      <c r="B499" s="59"/>
      <c r="C499" s="59"/>
      <c r="D499" s="59"/>
      <c r="E499" s="60"/>
      <c r="F499" s="60"/>
      <c r="H499" s="58"/>
      <c r="I499" s="61"/>
      <c r="K499" s="62"/>
    </row>
    <row r="500">
      <c r="A500" s="58"/>
      <c r="B500" s="59"/>
      <c r="C500" s="59"/>
      <c r="D500" s="59"/>
      <c r="E500" s="60"/>
      <c r="F500" s="60"/>
      <c r="H500" s="58"/>
      <c r="I500" s="61"/>
      <c r="K500" s="62"/>
    </row>
    <row r="501">
      <c r="A501" s="58"/>
      <c r="B501" s="59"/>
      <c r="C501" s="59"/>
      <c r="D501" s="59"/>
      <c r="E501" s="60"/>
      <c r="F501" s="60"/>
      <c r="H501" s="58"/>
      <c r="I501" s="61"/>
      <c r="K501" s="62"/>
    </row>
    <row r="502">
      <c r="A502" s="58"/>
      <c r="B502" s="59"/>
      <c r="C502" s="59"/>
      <c r="D502" s="59"/>
      <c r="E502" s="60"/>
      <c r="F502" s="60"/>
      <c r="H502" s="58"/>
      <c r="I502" s="61"/>
      <c r="K502" s="62"/>
    </row>
    <row r="503">
      <c r="A503" s="58"/>
      <c r="B503" s="59"/>
      <c r="C503" s="59"/>
      <c r="D503" s="59"/>
      <c r="E503" s="60"/>
      <c r="F503" s="60"/>
      <c r="H503" s="58"/>
      <c r="I503" s="61"/>
      <c r="K503" s="62"/>
    </row>
    <row r="504">
      <c r="A504" s="58"/>
      <c r="B504" s="59"/>
      <c r="C504" s="59"/>
      <c r="D504" s="59"/>
      <c r="E504" s="60"/>
      <c r="F504" s="60"/>
      <c r="H504" s="58"/>
      <c r="I504" s="61"/>
      <c r="K504" s="62"/>
    </row>
    <row r="505">
      <c r="A505" s="58"/>
      <c r="B505" s="59"/>
      <c r="C505" s="59"/>
      <c r="D505" s="59"/>
      <c r="E505" s="60"/>
      <c r="F505" s="60"/>
      <c r="H505" s="58"/>
      <c r="I505" s="61"/>
      <c r="K505" s="62"/>
    </row>
    <row r="506">
      <c r="A506" s="58"/>
      <c r="B506" s="59"/>
      <c r="C506" s="59"/>
      <c r="D506" s="59"/>
      <c r="E506" s="60"/>
      <c r="F506" s="60"/>
      <c r="H506" s="58"/>
      <c r="I506" s="61"/>
      <c r="K506" s="62"/>
    </row>
    <row r="507">
      <c r="A507" s="58"/>
      <c r="B507" s="59"/>
      <c r="C507" s="59"/>
      <c r="D507" s="59"/>
      <c r="E507" s="60"/>
      <c r="F507" s="60"/>
      <c r="H507" s="58"/>
      <c r="I507" s="61"/>
      <c r="K507" s="62"/>
    </row>
    <row r="508">
      <c r="A508" s="58"/>
      <c r="B508" s="59"/>
      <c r="C508" s="59"/>
      <c r="D508" s="59"/>
      <c r="E508" s="60"/>
      <c r="F508" s="60"/>
      <c r="H508" s="58"/>
      <c r="I508" s="61"/>
      <c r="K508" s="62"/>
    </row>
    <row r="509">
      <c r="A509" s="58"/>
      <c r="B509" s="59"/>
      <c r="C509" s="59"/>
      <c r="D509" s="59"/>
      <c r="E509" s="60"/>
      <c r="F509" s="60"/>
      <c r="H509" s="58"/>
      <c r="I509" s="61"/>
      <c r="K509" s="62"/>
    </row>
    <row r="510">
      <c r="A510" s="58"/>
      <c r="B510" s="59"/>
      <c r="C510" s="59"/>
      <c r="D510" s="59"/>
      <c r="E510" s="60"/>
      <c r="F510" s="60"/>
      <c r="H510" s="58"/>
      <c r="I510" s="61"/>
      <c r="K510" s="62"/>
    </row>
    <row r="511">
      <c r="A511" s="58"/>
      <c r="B511" s="59"/>
      <c r="C511" s="59"/>
      <c r="D511" s="59"/>
      <c r="E511" s="60"/>
      <c r="F511" s="60"/>
      <c r="H511" s="58"/>
      <c r="I511" s="61"/>
      <c r="K511" s="62"/>
    </row>
    <row r="512">
      <c r="A512" s="58"/>
      <c r="B512" s="59"/>
      <c r="C512" s="59"/>
      <c r="D512" s="59"/>
      <c r="E512" s="60"/>
      <c r="F512" s="60"/>
      <c r="H512" s="58"/>
      <c r="I512" s="61"/>
      <c r="K512" s="62"/>
    </row>
    <row r="513">
      <c r="A513" s="58"/>
      <c r="B513" s="59"/>
      <c r="C513" s="59"/>
      <c r="D513" s="59"/>
      <c r="E513" s="60"/>
      <c r="F513" s="60"/>
      <c r="H513" s="58"/>
      <c r="I513" s="61"/>
      <c r="K513" s="62"/>
    </row>
    <row r="514">
      <c r="A514" s="58"/>
      <c r="B514" s="59"/>
      <c r="C514" s="59"/>
      <c r="D514" s="59"/>
      <c r="E514" s="60"/>
      <c r="F514" s="60"/>
      <c r="H514" s="58"/>
      <c r="I514" s="61"/>
      <c r="K514" s="62"/>
    </row>
    <row r="515">
      <c r="A515" s="58"/>
      <c r="B515" s="59"/>
      <c r="C515" s="59"/>
      <c r="D515" s="59"/>
      <c r="E515" s="60"/>
      <c r="F515" s="60"/>
      <c r="H515" s="58"/>
      <c r="I515" s="61"/>
      <c r="K515" s="62"/>
    </row>
    <row r="516">
      <c r="A516" s="58"/>
      <c r="B516" s="59"/>
      <c r="C516" s="59"/>
      <c r="D516" s="59"/>
      <c r="E516" s="60"/>
      <c r="F516" s="60"/>
      <c r="H516" s="58"/>
      <c r="I516" s="61"/>
      <c r="K516" s="62"/>
    </row>
    <row r="517">
      <c r="A517" s="58"/>
      <c r="B517" s="59"/>
      <c r="C517" s="59"/>
      <c r="D517" s="59"/>
      <c r="E517" s="60"/>
      <c r="F517" s="60"/>
      <c r="H517" s="58"/>
      <c r="I517" s="61"/>
      <c r="K517" s="62"/>
    </row>
    <row r="518">
      <c r="A518" s="58"/>
      <c r="B518" s="59"/>
      <c r="C518" s="59"/>
      <c r="D518" s="59"/>
      <c r="E518" s="60"/>
      <c r="F518" s="60"/>
      <c r="H518" s="58"/>
      <c r="I518" s="61"/>
      <c r="K518" s="62"/>
    </row>
    <row r="519">
      <c r="A519" s="58"/>
      <c r="B519" s="59"/>
      <c r="C519" s="59"/>
      <c r="D519" s="59"/>
      <c r="E519" s="60"/>
      <c r="F519" s="60"/>
      <c r="H519" s="58"/>
      <c r="I519" s="61"/>
      <c r="K519" s="62"/>
    </row>
    <row r="520">
      <c r="A520" s="58"/>
      <c r="B520" s="59"/>
      <c r="C520" s="59"/>
      <c r="D520" s="59"/>
      <c r="E520" s="60"/>
      <c r="F520" s="60"/>
      <c r="H520" s="58"/>
      <c r="I520" s="61"/>
      <c r="K520" s="62"/>
    </row>
    <row r="521">
      <c r="A521" s="58"/>
      <c r="B521" s="59"/>
      <c r="C521" s="59"/>
      <c r="D521" s="59"/>
      <c r="E521" s="60"/>
      <c r="F521" s="60"/>
      <c r="H521" s="58"/>
      <c r="I521" s="61"/>
      <c r="K521" s="62"/>
    </row>
    <row r="522">
      <c r="A522" s="58"/>
      <c r="B522" s="59"/>
      <c r="C522" s="59"/>
      <c r="D522" s="59"/>
      <c r="E522" s="60"/>
      <c r="F522" s="60"/>
      <c r="H522" s="58"/>
      <c r="I522" s="61"/>
      <c r="K522" s="62"/>
    </row>
    <row r="523">
      <c r="A523" s="58"/>
      <c r="B523" s="59"/>
      <c r="C523" s="59"/>
      <c r="D523" s="59"/>
      <c r="E523" s="60"/>
      <c r="F523" s="60"/>
      <c r="H523" s="58"/>
      <c r="I523" s="61"/>
      <c r="K523" s="62"/>
    </row>
    <row r="524">
      <c r="A524" s="58"/>
      <c r="B524" s="59"/>
      <c r="C524" s="59"/>
      <c r="D524" s="59"/>
      <c r="E524" s="60"/>
      <c r="F524" s="60"/>
      <c r="H524" s="58"/>
      <c r="I524" s="61"/>
      <c r="K524" s="62"/>
    </row>
    <row r="525">
      <c r="A525" s="58"/>
      <c r="B525" s="59"/>
      <c r="C525" s="59"/>
      <c r="D525" s="59"/>
      <c r="E525" s="60"/>
      <c r="F525" s="60"/>
      <c r="H525" s="58"/>
      <c r="I525" s="61"/>
      <c r="K525" s="62"/>
    </row>
    <row r="526">
      <c r="A526" s="58"/>
      <c r="B526" s="59"/>
      <c r="C526" s="59"/>
      <c r="D526" s="59"/>
      <c r="E526" s="60"/>
      <c r="F526" s="60"/>
      <c r="H526" s="58"/>
      <c r="I526" s="61"/>
      <c r="K526" s="62"/>
    </row>
    <row r="527">
      <c r="A527" s="58"/>
      <c r="B527" s="59"/>
      <c r="C527" s="59"/>
      <c r="D527" s="59"/>
      <c r="E527" s="60"/>
      <c r="F527" s="60"/>
      <c r="H527" s="58"/>
      <c r="I527" s="61"/>
      <c r="K527" s="62"/>
    </row>
    <row r="528">
      <c r="A528" s="58"/>
      <c r="B528" s="59"/>
      <c r="C528" s="59"/>
      <c r="D528" s="59"/>
      <c r="E528" s="60"/>
      <c r="F528" s="60"/>
      <c r="H528" s="58"/>
      <c r="I528" s="61"/>
      <c r="K528" s="62"/>
    </row>
    <row r="529">
      <c r="A529" s="58"/>
      <c r="B529" s="59"/>
      <c r="C529" s="59"/>
      <c r="D529" s="59"/>
      <c r="E529" s="60"/>
      <c r="F529" s="60"/>
      <c r="H529" s="58"/>
      <c r="I529" s="61"/>
      <c r="K529" s="62"/>
    </row>
    <row r="530">
      <c r="A530" s="58"/>
      <c r="B530" s="59"/>
      <c r="C530" s="59"/>
      <c r="D530" s="59"/>
      <c r="E530" s="60"/>
      <c r="F530" s="60"/>
      <c r="H530" s="58"/>
      <c r="I530" s="61"/>
      <c r="K530" s="62"/>
    </row>
    <row r="531">
      <c r="A531" s="58"/>
      <c r="B531" s="59"/>
      <c r="C531" s="59"/>
      <c r="D531" s="59"/>
      <c r="E531" s="60"/>
      <c r="F531" s="60"/>
      <c r="H531" s="58"/>
      <c r="I531" s="61"/>
      <c r="K531" s="62"/>
    </row>
    <row r="532">
      <c r="A532" s="58"/>
      <c r="B532" s="59"/>
      <c r="C532" s="59"/>
      <c r="D532" s="59"/>
      <c r="E532" s="60"/>
      <c r="F532" s="60"/>
      <c r="H532" s="58"/>
      <c r="I532" s="61"/>
      <c r="K532" s="62"/>
    </row>
    <row r="533">
      <c r="A533" s="58"/>
      <c r="B533" s="59"/>
      <c r="C533" s="59"/>
      <c r="D533" s="59"/>
      <c r="E533" s="60"/>
      <c r="F533" s="60"/>
      <c r="H533" s="58"/>
      <c r="I533" s="61"/>
      <c r="K533" s="62"/>
    </row>
    <row r="534">
      <c r="A534" s="58"/>
      <c r="B534" s="59"/>
      <c r="C534" s="59"/>
      <c r="D534" s="59"/>
      <c r="E534" s="60"/>
      <c r="F534" s="60"/>
      <c r="H534" s="58"/>
      <c r="I534" s="61"/>
      <c r="K534" s="62"/>
    </row>
    <row r="535">
      <c r="A535" s="58"/>
      <c r="B535" s="59"/>
      <c r="C535" s="59"/>
      <c r="D535" s="59"/>
      <c r="E535" s="60"/>
      <c r="F535" s="60"/>
      <c r="H535" s="58"/>
      <c r="I535" s="61"/>
      <c r="K535" s="62"/>
    </row>
    <row r="536">
      <c r="A536" s="58"/>
      <c r="B536" s="59"/>
      <c r="C536" s="59"/>
      <c r="D536" s="59"/>
      <c r="E536" s="60"/>
      <c r="F536" s="60"/>
      <c r="H536" s="58"/>
      <c r="I536" s="61"/>
      <c r="K536" s="62"/>
    </row>
    <row r="537">
      <c r="A537" s="58"/>
      <c r="B537" s="59"/>
      <c r="C537" s="59"/>
      <c r="D537" s="59"/>
      <c r="E537" s="60"/>
      <c r="F537" s="60"/>
      <c r="H537" s="58"/>
      <c r="I537" s="61"/>
      <c r="K537" s="62"/>
    </row>
    <row r="538">
      <c r="A538" s="58"/>
      <c r="B538" s="59"/>
      <c r="C538" s="59"/>
      <c r="D538" s="59"/>
      <c r="E538" s="60"/>
      <c r="F538" s="60"/>
      <c r="H538" s="58"/>
      <c r="I538" s="61"/>
      <c r="K538" s="62"/>
    </row>
    <row r="539">
      <c r="A539" s="58"/>
      <c r="B539" s="59"/>
      <c r="C539" s="59"/>
      <c r="D539" s="59"/>
      <c r="E539" s="60"/>
      <c r="F539" s="60"/>
      <c r="H539" s="58"/>
      <c r="I539" s="61"/>
      <c r="K539" s="62"/>
    </row>
    <row r="540">
      <c r="A540" s="58"/>
      <c r="B540" s="59"/>
      <c r="C540" s="59"/>
      <c r="D540" s="59"/>
      <c r="E540" s="60"/>
      <c r="F540" s="60"/>
      <c r="H540" s="58"/>
      <c r="I540" s="61"/>
      <c r="K540" s="62"/>
    </row>
    <row r="541">
      <c r="A541" s="58"/>
      <c r="B541" s="59"/>
      <c r="C541" s="59"/>
      <c r="D541" s="59"/>
      <c r="E541" s="60"/>
      <c r="F541" s="60"/>
      <c r="H541" s="58"/>
      <c r="I541" s="61"/>
      <c r="K541" s="62"/>
    </row>
    <row r="542">
      <c r="A542" s="58"/>
      <c r="B542" s="59"/>
      <c r="C542" s="59"/>
      <c r="D542" s="59"/>
      <c r="E542" s="60"/>
      <c r="F542" s="60"/>
      <c r="H542" s="58"/>
      <c r="I542" s="61"/>
      <c r="K542" s="62"/>
    </row>
    <row r="543">
      <c r="A543" s="58"/>
      <c r="B543" s="59"/>
      <c r="C543" s="59"/>
      <c r="D543" s="59"/>
      <c r="E543" s="60"/>
      <c r="F543" s="60"/>
      <c r="H543" s="58"/>
      <c r="I543" s="61"/>
      <c r="K543" s="62"/>
    </row>
    <row r="544">
      <c r="A544" s="58"/>
      <c r="B544" s="59"/>
      <c r="C544" s="59"/>
      <c r="D544" s="59"/>
      <c r="E544" s="60"/>
      <c r="F544" s="60"/>
      <c r="H544" s="58"/>
      <c r="I544" s="61"/>
      <c r="K544" s="62"/>
    </row>
    <row r="545">
      <c r="A545" s="58"/>
      <c r="B545" s="59"/>
      <c r="C545" s="59"/>
      <c r="D545" s="59"/>
      <c r="E545" s="60"/>
      <c r="F545" s="60"/>
      <c r="H545" s="58"/>
      <c r="I545" s="61"/>
      <c r="K545" s="62"/>
    </row>
    <row r="546">
      <c r="A546" s="58"/>
      <c r="B546" s="59"/>
      <c r="C546" s="59"/>
      <c r="D546" s="59"/>
      <c r="E546" s="60"/>
      <c r="F546" s="60"/>
      <c r="H546" s="58"/>
      <c r="I546" s="61"/>
      <c r="K546" s="62"/>
    </row>
    <row r="547">
      <c r="A547" s="58"/>
      <c r="B547" s="59"/>
      <c r="C547" s="59"/>
      <c r="D547" s="59"/>
      <c r="E547" s="60"/>
      <c r="F547" s="60"/>
      <c r="H547" s="58"/>
      <c r="I547" s="61"/>
      <c r="K547" s="62"/>
    </row>
    <row r="548">
      <c r="A548" s="58"/>
      <c r="B548" s="59"/>
      <c r="C548" s="59"/>
      <c r="D548" s="59"/>
      <c r="E548" s="60"/>
      <c r="F548" s="60"/>
      <c r="H548" s="58"/>
      <c r="I548" s="61"/>
      <c r="K548" s="62"/>
    </row>
    <row r="549">
      <c r="A549" s="58"/>
      <c r="B549" s="59"/>
      <c r="C549" s="59"/>
      <c r="D549" s="59"/>
      <c r="E549" s="60"/>
      <c r="F549" s="60"/>
      <c r="H549" s="58"/>
      <c r="I549" s="61"/>
      <c r="K549" s="62"/>
    </row>
    <row r="550">
      <c r="A550" s="58"/>
      <c r="B550" s="59"/>
      <c r="C550" s="59"/>
      <c r="D550" s="59"/>
      <c r="E550" s="60"/>
      <c r="F550" s="60"/>
      <c r="H550" s="58"/>
      <c r="I550" s="61"/>
      <c r="K550" s="62"/>
    </row>
    <row r="551">
      <c r="A551" s="58"/>
      <c r="B551" s="59"/>
      <c r="C551" s="59"/>
      <c r="D551" s="59"/>
      <c r="E551" s="60"/>
      <c r="F551" s="60"/>
      <c r="H551" s="58"/>
      <c r="I551" s="61"/>
      <c r="K551" s="62"/>
    </row>
    <row r="552">
      <c r="A552" s="58"/>
      <c r="B552" s="59"/>
      <c r="C552" s="59"/>
      <c r="D552" s="59"/>
      <c r="E552" s="60"/>
      <c r="F552" s="60"/>
      <c r="H552" s="58"/>
      <c r="I552" s="61"/>
      <c r="K552" s="62"/>
    </row>
    <row r="553">
      <c r="A553" s="58"/>
      <c r="B553" s="59"/>
      <c r="C553" s="59"/>
      <c r="D553" s="59"/>
      <c r="E553" s="60"/>
      <c r="F553" s="60"/>
      <c r="H553" s="58"/>
      <c r="I553" s="61"/>
      <c r="K553" s="62"/>
    </row>
    <row r="554">
      <c r="A554" s="58"/>
      <c r="B554" s="59"/>
      <c r="C554" s="59"/>
      <c r="D554" s="59"/>
      <c r="E554" s="60"/>
      <c r="F554" s="60"/>
      <c r="H554" s="58"/>
      <c r="I554" s="61"/>
      <c r="K554" s="62"/>
    </row>
    <row r="555">
      <c r="A555" s="58"/>
      <c r="B555" s="59"/>
      <c r="C555" s="59"/>
      <c r="D555" s="59"/>
      <c r="E555" s="60"/>
      <c r="F555" s="60"/>
      <c r="H555" s="58"/>
      <c r="I555" s="61"/>
      <c r="K555" s="62"/>
    </row>
    <row r="556">
      <c r="A556" s="58"/>
      <c r="B556" s="59"/>
      <c r="C556" s="59"/>
      <c r="D556" s="59"/>
      <c r="E556" s="60"/>
      <c r="F556" s="60"/>
      <c r="H556" s="58"/>
      <c r="I556" s="61"/>
      <c r="K556" s="62"/>
    </row>
    <row r="557">
      <c r="A557" s="58"/>
      <c r="B557" s="59"/>
      <c r="C557" s="59"/>
      <c r="D557" s="59"/>
      <c r="E557" s="60"/>
      <c r="F557" s="60"/>
      <c r="H557" s="58"/>
      <c r="I557" s="61"/>
      <c r="K557" s="62"/>
    </row>
    <row r="558">
      <c r="A558" s="58"/>
      <c r="B558" s="59"/>
      <c r="C558" s="59"/>
      <c r="D558" s="59"/>
      <c r="E558" s="60"/>
      <c r="F558" s="60"/>
      <c r="H558" s="58"/>
      <c r="I558" s="61"/>
      <c r="K558" s="62"/>
    </row>
    <row r="559">
      <c r="A559" s="58"/>
      <c r="B559" s="59"/>
      <c r="C559" s="59"/>
      <c r="D559" s="59"/>
      <c r="E559" s="60"/>
      <c r="F559" s="60"/>
      <c r="H559" s="58"/>
      <c r="I559" s="61"/>
      <c r="K559" s="62"/>
    </row>
    <row r="560">
      <c r="A560" s="58"/>
      <c r="B560" s="59"/>
      <c r="C560" s="59"/>
      <c r="D560" s="59"/>
      <c r="E560" s="60"/>
      <c r="F560" s="60"/>
      <c r="H560" s="58"/>
      <c r="I560" s="61"/>
      <c r="K560" s="62"/>
    </row>
    <row r="561">
      <c r="A561" s="58"/>
      <c r="B561" s="59"/>
      <c r="C561" s="59"/>
      <c r="D561" s="59"/>
      <c r="E561" s="60"/>
      <c r="F561" s="60"/>
      <c r="H561" s="58"/>
      <c r="I561" s="61"/>
      <c r="K561" s="62"/>
    </row>
    <row r="562">
      <c r="A562" s="58"/>
      <c r="B562" s="59"/>
      <c r="C562" s="59"/>
      <c r="D562" s="59"/>
      <c r="E562" s="60"/>
      <c r="F562" s="60"/>
      <c r="H562" s="58"/>
      <c r="I562" s="61"/>
      <c r="K562" s="62"/>
    </row>
    <row r="563">
      <c r="A563" s="58"/>
      <c r="B563" s="59"/>
      <c r="C563" s="59"/>
      <c r="D563" s="59"/>
      <c r="E563" s="60"/>
      <c r="F563" s="60"/>
      <c r="H563" s="58"/>
      <c r="I563" s="61"/>
      <c r="K563" s="62"/>
    </row>
    <row r="564">
      <c r="A564" s="58"/>
      <c r="B564" s="59"/>
      <c r="C564" s="59"/>
      <c r="D564" s="59"/>
      <c r="E564" s="60"/>
      <c r="F564" s="60"/>
      <c r="H564" s="58"/>
      <c r="I564" s="61"/>
      <c r="K564" s="62"/>
    </row>
    <row r="565">
      <c r="A565" s="58"/>
      <c r="B565" s="59"/>
      <c r="C565" s="59"/>
      <c r="D565" s="59"/>
      <c r="E565" s="60"/>
      <c r="F565" s="60"/>
      <c r="H565" s="58"/>
      <c r="I565" s="61"/>
      <c r="K565" s="62"/>
    </row>
    <row r="566">
      <c r="A566" s="58"/>
      <c r="B566" s="59"/>
      <c r="C566" s="59"/>
      <c r="D566" s="59"/>
      <c r="E566" s="60"/>
      <c r="F566" s="60"/>
      <c r="H566" s="58"/>
      <c r="I566" s="61"/>
      <c r="K566" s="62"/>
    </row>
    <row r="567">
      <c r="A567" s="58"/>
      <c r="B567" s="59"/>
      <c r="C567" s="59"/>
      <c r="D567" s="59"/>
      <c r="E567" s="60"/>
      <c r="F567" s="60"/>
      <c r="H567" s="58"/>
      <c r="I567" s="61"/>
      <c r="K567" s="62"/>
    </row>
    <row r="568">
      <c r="A568" s="58"/>
      <c r="B568" s="59"/>
      <c r="C568" s="59"/>
      <c r="D568" s="59"/>
      <c r="E568" s="60"/>
      <c r="F568" s="60"/>
      <c r="H568" s="58"/>
      <c r="I568" s="61"/>
      <c r="K568" s="62"/>
    </row>
    <row r="569">
      <c r="A569" s="58"/>
      <c r="B569" s="59"/>
      <c r="C569" s="59"/>
      <c r="D569" s="59"/>
      <c r="E569" s="60"/>
      <c r="F569" s="60"/>
      <c r="H569" s="58"/>
      <c r="I569" s="61"/>
      <c r="K569" s="62"/>
    </row>
    <row r="570">
      <c r="A570" s="58"/>
      <c r="B570" s="59"/>
      <c r="C570" s="59"/>
      <c r="D570" s="59"/>
      <c r="E570" s="60"/>
      <c r="F570" s="60"/>
      <c r="H570" s="58"/>
      <c r="I570" s="61"/>
      <c r="K570" s="62"/>
    </row>
    <row r="571">
      <c r="A571" s="58"/>
      <c r="B571" s="59"/>
      <c r="C571" s="59"/>
      <c r="D571" s="59"/>
      <c r="E571" s="60"/>
      <c r="F571" s="60"/>
      <c r="H571" s="58"/>
      <c r="I571" s="61"/>
      <c r="K571" s="62"/>
    </row>
    <row r="572">
      <c r="A572" s="58"/>
      <c r="B572" s="59"/>
      <c r="C572" s="59"/>
      <c r="D572" s="59"/>
      <c r="E572" s="60"/>
      <c r="F572" s="60"/>
      <c r="H572" s="58"/>
      <c r="I572" s="61"/>
      <c r="K572" s="62"/>
    </row>
    <row r="573">
      <c r="A573" s="58"/>
      <c r="B573" s="59"/>
      <c r="C573" s="59"/>
      <c r="D573" s="59"/>
      <c r="E573" s="60"/>
      <c r="F573" s="60"/>
      <c r="H573" s="58"/>
      <c r="I573" s="61"/>
      <c r="K573" s="62"/>
    </row>
    <row r="574">
      <c r="A574" s="58"/>
      <c r="B574" s="59"/>
      <c r="C574" s="59"/>
      <c r="D574" s="59"/>
      <c r="E574" s="60"/>
      <c r="F574" s="60"/>
      <c r="H574" s="58"/>
      <c r="I574" s="61"/>
      <c r="K574" s="62"/>
    </row>
    <row r="575">
      <c r="A575" s="58"/>
      <c r="B575" s="59"/>
      <c r="C575" s="59"/>
      <c r="D575" s="59"/>
      <c r="E575" s="60"/>
      <c r="F575" s="60"/>
      <c r="H575" s="58"/>
      <c r="I575" s="61"/>
      <c r="K575" s="62"/>
    </row>
    <row r="576">
      <c r="A576" s="58"/>
      <c r="B576" s="59"/>
      <c r="C576" s="59"/>
      <c r="D576" s="59"/>
      <c r="E576" s="60"/>
      <c r="F576" s="60"/>
      <c r="H576" s="58"/>
      <c r="I576" s="61"/>
      <c r="K576" s="62"/>
    </row>
    <row r="577">
      <c r="A577" s="58"/>
      <c r="B577" s="59"/>
      <c r="C577" s="59"/>
      <c r="D577" s="59"/>
      <c r="E577" s="60"/>
      <c r="F577" s="60"/>
      <c r="H577" s="58"/>
      <c r="I577" s="61"/>
      <c r="K577" s="62"/>
    </row>
    <row r="578">
      <c r="A578" s="58"/>
      <c r="B578" s="59"/>
      <c r="C578" s="59"/>
      <c r="D578" s="59"/>
      <c r="E578" s="60"/>
      <c r="F578" s="60"/>
      <c r="H578" s="58"/>
      <c r="I578" s="61"/>
      <c r="K578" s="62"/>
    </row>
    <row r="579">
      <c r="A579" s="58"/>
      <c r="B579" s="59"/>
      <c r="C579" s="59"/>
      <c r="D579" s="59"/>
      <c r="E579" s="60"/>
      <c r="F579" s="60"/>
      <c r="H579" s="58"/>
      <c r="I579" s="61"/>
      <c r="K579" s="62"/>
    </row>
    <row r="580">
      <c r="A580" s="58"/>
      <c r="B580" s="59"/>
      <c r="C580" s="59"/>
      <c r="D580" s="59"/>
      <c r="E580" s="60"/>
      <c r="F580" s="60"/>
      <c r="H580" s="58"/>
      <c r="I580" s="61"/>
      <c r="K580" s="62"/>
    </row>
    <row r="581">
      <c r="A581" s="58"/>
      <c r="B581" s="59"/>
      <c r="C581" s="59"/>
      <c r="D581" s="59"/>
      <c r="E581" s="60"/>
      <c r="F581" s="60"/>
      <c r="H581" s="58"/>
      <c r="I581" s="61"/>
      <c r="K581" s="62"/>
    </row>
    <row r="582">
      <c r="A582" s="58"/>
      <c r="B582" s="59"/>
      <c r="C582" s="59"/>
      <c r="D582" s="59"/>
      <c r="E582" s="60"/>
      <c r="F582" s="60"/>
      <c r="H582" s="58"/>
      <c r="I582" s="61"/>
      <c r="K582" s="62"/>
    </row>
    <row r="583">
      <c r="A583" s="58"/>
      <c r="B583" s="59"/>
      <c r="C583" s="59"/>
      <c r="D583" s="59"/>
      <c r="E583" s="60"/>
      <c r="F583" s="60"/>
      <c r="H583" s="58"/>
      <c r="I583" s="61"/>
      <c r="K583" s="62"/>
    </row>
    <row r="584">
      <c r="A584" s="58"/>
      <c r="B584" s="59"/>
      <c r="C584" s="59"/>
      <c r="D584" s="59"/>
      <c r="E584" s="60"/>
      <c r="F584" s="60"/>
      <c r="H584" s="58"/>
      <c r="I584" s="61"/>
      <c r="K584" s="62"/>
    </row>
    <row r="585">
      <c r="A585" s="58"/>
      <c r="B585" s="59"/>
      <c r="C585" s="59"/>
      <c r="D585" s="59"/>
      <c r="E585" s="60"/>
      <c r="F585" s="60"/>
      <c r="H585" s="58"/>
      <c r="I585" s="61"/>
      <c r="K585" s="62"/>
    </row>
    <row r="586">
      <c r="A586" s="58"/>
      <c r="B586" s="59"/>
      <c r="C586" s="59"/>
      <c r="D586" s="59"/>
      <c r="E586" s="60"/>
      <c r="F586" s="60"/>
      <c r="H586" s="58"/>
      <c r="I586" s="61"/>
      <c r="K586" s="62"/>
    </row>
    <row r="587">
      <c r="A587" s="58"/>
      <c r="B587" s="59"/>
      <c r="C587" s="59"/>
      <c r="D587" s="59"/>
      <c r="E587" s="60"/>
      <c r="F587" s="60"/>
      <c r="H587" s="58"/>
      <c r="I587" s="61"/>
      <c r="K587" s="62"/>
    </row>
    <row r="588">
      <c r="A588" s="58"/>
      <c r="B588" s="59"/>
      <c r="C588" s="59"/>
      <c r="D588" s="59"/>
      <c r="E588" s="60"/>
      <c r="F588" s="60"/>
      <c r="H588" s="58"/>
      <c r="I588" s="61"/>
      <c r="K588" s="62"/>
    </row>
    <row r="589">
      <c r="A589" s="58"/>
      <c r="B589" s="59"/>
      <c r="C589" s="59"/>
      <c r="D589" s="59"/>
      <c r="E589" s="60"/>
      <c r="F589" s="60"/>
      <c r="H589" s="58"/>
      <c r="I589" s="61"/>
      <c r="K589" s="62"/>
    </row>
    <row r="590">
      <c r="A590" s="58"/>
      <c r="B590" s="59"/>
      <c r="C590" s="59"/>
      <c r="D590" s="59"/>
      <c r="E590" s="60"/>
      <c r="F590" s="60"/>
      <c r="H590" s="58"/>
      <c r="I590" s="61"/>
      <c r="K590" s="62"/>
    </row>
    <row r="591">
      <c r="A591" s="58"/>
      <c r="B591" s="59"/>
      <c r="C591" s="59"/>
      <c r="D591" s="59"/>
      <c r="E591" s="60"/>
      <c r="F591" s="60"/>
      <c r="H591" s="58"/>
      <c r="I591" s="61"/>
      <c r="K591" s="62"/>
    </row>
    <row r="592">
      <c r="A592" s="58"/>
      <c r="B592" s="59"/>
      <c r="C592" s="59"/>
      <c r="D592" s="59"/>
      <c r="E592" s="60"/>
      <c r="F592" s="60"/>
      <c r="H592" s="58"/>
      <c r="I592" s="61"/>
      <c r="K592" s="62"/>
    </row>
    <row r="593">
      <c r="A593" s="58"/>
      <c r="B593" s="59"/>
      <c r="C593" s="59"/>
      <c r="D593" s="59"/>
      <c r="E593" s="60"/>
      <c r="F593" s="60"/>
      <c r="H593" s="58"/>
      <c r="I593" s="61"/>
      <c r="K593" s="62"/>
    </row>
    <row r="594">
      <c r="A594" s="58"/>
      <c r="B594" s="59"/>
      <c r="C594" s="59"/>
      <c r="D594" s="59"/>
      <c r="E594" s="60"/>
      <c r="F594" s="60"/>
      <c r="H594" s="58"/>
      <c r="I594" s="61"/>
      <c r="K594" s="62"/>
    </row>
    <row r="595">
      <c r="A595" s="58"/>
      <c r="B595" s="59"/>
      <c r="C595" s="59"/>
      <c r="D595" s="59"/>
      <c r="E595" s="60"/>
      <c r="F595" s="60"/>
      <c r="H595" s="58"/>
      <c r="I595" s="61"/>
      <c r="K595" s="62"/>
    </row>
    <row r="596">
      <c r="A596" s="58"/>
      <c r="B596" s="59"/>
      <c r="C596" s="59"/>
      <c r="D596" s="59"/>
      <c r="E596" s="60"/>
      <c r="F596" s="60"/>
      <c r="H596" s="58"/>
      <c r="I596" s="61"/>
      <c r="K596" s="62"/>
    </row>
    <row r="597">
      <c r="A597" s="58"/>
      <c r="B597" s="59"/>
      <c r="C597" s="59"/>
      <c r="D597" s="59"/>
      <c r="E597" s="60"/>
      <c r="F597" s="60"/>
      <c r="H597" s="58"/>
      <c r="I597" s="61"/>
      <c r="K597" s="62"/>
    </row>
    <row r="598">
      <c r="A598" s="58"/>
      <c r="B598" s="59"/>
      <c r="C598" s="59"/>
      <c r="D598" s="59"/>
      <c r="E598" s="60"/>
      <c r="F598" s="60"/>
      <c r="H598" s="58"/>
      <c r="I598" s="61"/>
      <c r="K598" s="62"/>
    </row>
    <row r="599">
      <c r="A599" s="58"/>
      <c r="B599" s="59"/>
      <c r="C599" s="59"/>
      <c r="D599" s="59"/>
      <c r="E599" s="60"/>
      <c r="F599" s="60"/>
      <c r="H599" s="58"/>
      <c r="I599" s="61"/>
      <c r="K599" s="62"/>
    </row>
    <row r="600">
      <c r="A600" s="58"/>
      <c r="B600" s="59"/>
      <c r="C600" s="59"/>
      <c r="D600" s="59"/>
      <c r="E600" s="60"/>
      <c r="F600" s="60"/>
      <c r="H600" s="58"/>
      <c r="I600" s="61"/>
      <c r="K600" s="62"/>
    </row>
    <row r="601">
      <c r="A601" s="58"/>
      <c r="B601" s="59"/>
      <c r="C601" s="59"/>
      <c r="D601" s="59"/>
      <c r="E601" s="60"/>
      <c r="F601" s="60"/>
      <c r="H601" s="58"/>
      <c r="I601" s="61"/>
      <c r="K601" s="62"/>
    </row>
    <row r="602">
      <c r="A602" s="58"/>
      <c r="B602" s="59"/>
      <c r="C602" s="59"/>
      <c r="D602" s="59"/>
      <c r="E602" s="60"/>
      <c r="F602" s="60"/>
      <c r="H602" s="58"/>
      <c r="I602" s="61"/>
      <c r="K602" s="62"/>
    </row>
    <row r="603">
      <c r="A603" s="58"/>
      <c r="B603" s="59"/>
      <c r="C603" s="59"/>
      <c r="D603" s="59"/>
      <c r="E603" s="60"/>
      <c r="F603" s="60"/>
      <c r="H603" s="58"/>
      <c r="I603" s="61"/>
      <c r="K603" s="62"/>
    </row>
    <row r="604">
      <c r="A604" s="58"/>
      <c r="B604" s="59"/>
      <c r="C604" s="59"/>
      <c r="D604" s="59"/>
      <c r="E604" s="60"/>
      <c r="F604" s="60"/>
      <c r="H604" s="58"/>
      <c r="I604" s="61"/>
      <c r="K604" s="62"/>
    </row>
    <row r="605">
      <c r="A605" s="58"/>
      <c r="B605" s="59"/>
      <c r="C605" s="59"/>
      <c r="D605" s="59"/>
      <c r="E605" s="60"/>
      <c r="F605" s="60"/>
      <c r="H605" s="58"/>
      <c r="I605" s="61"/>
      <c r="K605" s="62"/>
    </row>
    <row r="606">
      <c r="A606" s="58"/>
      <c r="B606" s="59"/>
      <c r="C606" s="59"/>
      <c r="D606" s="59"/>
      <c r="E606" s="60"/>
      <c r="F606" s="60"/>
      <c r="H606" s="58"/>
      <c r="I606" s="61"/>
      <c r="K606" s="62"/>
    </row>
    <row r="607">
      <c r="A607" s="58"/>
      <c r="B607" s="59"/>
      <c r="C607" s="59"/>
      <c r="D607" s="59"/>
      <c r="E607" s="60"/>
      <c r="F607" s="60"/>
      <c r="H607" s="58"/>
      <c r="I607" s="61"/>
      <c r="K607" s="62"/>
    </row>
    <row r="608">
      <c r="A608" s="58"/>
      <c r="B608" s="59"/>
      <c r="C608" s="59"/>
      <c r="D608" s="59"/>
      <c r="E608" s="60"/>
      <c r="F608" s="60"/>
      <c r="H608" s="58"/>
      <c r="I608" s="61"/>
      <c r="K608" s="62"/>
    </row>
    <row r="609">
      <c r="A609" s="58"/>
      <c r="B609" s="59"/>
      <c r="C609" s="59"/>
      <c r="D609" s="59"/>
      <c r="E609" s="60"/>
      <c r="F609" s="60"/>
      <c r="H609" s="58"/>
      <c r="I609" s="61"/>
      <c r="K609" s="62"/>
    </row>
    <row r="610">
      <c r="A610" s="58"/>
      <c r="B610" s="59"/>
      <c r="C610" s="59"/>
      <c r="D610" s="59"/>
      <c r="E610" s="60"/>
      <c r="F610" s="60"/>
      <c r="H610" s="58"/>
      <c r="I610" s="61"/>
      <c r="K610" s="62"/>
    </row>
    <row r="611">
      <c r="A611" s="58"/>
      <c r="B611" s="59"/>
      <c r="C611" s="59"/>
      <c r="D611" s="59"/>
      <c r="E611" s="60"/>
      <c r="F611" s="60"/>
      <c r="H611" s="58"/>
      <c r="I611" s="61"/>
      <c r="K611" s="62"/>
    </row>
    <row r="612">
      <c r="A612" s="58"/>
      <c r="B612" s="59"/>
      <c r="C612" s="59"/>
      <c r="D612" s="59"/>
      <c r="E612" s="60"/>
      <c r="F612" s="60"/>
      <c r="H612" s="58"/>
      <c r="I612" s="61"/>
      <c r="K612" s="62"/>
    </row>
    <row r="613">
      <c r="A613" s="58"/>
      <c r="B613" s="59"/>
      <c r="C613" s="59"/>
      <c r="D613" s="59"/>
      <c r="E613" s="60"/>
      <c r="F613" s="60"/>
      <c r="H613" s="58"/>
      <c r="I613" s="61"/>
      <c r="K613" s="62"/>
    </row>
    <row r="614">
      <c r="A614" s="58"/>
      <c r="B614" s="59"/>
      <c r="C614" s="59"/>
      <c r="D614" s="59"/>
      <c r="E614" s="60"/>
      <c r="F614" s="60"/>
      <c r="H614" s="58"/>
      <c r="I614" s="61"/>
      <c r="K614" s="62"/>
    </row>
    <row r="615">
      <c r="A615" s="58"/>
      <c r="B615" s="59"/>
      <c r="C615" s="59"/>
      <c r="D615" s="59"/>
      <c r="E615" s="60"/>
      <c r="F615" s="60"/>
      <c r="H615" s="58"/>
      <c r="I615" s="61"/>
      <c r="K615" s="62"/>
    </row>
    <row r="616">
      <c r="A616" s="58"/>
      <c r="B616" s="59"/>
      <c r="C616" s="59"/>
      <c r="D616" s="59"/>
      <c r="E616" s="60"/>
      <c r="F616" s="60"/>
      <c r="H616" s="58"/>
      <c r="I616" s="61"/>
      <c r="K616" s="62"/>
    </row>
    <row r="617">
      <c r="A617" s="58"/>
      <c r="B617" s="59"/>
      <c r="C617" s="59"/>
      <c r="D617" s="59"/>
      <c r="E617" s="60"/>
      <c r="F617" s="60"/>
      <c r="H617" s="58"/>
      <c r="I617" s="61"/>
      <c r="K617" s="62"/>
    </row>
    <row r="618">
      <c r="A618" s="58"/>
      <c r="B618" s="59"/>
      <c r="C618" s="59"/>
      <c r="D618" s="59"/>
      <c r="E618" s="60"/>
      <c r="F618" s="60"/>
      <c r="H618" s="58"/>
      <c r="I618" s="61"/>
      <c r="K618" s="62"/>
    </row>
    <row r="619">
      <c r="A619" s="58"/>
      <c r="B619" s="59"/>
      <c r="C619" s="59"/>
      <c r="D619" s="59"/>
      <c r="E619" s="60"/>
      <c r="F619" s="60"/>
      <c r="H619" s="58"/>
      <c r="I619" s="61"/>
      <c r="K619" s="62"/>
    </row>
    <row r="620">
      <c r="A620" s="58"/>
      <c r="B620" s="59"/>
      <c r="C620" s="59"/>
      <c r="D620" s="59"/>
      <c r="E620" s="60"/>
      <c r="F620" s="60"/>
      <c r="H620" s="58"/>
      <c r="I620" s="61"/>
      <c r="K620" s="62"/>
    </row>
    <row r="621">
      <c r="A621" s="58"/>
      <c r="B621" s="59"/>
      <c r="C621" s="59"/>
      <c r="D621" s="59"/>
      <c r="E621" s="60"/>
      <c r="F621" s="60"/>
      <c r="H621" s="58"/>
      <c r="I621" s="61"/>
      <c r="K621" s="62"/>
    </row>
    <row r="622">
      <c r="A622" s="58"/>
      <c r="B622" s="59"/>
      <c r="C622" s="59"/>
      <c r="D622" s="59"/>
      <c r="E622" s="60"/>
      <c r="F622" s="60"/>
      <c r="H622" s="58"/>
      <c r="I622" s="61"/>
      <c r="K622" s="62"/>
    </row>
    <row r="623">
      <c r="A623" s="58"/>
      <c r="B623" s="59"/>
      <c r="C623" s="59"/>
      <c r="D623" s="59"/>
      <c r="E623" s="60"/>
      <c r="F623" s="60"/>
      <c r="H623" s="58"/>
      <c r="I623" s="61"/>
      <c r="K623" s="62"/>
    </row>
    <row r="624">
      <c r="A624" s="58"/>
      <c r="B624" s="59"/>
      <c r="C624" s="59"/>
      <c r="D624" s="59"/>
      <c r="E624" s="60"/>
      <c r="F624" s="60"/>
      <c r="H624" s="58"/>
      <c r="I624" s="61"/>
      <c r="K624" s="62"/>
    </row>
    <row r="625">
      <c r="A625" s="58"/>
      <c r="B625" s="59"/>
      <c r="C625" s="59"/>
      <c r="D625" s="59"/>
      <c r="E625" s="60"/>
      <c r="F625" s="60"/>
      <c r="H625" s="58"/>
      <c r="I625" s="61"/>
      <c r="K625" s="62"/>
    </row>
    <row r="626">
      <c r="A626" s="58"/>
      <c r="B626" s="59"/>
      <c r="C626" s="59"/>
      <c r="D626" s="59"/>
      <c r="E626" s="60"/>
      <c r="F626" s="60"/>
      <c r="H626" s="58"/>
      <c r="I626" s="61"/>
      <c r="K626" s="62"/>
    </row>
    <row r="627">
      <c r="A627" s="58"/>
      <c r="B627" s="59"/>
      <c r="C627" s="59"/>
      <c r="D627" s="59"/>
      <c r="E627" s="60"/>
      <c r="F627" s="60"/>
      <c r="H627" s="58"/>
      <c r="I627" s="61"/>
      <c r="K627" s="62"/>
    </row>
    <row r="628">
      <c r="A628" s="58"/>
      <c r="B628" s="59"/>
      <c r="C628" s="59"/>
      <c r="D628" s="59"/>
      <c r="E628" s="60"/>
      <c r="F628" s="60"/>
      <c r="H628" s="58"/>
      <c r="I628" s="61"/>
      <c r="K628" s="62"/>
    </row>
    <row r="629">
      <c r="A629" s="58"/>
      <c r="B629" s="59"/>
      <c r="C629" s="59"/>
      <c r="D629" s="59"/>
      <c r="E629" s="60"/>
      <c r="F629" s="60"/>
      <c r="H629" s="58"/>
      <c r="I629" s="61"/>
      <c r="K629" s="62"/>
    </row>
    <row r="630">
      <c r="A630" s="58"/>
      <c r="B630" s="59"/>
      <c r="C630" s="59"/>
      <c r="D630" s="59"/>
      <c r="E630" s="60"/>
      <c r="F630" s="60"/>
      <c r="H630" s="58"/>
      <c r="I630" s="61"/>
      <c r="K630" s="62"/>
    </row>
    <row r="631">
      <c r="A631" s="58"/>
      <c r="B631" s="59"/>
      <c r="C631" s="59"/>
      <c r="D631" s="59"/>
      <c r="E631" s="60"/>
      <c r="F631" s="60"/>
      <c r="H631" s="58"/>
      <c r="I631" s="61"/>
      <c r="K631" s="62"/>
    </row>
    <row r="632">
      <c r="A632" s="58"/>
      <c r="B632" s="59"/>
      <c r="C632" s="59"/>
      <c r="D632" s="59"/>
      <c r="E632" s="60"/>
      <c r="F632" s="60"/>
      <c r="H632" s="58"/>
      <c r="I632" s="61"/>
      <c r="K632" s="62"/>
    </row>
    <row r="633">
      <c r="A633" s="58"/>
      <c r="B633" s="59"/>
      <c r="C633" s="59"/>
      <c r="D633" s="59"/>
      <c r="E633" s="60"/>
      <c r="F633" s="60"/>
      <c r="H633" s="58"/>
      <c r="I633" s="61"/>
      <c r="K633" s="62"/>
    </row>
    <row r="634">
      <c r="A634" s="58"/>
      <c r="B634" s="59"/>
      <c r="C634" s="59"/>
      <c r="D634" s="59"/>
      <c r="E634" s="60"/>
      <c r="F634" s="60"/>
      <c r="H634" s="58"/>
      <c r="I634" s="61"/>
      <c r="K634" s="62"/>
    </row>
    <row r="635">
      <c r="A635" s="58"/>
      <c r="B635" s="59"/>
      <c r="C635" s="59"/>
      <c r="D635" s="59"/>
      <c r="E635" s="60"/>
      <c r="F635" s="60"/>
      <c r="H635" s="58"/>
      <c r="I635" s="61"/>
      <c r="K635" s="62"/>
    </row>
    <row r="636">
      <c r="A636" s="58"/>
      <c r="B636" s="59"/>
      <c r="C636" s="59"/>
      <c r="D636" s="59"/>
      <c r="E636" s="60"/>
      <c r="F636" s="60"/>
      <c r="H636" s="58"/>
      <c r="I636" s="61"/>
      <c r="K636" s="62"/>
    </row>
    <row r="637">
      <c r="A637" s="58"/>
      <c r="B637" s="59"/>
      <c r="C637" s="59"/>
      <c r="D637" s="59"/>
      <c r="E637" s="60"/>
      <c r="F637" s="60"/>
      <c r="H637" s="58"/>
      <c r="I637" s="61"/>
      <c r="K637" s="62"/>
    </row>
    <row r="638">
      <c r="A638" s="58"/>
      <c r="B638" s="59"/>
      <c r="C638" s="59"/>
      <c r="D638" s="59"/>
      <c r="E638" s="60"/>
      <c r="F638" s="60"/>
      <c r="H638" s="58"/>
      <c r="I638" s="61"/>
      <c r="K638" s="62"/>
    </row>
    <row r="639">
      <c r="A639" s="58"/>
      <c r="B639" s="59"/>
      <c r="C639" s="59"/>
      <c r="D639" s="59"/>
      <c r="E639" s="60"/>
      <c r="F639" s="60"/>
      <c r="H639" s="58"/>
      <c r="I639" s="61"/>
      <c r="K639" s="62"/>
    </row>
    <row r="640">
      <c r="A640" s="58"/>
      <c r="B640" s="59"/>
      <c r="C640" s="59"/>
      <c r="D640" s="59"/>
      <c r="E640" s="60"/>
      <c r="F640" s="60"/>
      <c r="H640" s="58"/>
      <c r="I640" s="61"/>
      <c r="K640" s="62"/>
    </row>
    <row r="641">
      <c r="A641" s="58"/>
      <c r="B641" s="59"/>
      <c r="C641" s="59"/>
      <c r="D641" s="59"/>
      <c r="E641" s="60"/>
      <c r="F641" s="60"/>
      <c r="H641" s="58"/>
      <c r="I641" s="61"/>
      <c r="K641" s="62"/>
    </row>
    <row r="642">
      <c r="A642" s="58"/>
      <c r="B642" s="59"/>
      <c r="C642" s="59"/>
      <c r="D642" s="59"/>
      <c r="E642" s="60"/>
      <c r="F642" s="60"/>
      <c r="H642" s="58"/>
      <c r="I642" s="61"/>
      <c r="K642" s="62"/>
    </row>
    <row r="643">
      <c r="A643" s="58"/>
      <c r="B643" s="59"/>
      <c r="C643" s="59"/>
      <c r="D643" s="59"/>
      <c r="E643" s="60"/>
      <c r="F643" s="60"/>
      <c r="H643" s="58"/>
      <c r="I643" s="61"/>
      <c r="K643" s="62"/>
    </row>
    <row r="644">
      <c r="A644" s="58"/>
      <c r="B644" s="59"/>
      <c r="C644" s="59"/>
      <c r="D644" s="59"/>
      <c r="E644" s="60"/>
      <c r="F644" s="60"/>
      <c r="H644" s="58"/>
      <c r="I644" s="61"/>
      <c r="K644" s="62"/>
    </row>
    <row r="645">
      <c r="A645" s="58"/>
      <c r="B645" s="59"/>
      <c r="C645" s="59"/>
      <c r="D645" s="59"/>
      <c r="E645" s="60"/>
      <c r="F645" s="60"/>
      <c r="H645" s="58"/>
      <c r="I645" s="61"/>
      <c r="K645" s="62"/>
    </row>
    <row r="646">
      <c r="A646" s="58"/>
      <c r="B646" s="59"/>
      <c r="C646" s="59"/>
      <c r="D646" s="59"/>
      <c r="E646" s="60"/>
      <c r="F646" s="60"/>
      <c r="H646" s="58"/>
      <c r="I646" s="61"/>
      <c r="K646" s="62"/>
    </row>
    <row r="647">
      <c r="A647" s="58"/>
      <c r="B647" s="59"/>
      <c r="C647" s="59"/>
      <c r="D647" s="59"/>
      <c r="E647" s="60"/>
      <c r="F647" s="60"/>
      <c r="H647" s="58"/>
      <c r="I647" s="61"/>
      <c r="K647" s="62"/>
    </row>
    <row r="648">
      <c r="A648" s="58"/>
      <c r="B648" s="59"/>
      <c r="C648" s="59"/>
      <c r="D648" s="59"/>
      <c r="E648" s="60"/>
      <c r="F648" s="60"/>
      <c r="H648" s="58"/>
      <c r="I648" s="61"/>
      <c r="K648" s="62"/>
    </row>
    <row r="649">
      <c r="A649" s="58"/>
      <c r="B649" s="59"/>
      <c r="C649" s="59"/>
      <c r="D649" s="59"/>
      <c r="E649" s="60"/>
      <c r="F649" s="60"/>
      <c r="H649" s="58"/>
      <c r="I649" s="61"/>
      <c r="K649" s="62"/>
    </row>
    <row r="650">
      <c r="A650" s="58"/>
      <c r="B650" s="59"/>
      <c r="C650" s="59"/>
      <c r="D650" s="59"/>
      <c r="E650" s="60"/>
      <c r="F650" s="60"/>
      <c r="H650" s="58"/>
      <c r="I650" s="61"/>
      <c r="K650" s="62"/>
    </row>
    <row r="651">
      <c r="A651" s="58"/>
      <c r="B651" s="59"/>
      <c r="C651" s="59"/>
      <c r="D651" s="59"/>
      <c r="E651" s="60"/>
      <c r="F651" s="60"/>
      <c r="H651" s="58"/>
      <c r="I651" s="61"/>
      <c r="K651" s="62"/>
    </row>
    <row r="652">
      <c r="A652" s="58"/>
      <c r="B652" s="59"/>
      <c r="C652" s="59"/>
      <c r="D652" s="59"/>
      <c r="E652" s="60"/>
      <c r="F652" s="60"/>
      <c r="H652" s="58"/>
      <c r="I652" s="61"/>
      <c r="K652" s="62"/>
    </row>
    <row r="653">
      <c r="A653" s="58"/>
      <c r="B653" s="59"/>
      <c r="C653" s="59"/>
      <c r="D653" s="59"/>
      <c r="E653" s="60"/>
      <c r="F653" s="60"/>
      <c r="H653" s="58"/>
      <c r="I653" s="61"/>
      <c r="K653" s="62"/>
    </row>
    <row r="654">
      <c r="A654" s="58"/>
      <c r="B654" s="59"/>
      <c r="C654" s="59"/>
      <c r="D654" s="59"/>
      <c r="E654" s="60"/>
      <c r="F654" s="60"/>
      <c r="H654" s="58"/>
      <c r="I654" s="61"/>
      <c r="K654" s="62"/>
    </row>
    <row r="655">
      <c r="A655" s="58"/>
      <c r="B655" s="59"/>
      <c r="C655" s="59"/>
      <c r="D655" s="59"/>
      <c r="E655" s="60"/>
      <c r="F655" s="60"/>
      <c r="H655" s="58"/>
      <c r="I655" s="61"/>
      <c r="K655" s="62"/>
    </row>
    <row r="656">
      <c r="A656" s="58"/>
      <c r="B656" s="59"/>
      <c r="C656" s="59"/>
      <c r="D656" s="59"/>
      <c r="E656" s="60"/>
      <c r="F656" s="60"/>
      <c r="H656" s="58"/>
      <c r="I656" s="61"/>
      <c r="K656" s="62"/>
    </row>
    <row r="657">
      <c r="A657" s="58"/>
      <c r="B657" s="59"/>
      <c r="C657" s="59"/>
      <c r="D657" s="59"/>
      <c r="E657" s="60"/>
      <c r="F657" s="60"/>
      <c r="H657" s="58"/>
      <c r="I657" s="61"/>
      <c r="K657" s="62"/>
    </row>
    <row r="658">
      <c r="A658" s="58"/>
      <c r="B658" s="59"/>
      <c r="C658" s="59"/>
      <c r="D658" s="59"/>
      <c r="E658" s="60"/>
      <c r="F658" s="60"/>
      <c r="H658" s="58"/>
      <c r="I658" s="61"/>
      <c r="K658" s="62"/>
    </row>
    <row r="659">
      <c r="A659" s="58"/>
      <c r="B659" s="59"/>
      <c r="C659" s="59"/>
      <c r="D659" s="59"/>
      <c r="E659" s="60"/>
      <c r="F659" s="60"/>
      <c r="H659" s="58"/>
      <c r="I659" s="61"/>
      <c r="K659" s="62"/>
    </row>
    <row r="660">
      <c r="A660" s="58"/>
      <c r="B660" s="59"/>
      <c r="C660" s="59"/>
      <c r="D660" s="59"/>
      <c r="E660" s="60"/>
      <c r="F660" s="60"/>
      <c r="H660" s="58"/>
      <c r="I660" s="61"/>
      <c r="K660" s="62"/>
    </row>
    <row r="661">
      <c r="A661" s="58"/>
      <c r="B661" s="59"/>
      <c r="C661" s="59"/>
      <c r="D661" s="59"/>
      <c r="E661" s="60"/>
      <c r="F661" s="60"/>
      <c r="H661" s="58"/>
      <c r="I661" s="61"/>
      <c r="K661" s="62"/>
    </row>
    <row r="662">
      <c r="A662" s="58"/>
      <c r="B662" s="59"/>
      <c r="C662" s="59"/>
      <c r="D662" s="59"/>
      <c r="E662" s="60"/>
      <c r="F662" s="60"/>
      <c r="H662" s="58"/>
      <c r="I662" s="61"/>
      <c r="K662" s="62"/>
    </row>
    <row r="663">
      <c r="A663" s="58"/>
      <c r="B663" s="59"/>
      <c r="C663" s="59"/>
      <c r="D663" s="59"/>
      <c r="E663" s="60"/>
      <c r="F663" s="60"/>
      <c r="H663" s="58"/>
      <c r="I663" s="61"/>
      <c r="K663" s="62"/>
    </row>
    <row r="664">
      <c r="A664" s="58"/>
      <c r="B664" s="59"/>
      <c r="C664" s="59"/>
      <c r="D664" s="59"/>
      <c r="E664" s="60"/>
      <c r="F664" s="60"/>
      <c r="H664" s="58"/>
      <c r="I664" s="61"/>
      <c r="K664" s="62"/>
    </row>
    <row r="665">
      <c r="A665" s="58"/>
      <c r="B665" s="59"/>
      <c r="C665" s="59"/>
      <c r="D665" s="59"/>
      <c r="E665" s="60"/>
      <c r="F665" s="60"/>
      <c r="H665" s="58"/>
      <c r="I665" s="61"/>
      <c r="K665" s="62"/>
    </row>
    <row r="666">
      <c r="A666" s="58"/>
      <c r="B666" s="59"/>
      <c r="C666" s="59"/>
      <c r="D666" s="59"/>
      <c r="E666" s="60"/>
      <c r="F666" s="60"/>
      <c r="H666" s="58"/>
      <c r="I666" s="61"/>
      <c r="K666" s="62"/>
    </row>
    <row r="667">
      <c r="A667" s="58"/>
      <c r="B667" s="59"/>
      <c r="C667" s="59"/>
      <c r="D667" s="59"/>
      <c r="E667" s="60"/>
      <c r="F667" s="60"/>
      <c r="H667" s="58"/>
      <c r="I667" s="61"/>
      <c r="K667" s="62"/>
    </row>
    <row r="668">
      <c r="A668" s="58"/>
      <c r="B668" s="59"/>
      <c r="C668" s="59"/>
      <c r="D668" s="59"/>
      <c r="E668" s="60"/>
      <c r="F668" s="60"/>
      <c r="H668" s="58"/>
      <c r="I668" s="61"/>
      <c r="K668" s="62"/>
    </row>
    <row r="669">
      <c r="A669" s="58"/>
      <c r="B669" s="59"/>
      <c r="C669" s="59"/>
      <c r="D669" s="59"/>
      <c r="E669" s="60"/>
      <c r="F669" s="60"/>
      <c r="H669" s="58"/>
      <c r="I669" s="61"/>
      <c r="K669" s="62"/>
    </row>
    <row r="670">
      <c r="A670" s="58"/>
      <c r="B670" s="59"/>
      <c r="C670" s="59"/>
      <c r="D670" s="59"/>
      <c r="E670" s="60"/>
      <c r="F670" s="60"/>
      <c r="H670" s="58"/>
      <c r="I670" s="61"/>
      <c r="K670" s="62"/>
    </row>
    <row r="671">
      <c r="A671" s="58"/>
      <c r="B671" s="59"/>
      <c r="C671" s="59"/>
      <c r="D671" s="59"/>
      <c r="E671" s="60"/>
      <c r="F671" s="60"/>
      <c r="H671" s="58"/>
      <c r="I671" s="61"/>
      <c r="K671" s="62"/>
    </row>
    <row r="672">
      <c r="A672" s="58"/>
      <c r="B672" s="59"/>
      <c r="C672" s="59"/>
      <c r="D672" s="59"/>
      <c r="E672" s="60"/>
      <c r="F672" s="60"/>
      <c r="H672" s="58"/>
      <c r="I672" s="61"/>
      <c r="K672" s="62"/>
    </row>
    <row r="673">
      <c r="A673" s="58"/>
      <c r="B673" s="59"/>
      <c r="C673" s="59"/>
      <c r="D673" s="59"/>
      <c r="E673" s="60"/>
      <c r="F673" s="60"/>
      <c r="H673" s="58"/>
      <c r="I673" s="61"/>
      <c r="K673" s="62"/>
    </row>
    <row r="674">
      <c r="A674" s="58"/>
      <c r="B674" s="59"/>
      <c r="C674" s="59"/>
      <c r="D674" s="59"/>
      <c r="E674" s="60"/>
      <c r="F674" s="60"/>
      <c r="H674" s="58"/>
      <c r="I674" s="61"/>
      <c r="K674" s="62"/>
    </row>
    <row r="675">
      <c r="A675" s="58"/>
      <c r="B675" s="59"/>
      <c r="C675" s="59"/>
      <c r="D675" s="59"/>
      <c r="E675" s="60"/>
      <c r="F675" s="60"/>
      <c r="H675" s="58"/>
      <c r="I675" s="61"/>
      <c r="K675" s="62"/>
    </row>
    <row r="676">
      <c r="A676" s="58"/>
      <c r="B676" s="59"/>
      <c r="C676" s="59"/>
      <c r="D676" s="59"/>
      <c r="E676" s="60"/>
      <c r="F676" s="60"/>
      <c r="H676" s="58"/>
      <c r="I676" s="61"/>
      <c r="K676" s="62"/>
    </row>
    <row r="677">
      <c r="A677" s="58"/>
      <c r="B677" s="59"/>
      <c r="C677" s="59"/>
      <c r="D677" s="59"/>
      <c r="E677" s="60"/>
      <c r="F677" s="60"/>
      <c r="H677" s="58"/>
      <c r="I677" s="61"/>
      <c r="K677" s="62"/>
    </row>
    <row r="678">
      <c r="A678" s="58"/>
      <c r="B678" s="59"/>
      <c r="C678" s="59"/>
      <c r="D678" s="59"/>
      <c r="E678" s="60"/>
      <c r="F678" s="60"/>
      <c r="H678" s="58"/>
      <c r="I678" s="61"/>
      <c r="K678" s="62"/>
    </row>
    <row r="679">
      <c r="A679" s="58"/>
      <c r="B679" s="59"/>
      <c r="C679" s="59"/>
      <c r="D679" s="59"/>
      <c r="E679" s="60"/>
      <c r="F679" s="60"/>
      <c r="H679" s="58"/>
      <c r="I679" s="61"/>
      <c r="K679" s="62"/>
    </row>
    <row r="680">
      <c r="A680" s="58"/>
      <c r="B680" s="59"/>
      <c r="C680" s="59"/>
      <c r="D680" s="59"/>
      <c r="E680" s="60"/>
      <c r="F680" s="60"/>
      <c r="H680" s="58"/>
      <c r="I680" s="61"/>
      <c r="K680" s="62"/>
    </row>
    <row r="681">
      <c r="A681" s="58"/>
      <c r="B681" s="59"/>
      <c r="C681" s="59"/>
      <c r="D681" s="59"/>
      <c r="E681" s="60"/>
      <c r="F681" s="60"/>
      <c r="H681" s="58"/>
      <c r="I681" s="61"/>
      <c r="K681" s="62"/>
    </row>
    <row r="682">
      <c r="A682" s="58"/>
      <c r="B682" s="59"/>
      <c r="C682" s="59"/>
      <c r="D682" s="59"/>
      <c r="E682" s="60"/>
      <c r="F682" s="60"/>
      <c r="H682" s="58"/>
      <c r="I682" s="61"/>
      <c r="K682" s="62"/>
    </row>
    <row r="683">
      <c r="A683" s="58"/>
      <c r="B683" s="59"/>
      <c r="C683" s="59"/>
      <c r="D683" s="59"/>
      <c r="E683" s="60"/>
      <c r="F683" s="60"/>
      <c r="H683" s="58"/>
      <c r="I683" s="61"/>
      <c r="K683" s="62"/>
    </row>
    <row r="684">
      <c r="A684" s="58"/>
      <c r="B684" s="59"/>
      <c r="C684" s="59"/>
      <c r="D684" s="59"/>
      <c r="E684" s="60"/>
      <c r="F684" s="60"/>
      <c r="H684" s="58"/>
      <c r="I684" s="61"/>
      <c r="K684" s="62"/>
    </row>
    <row r="685">
      <c r="A685" s="58"/>
      <c r="B685" s="59"/>
      <c r="C685" s="59"/>
      <c r="D685" s="59"/>
      <c r="E685" s="60"/>
      <c r="F685" s="60"/>
      <c r="H685" s="58"/>
      <c r="I685" s="61"/>
      <c r="K685" s="62"/>
    </row>
    <row r="686">
      <c r="A686" s="58"/>
      <c r="B686" s="59"/>
      <c r="C686" s="59"/>
      <c r="D686" s="59"/>
      <c r="E686" s="60"/>
      <c r="F686" s="60"/>
      <c r="H686" s="58"/>
      <c r="I686" s="61"/>
      <c r="K686" s="62"/>
    </row>
    <row r="687">
      <c r="A687" s="58"/>
      <c r="B687" s="59"/>
      <c r="C687" s="59"/>
      <c r="D687" s="59"/>
      <c r="E687" s="60"/>
      <c r="F687" s="60"/>
      <c r="H687" s="58"/>
      <c r="I687" s="61"/>
      <c r="K687" s="62"/>
    </row>
    <row r="688">
      <c r="A688" s="58"/>
      <c r="B688" s="59"/>
      <c r="C688" s="59"/>
      <c r="D688" s="59"/>
      <c r="E688" s="60"/>
      <c r="F688" s="60"/>
      <c r="H688" s="58"/>
      <c r="I688" s="61"/>
      <c r="K688" s="62"/>
    </row>
    <row r="689">
      <c r="A689" s="58"/>
      <c r="B689" s="59"/>
      <c r="C689" s="59"/>
      <c r="D689" s="59"/>
      <c r="E689" s="60"/>
      <c r="F689" s="60"/>
      <c r="H689" s="58"/>
      <c r="I689" s="61"/>
      <c r="K689" s="62"/>
    </row>
    <row r="690">
      <c r="A690" s="58"/>
      <c r="B690" s="59"/>
      <c r="C690" s="59"/>
      <c r="D690" s="59"/>
      <c r="E690" s="60"/>
      <c r="F690" s="60"/>
      <c r="H690" s="58"/>
      <c r="I690" s="61"/>
      <c r="K690" s="62"/>
    </row>
    <row r="691">
      <c r="A691" s="58"/>
      <c r="B691" s="59"/>
      <c r="C691" s="59"/>
      <c r="D691" s="59"/>
      <c r="E691" s="60"/>
      <c r="F691" s="60"/>
      <c r="H691" s="58"/>
      <c r="I691" s="61"/>
      <c r="K691" s="62"/>
    </row>
    <row r="692">
      <c r="A692" s="58"/>
      <c r="B692" s="59"/>
      <c r="C692" s="59"/>
      <c r="D692" s="59"/>
      <c r="E692" s="60"/>
      <c r="F692" s="60"/>
      <c r="H692" s="58"/>
      <c r="I692" s="61"/>
      <c r="K692" s="62"/>
    </row>
    <row r="693">
      <c r="A693" s="58"/>
      <c r="B693" s="59"/>
      <c r="C693" s="59"/>
      <c r="D693" s="59"/>
      <c r="E693" s="60"/>
      <c r="F693" s="60"/>
      <c r="H693" s="58"/>
      <c r="I693" s="61"/>
      <c r="K693" s="62"/>
    </row>
    <row r="694">
      <c r="A694" s="58"/>
      <c r="B694" s="59"/>
      <c r="C694" s="59"/>
      <c r="D694" s="59"/>
      <c r="E694" s="60"/>
      <c r="F694" s="60"/>
      <c r="H694" s="58"/>
      <c r="I694" s="61"/>
      <c r="K694" s="62"/>
    </row>
    <row r="695">
      <c r="A695" s="58"/>
      <c r="B695" s="59"/>
      <c r="C695" s="59"/>
      <c r="D695" s="59"/>
      <c r="E695" s="60"/>
      <c r="F695" s="60"/>
      <c r="H695" s="58"/>
      <c r="I695" s="61"/>
      <c r="K695" s="62"/>
    </row>
    <row r="696">
      <c r="A696" s="58"/>
      <c r="B696" s="59"/>
      <c r="C696" s="59"/>
      <c r="D696" s="59"/>
      <c r="E696" s="60"/>
      <c r="F696" s="60"/>
      <c r="H696" s="58"/>
      <c r="I696" s="61"/>
      <c r="K696" s="62"/>
    </row>
    <row r="697">
      <c r="A697" s="58"/>
      <c r="B697" s="59"/>
      <c r="C697" s="59"/>
      <c r="D697" s="59"/>
      <c r="E697" s="60"/>
      <c r="F697" s="60"/>
      <c r="H697" s="58"/>
      <c r="I697" s="61"/>
      <c r="K697" s="62"/>
    </row>
    <row r="698">
      <c r="A698" s="58"/>
      <c r="B698" s="59"/>
      <c r="C698" s="59"/>
      <c r="D698" s="59"/>
      <c r="E698" s="60"/>
      <c r="F698" s="60"/>
      <c r="H698" s="58"/>
      <c r="I698" s="61"/>
      <c r="K698" s="62"/>
    </row>
    <row r="699">
      <c r="A699" s="58"/>
      <c r="B699" s="59"/>
      <c r="C699" s="59"/>
      <c r="D699" s="59"/>
      <c r="E699" s="60"/>
      <c r="F699" s="60"/>
      <c r="H699" s="58"/>
      <c r="I699" s="61"/>
      <c r="K699" s="62"/>
    </row>
    <row r="700">
      <c r="A700" s="58"/>
      <c r="B700" s="59"/>
      <c r="C700" s="59"/>
      <c r="D700" s="59"/>
      <c r="E700" s="60"/>
      <c r="F700" s="60"/>
      <c r="H700" s="58"/>
      <c r="I700" s="61"/>
      <c r="K700" s="62"/>
    </row>
    <row r="701">
      <c r="A701" s="58"/>
      <c r="B701" s="59"/>
      <c r="C701" s="59"/>
      <c r="D701" s="59"/>
      <c r="E701" s="60"/>
      <c r="F701" s="60"/>
      <c r="H701" s="58"/>
      <c r="I701" s="61"/>
      <c r="K701" s="62"/>
    </row>
    <row r="702">
      <c r="A702" s="58"/>
      <c r="B702" s="59"/>
      <c r="C702" s="59"/>
      <c r="D702" s="59"/>
      <c r="E702" s="60"/>
      <c r="F702" s="60"/>
      <c r="H702" s="58"/>
      <c r="I702" s="61"/>
      <c r="K702" s="62"/>
    </row>
    <row r="703">
      <c r="A703" s="58"/>
      <c r="B703" s="59"/>
      <c r="C703" s="59"/>
      <c r="D703" s="59"/>
      <c r="E703" s="60"/>
      <c r="F703" s="60"/>
      <c r="H703" s="58"/>
      <c r="I703" s="61"/>
      <c r="K703" s="62"/>
    </row>
    <row r="704">
      <c r="A704" s="58"/>
      <c r="B704" s="59"/>
      <c r="C704" s="59"/>
      <c r="D704" s="59"/>
      <c r="E704" s="60"/>
      <c r="F704" s="60"/>
      <c r="H704" s="58"/>
      <c r="I704" s="61"/>
      <c r="K704" s="62"/>
    </row>
    <row r="705">
      <c r="A705" s="58"/>
      <c r="B705" s="59"/>
      <c r="C705" s="59"/>
      <c r="D705" s="59"/>
      <c r="E705" s="60"/>
      <c r="F705" s="60"/>
      <c r="H705" s="58"/>
      <c r="I705" s="61"/>
      <c r="K705" s="62"/>
    </row>
    <row r="706">
      <c r="A706" s="58"/>
      <c r="B706" s="59"/>
      <c r="C706" s="59"/>
      <c r="D706" s="59"/>
      <c r="E706" s="60"/>
      <c r="F706" s="60"/>
      <c r="H706" s="58"/>
      <c r="I706" s="61"/>
      <c r="K706" s="62"/>
    </row>
    <row r="707">
      <c r="A707" s="58"/>
      <c r="B707" s="59"/>
      <c r="C707" s="59"/>
      <c r="D707" s="59"/>
      <c r="E707" s="60"/>
      <c r="F707" s="60"/>
      <c r="H707" s="58"/>
      <c r="I707" s="61"/>
      <c r="K707" s="62"/>
    </row>
    <row r="708">
      <c r="A708" s="58"/>
      <c r="B708" s="59"/>
      <c r="C708" s="59"/>
      <c r="D708" s="59"/>
      <c r="E708" s="60"/>
      <c r="F708" s="60"/>
      <c r="H708" s="58"/>
      <c r="I708" s="61"/>
      <c r="K708" s="62"/>
    </row>
    <row r="709">
      <c r="A709" s="58"/>
      <c r="B709" s="59"/>
      <c r="C709" s="59"/>
      <c r="D709" s="59"/>
      <c r="E709" s="60"/>
      <c r="F709" s="60"/>
      <c r="H709" s="58"/>
      <c r="I709" s="61"/>
      <c r="K709" s="62"/>
    </row>
    <row r="710">
      <c r="A710" s="58"/>
      <c r="B710" s="59"/>
      <c r="C710" s="59"/>
      <c r="D710" s="59"/>
      <c r="E710" s="60"/>
      <c r="F710" s="60"/>
      <c r="H710" s="58"/>
      <c r="I710" s="61"/>
      <c r="K710" s="62"/>
    </row>
    <row r="711">
      <c r="A711" s="58"/>
      <c r="B711" s="59"/>
      <c r="C711" s="59"/>
      <c r="D711" s="59"/>
      <c r="E711" s="60"/>
      <c r="F711" s="60"/>
      <c r="H711" s="58"/>
      <c r="I711" s="61"/>
      <c r="K711" s="62"/>
    </row>
    <row r="712">
      <c r="A712" s="58"/>
      <c r="B712" s="59"/>
      <c r="C712" s="59"/>
      <c r="D712" s="59"/>
      <c r="E712" s="60"/>
      <c r="F712" s="60"/>
      <c r="H712" s="58"/>
      <c r="I712" s="61"/>
      <c r="K712" s="62"/>
    </row>
    <row r="713">
      <c r="A713" s="58"/>
      <c r="B713" s="59"/>
      <c r="C713" s="59"/>
      <c r="D713" s="59"/>
      <c r="E713" s="60"/>
      <c r="F713" s="60"/>
      <c r="H713" s="58"/>
      <c r="I713" s="61"/>
      <c r="K713" s="62"/>
    </row>
    <row r="714">
      <c r="A714" s="58"/>
      <c r="B714" s="59"/>
      <c r="C714" s="59"/>
      <c r="D714" s="59"/>
      <c r="E714" s="60"/>
      <c r="F714" s="60"/>
      <c r="H714" s="58"/>
      <c r="I714" s="61"/>
      <c r="K714" s="62"/>
    </row>
    <row r="715">
      <c r="A715" s="58"/>
      <c r="B715" s="59"/>
      <c r="C715" s="59"/>
      <c r="D715" s="59"/>
      <c r="E715" s="60"/>
      <c r="F715" s="60"/>
      <c r="H715" s="58"/>
      <c r="I715" s="61"/>
      <c r="K715" s="62"/>
    </row>
    <row r="716">
      <c r="A716" s="58"/>
      <c r="B716" s="59"/>
      <c r="C716" s="59"/>
      <c r="D716" s="59"/>
      <c r="E716" s="60"/>
      <c r="F716" s="60"/>
      <c r="H716" s="58"/>
      <c r="I716" s="61"/>
      <c r="K716" s="62"/>
    </row>
    <row r="717">
      <c r="A717" s="58"/>
      <c r="B717" s="59"/>
      <c r="C717" s="59"/>
      <c r="D717" s="59"/>
      <c r="E717" s="60"/>
      <c r="F717" s="60"/>
      <c r="H717" s="58"/>
      <c r="I717" s="61"/>
      <c r="K717" s="62"/>
    </row>
    <row r="718">
      <c r="A718" s="58"/>
      <c r="B718" s="59"/>
      <c r="C718" s="59"/>
      <c r="D718" s="59"/>
      <c r="E718" s="60"/>
      <c r="F718" s="60"/>
      <c r="H718" s="58"/>
      <c r="I718" s="61"/>
      <c r="K718" s="62"/>
    </row>
    <row r="719">
      <c r="A719" s="58"/>
      <c r="B719" s="59"/>
      <c r="C719" s="59"/>
      <c r="D719" s="59"/>
      <c r="E719" s="60"/>
      <c r="F719" s="60"/>
      <c r="H719" s="58"/>
      <c r="I719" s="61"/>
      <c r="K719" s="62"/>
    </row>
    <row r="720">
      <c r="A720" s="58"/>
      <c r="B720" s="59"/>
      <c r="C720" s="59"/>
      <c r="D720" s="59"/>
      <c r="E720" s="60"/>
      <c r="F720" s="60"/>
      <c r="H720" s="58"/>
      <c r="I720" s="61"/>
      <c r="K720" s="62"/>
    </row>
    <row r="721">
      <c r="A721" s="58"/>
      <c r="B721" s="59"/>
      <c r="C721" s="59"/>
      <c r="D721" s="59"/>
      <c r="E721" s="60"/>
      <c r="F721" s="60"/>
      <c r="H721" s="58"/>
      <c r="I721" s="61"/>
      <c r="K721" s="62"/>
    </row>
    <row r="722">
      <c r="A722" s="58"/>
      <c r="B722" s="59"/>
      <c r="C722" s="59"/>
      <c r="D722" s="59"/>
      <c r="E722" s="60"/>
      <c r="F722" s="60"/>
      <c r="H722" s="58"/>
      <c r="I722" s="61"/>
      <c r="K722" s="62"/>
    </row>
    <row r="723">
      <c r="A723" s="58"/>
      <c r="B723" s="59"/>
      <c r="C723" s="59"/>
      <c r="D723" s="59"/>
      <c r="E723" s="60"/>
      <c r="F723" s="60"/>
      <c r="H723" s="58"/>
      <c r="I723" s="61"/>
      <c r="K723" s="62"/>
    </row>
    <row r="724">
      <c r="A724" s="58"/>
      <c r="B724" s="59"/>
      <c r="C724" s="59"/>
      <c r="D724" s="59"/>
      <c r="E724" s="60"/>
      <c r="F724" s="60"/>
      <c r="H724" s="58"/>
      <c r="I724" s="61"/>
      <c r="K724" s="62"/>
    </row>
    <row r="725">
      <c r="A725" s="58"/>
      <c r="B725" s="59"/>
      <c r="C725" s="59"/>
      <c r="D725" s="59"/>
      <c r="E725" s="60"/>
      <c r="F725" s="60"/>
      <c r="H725" s="58"/>
      <c r="I725" s="61"/>
      <c r="K725" s="62"/>
    </row>
    <row r="726">
      <c r="A726" s="58"/>
      <c r="B726" s="59"/>
      <c r="C726" s="59"/>
      <c r="D726" s="59"/>
      <c r="E726" s="60"/>
      <c r="F726" s="60"/>
      <c r="H726" s="58"/>
      <c r="I726" s="61"/>
      <c r="K726" s="62"/>
    </row>
    <row r="727">
      <c r="A727" s="58"/>
      <c r="B727" s="59"/>
      <c r="C727" s="59"/>
      <c r="D727" s="59"/>
      <c r="E727" s="60"/>
      <c r="F727" s="60"/>
      <c r="H727" s="58"/>
      <c r="I727" s="61"/>
      <c r="K727" s="62"/>
    </row>
    <row r="728">
      <c r="A728" s="58"/>
      <c r="B728" s="59"/>
      <c r="C728" s="59"/>
      <c r="D728" s="59"/>
      <c r="E728" s="60"/>
      <c r="F728" s="60"/>
      <c r="H728" s="58"/>
      <c r="I728" s="61"/>
      <c r="K728" s="62"/>
    </row>
    <row r="729">
      <c r="A729" s="58"/>
      <c r="B729" s="59"/>
      <c r="C729" s="59"/>
      <c r="D729" s="59"/>
      <c r="E729" s="60"/>
      <c r="F729" s="60"/>
      <c r="H729" s="58"/>
      <c r="I729" s="61"/>
      <c r="K729" s="62"/>
    </row>
    <row r="730">
      <c r="A730" s="58"/>
      <c r="B730" s="59"/>
      <c r="C730" s="59"/>
      <c r="D730" s="59"/>
      <c r="E730" s="60"/>
      <c r="F730" s="60"/>
      <c r="H730" s="58"/>
      <c r="I730" s="61"/>
      <c r="K730" s="62"/>
    </row>
    <row r="731">
      <c r="A731" s="58"/>
      <c r="B731" s="59"/>
      <c r="C731" s="59"/>
      <c r="D731" s="59"/>
      <c r="E731" s="60"/>
      <c r="F731" s="60"/>
      <c r="H731" s="58"/>
      <c r="I731" s="61"/>
      <c r="K731" s="62"/>
    </row>
    <row r="732">
      <c r="A732" s="58"/>
      <c r="B732" s="59"/>
      <c r="C732" s="59"/>
      <c r="D732" s="59"/>
      <c r="E732" s="60"/>
      <c r="F732" s="60"/>
      <c r="H732" s="58"/>
      <c r="I732" s="61"/>
      <c r="K732" s="62"/>
    </row>
    <row r="733">
      <c r="A733" s="58"/>
      <c r="B733" s="59"/>
      <c r="C733" s="59"/>
      <c r="D733" s="59"/>
      <c r="E733" s="60"/>
      <c r="F733" s="60"/>
      <c r="H733" s="58"/>
      <c r="I733" s="61"/>
      <c r="K733" s="62"/>
    </row>
    <row r="734">
      <c r="A734" s="58"/>
      <c r="B734" s="59"/>
      <c r="C734" s="59"/>
      <c r="D734" s="59"/>
      <c r="E734" s="60"/>
      <c r="F734" s="60"/>
      <c r="H734" s="58"/>
      <c r="I734" s="61"/>
      <c r="K734" s="62"/>
    </row>
    <row r="735">
      <c r="A735" s="58"/>
      <c r="B735" s="59"/>
      <c r="C735" s="59"/>
      <c r="D735" s="59"/>
      <c r="E735" s="60"/>
      <c r="F735" s="60"/>
      <c r="H735" s="58"/>
      <c r="I735" s="61"/>
      <c r="K735" s="62"/>
    </row>
    <row r="736">
      <c r="A736" s="58"/>
      <c r="B736" s="59"/>
      <c r="C736" s="59"/>
      <c r="D736" s="59"/>
      <c r="E736" s="60"/>
      <c r="F736" s="60"/>
      <c r="H736" s="58"/>
      <c r="I736" s="61"/>
      <c r="K736" s="62"/>
    </row>
    <row r="737">
      <c r="A737" s="58"/>
      <c r="B737" s="59"/>
      <c r="C737" s="59"/>
      <c r="D737" s="59"/>
      <c r="E737" s="60"/>
      <c r="F737" s="60"/>
      <c r="H737" s="58"/>
      <c r="I737" s="61"/>
      <c r="K737" s="62"/>
    </row>
    <row r="738">
      <c r="A738" s="58"/>
      <c r="B738" s="59"/>
      <c r="C738" s="59"/>
      <c r="D738" s="59"/>
      <c r="E738" s="60"/>
      <c r="F738" s="60"/>
      <c r="H738" s="58"/>
      <c r="I738" s="61"/>
      <c r="K738" s="62"/>
    </row>
    <row r="739">
      <c r="A739" s="58"/>
      <c r="B739" s="59"/>
      <c r="C739" s="59"/>
      <c r="D739" s="59"/>
      <c r="E739" s="60"/>
      <c r="F739" s="60"/>
      <c r="H739" s="58"/>
      <c r="I739" s="61"/>
      <c r="K739" s="62"/>
    </row>
    <row r="740">
      <c r="A740" s="58"/>
      <c r="B740" s="59"/>
      <c r="C740" s="59"/>
      <c r="D740" s="59"/>
      <c r="E740" s="60"/>
      <c r="F740" s="60"/>
      <c r="H740" s="58"/>
      <c r="I740" s="61"/>
      <c r="K740" s="62"/>
    </row>
    <row r="741">
      <c r="A741" s="58"/>
      <c r="B741" s="59"/>
      <c r="C741" s="59"/>
      <c r="D741" s="59"/>
      <c r="E741" s="60"/>
      <c r="F741" s="60"/>
      <c r="H741" s="58"/>
      <c r="I741" s="61"/>
      <c r="K741" s="62"/>
    </row>
    <row r="742">
      <c r="A742" s="58"/>
      <c r="B742" s="59"/>
      <c r="C742" s="59"/>
      <c r="D742" s="59"/>
      <c r="E742" s="60"/>
      <c r="F742" s="60"/>
      <c r="H742" s="58"/>
      <c r="I742" s="61"/>
      <c r="K742" s="62"/>
    </row>
    <row r="743">
      <c r="A743" s="58"/>
      <c r="B743" s="59"/>
      <c r="C743" s="59"/>
      <c r="D743" s="59"/>
      <c r="E743" s="60"/>
      <c r="F743" s="60"/>
      <c r="H743" s="58"/>
      <c r="I743" s="61"/>
      <c r="K743" s="62"/>
    </row>
    <row r="744">
      <c r="A744" s="58"/>
      <c r="B744" s="59"/>
      <c r="C744" s="59"/>
      <c r="D744" s="59"/>
      <c r="E744" s="60"/>
      <c r="F744" s="60"/>
      <c r="H744" s="58"/>
      <c r="I744" s="61"/>
      <c r="K744" s="62"/>
    </row>
    <row r="745">
      <c r="A745" s="58"/>
      <c r="B745" s="59"/>
      <c r="C745" s="59"/>
      <c r="D745" s="59"/>
      <c r="E745" s="60"/>
      <c r="F745" s="60"/>
      <c r="H745" s="58"/>
      <c r="I745" s="61"/>
      <c r="K745" s="62"/>
    </row>
    <row r="746">
      <c r="A746" s="58"/>
      <c r="B746" s="59"/>
      <c r="C746" s="59"/>
      <c r="D746" s="59"/>
      <c r="E746" s="60"/>
      <c r="F746" s="60"/>
      <c r="H746" s="58"/>
      <c r="I746" s="61"/>
      <c r="K746" s="62"/>
    </row>
    <row r="747">
      <c r="A747" s="58"/>
      <c r="B747" s="59"/>
      <c r="C747" s="59"/>
      <c r="D747" s="59"/>
      <c r="E747" s="60"/>
      <c r="F747" s="60"/>
      <c r="H747" s="58"/>
      <c r="I747" s="61"/>
      <c r="K747" s="62"/>
    </row>
    <row r="748">
      <c r="A748" s="58"/>
      <c r="B748" s="59"/>
      <c r="C748" s="59"/>
      <c r="D748" s="59"/>
      <c r="E748" s="60"/>
      <c r="F748" s="60"/>
      <c r="H748" s="58"/>
      <c r="I748" s="61"/>
      <c r="K748" s="62"/>
    </row>
    <row r="749">
      <c r="A749" s="58"/>
      <c r="B749" s="59"/>
      <c r="C749" s="59"/>
      <c r="D749" s="59"/>
      <c r="E749" s="60"/>
      <c r="F749" s="60"/>
      <c r="H749" s="58"/>
      <c r="I749" s="61"/>
      <c r="K749" s="62"/>
    </row>
    <row r="750">
      <c r="A750" s="58"/>
      <c r="B750" s="59"/>
      <c r="C750" s="59"/>
      <c r="D750" s="59"/>
      <c r="E750" s="60"/>
      <c r="F750" s="60"/>
      <c r="H750" s="58"/>
      <c r="I750" s="61"/>
      <c r="K750" s="62"/>
    </row>
    <row r="751">
      <c r="A751" s="58"/>
      <c r="B751" s="59"/>
      <c r="C751" s="59"/>
      <c r="D751" s="59"/>
      <c r="E751" s="60"/>
      <c r="F751" s="60"/>
      <c r="H751" s="58"/>
      <c r="I751" s="61"/>
      <c r="K751" s="62"/>
    </row>
    <row r="752">
      <c r="A752" s="58"/>
      <c r="B752" s="59"/>
      <c r="C752" s="59"/>
      <c r="D752" s="59"/>
      <c r="E752" s="60"/>
      <c r="F752" s="60"/>
      <c r="H752" s="58"/>
      <c r="I752" s="61"/>
      <c r="K752" s="62"/>
    </row>
    <row r="753">
      <c r="A753" s="58"/>
      <c r="B753" s="59"/>
      <c r="C753" s="59"/>
      <c r="D753" s="59"/>
      <c r="E753" s="60"/>
      <c r="F753" s="60"/>
      <c r="H753" s="58"/>
      <c r="I753" s="61"/>
      <c r="K753" s="62"/>
    </row>
    <row r="754">
      <c r="A754" s="58"/>
      <c r="B754" s="59"/>
      <c r="C754" s="59"/>
      <c r="D754" s="59"/>
      <c r="E754" s="60"/>
      <c r="F754" s="60"/>
      <c r="H754" s="58"/>
      <c r="I754" s="61"/>
      <c r="K754" s="62"/>
    </row>
    <row r="755">
      <c r="A755" s="58"/>
      <c r="B755" s="59"/>
      <c r="C755" s="59"/>
      <c r="D755" s="59"/>
      <c r="E755" s="60"/>
      <c r="F755" s="60"/>
      <c r="H755" s="58"/>
      <c r="I755" s="61"/>
      <c r="K755" s="62"/>
    </row>
    <row r="756">
      <c r="A756" s="58"/>
      <c r="B756" s="59"/>
      <c r="C756" s="59"/>
      <c r="D756" s="59"/>
      <c r="E756" s="60"/>
      <c r="F756" s="60"/>
      <c r="H756" s="58"/>
      <c r="I756" s="61"/>
      <c r="K756" s="62"/>
    </row>
    <row r="757">
      <c r="A757" s="58"/>
      <c r="B757" s="59"/>
      <c r="C757" s="59"/>
      <c r="D757" s="59"/>
      <c r="E757" s="60"/>
      <c r="F757" s="60"/>
      <c r="H757" s="58"/>
      <c r="I757" s="61"/>
      <c r="K757" s="62"/>
    </row>
    <row r="758">
      <c r="A758" s="58"/>
      <c r="B758" s="59"/>
      <c r="C758" s="59"/>
      <c r="D758" s="59"/>
      <c r="E758" s="60"/>
      <c r="F758" s="60"/>
      <c r="H758" s="58"/>
      <c r="I758" s="61"/>
      <c r="K758" s="62"/>
    </row>
    <row r="759">
      <c r="A759" s="58"/>
      <c r="B759" s="59"/>
      <c r="C759" s="59"/>
      <c r="D759" s="59"/>
      <c r="E759" s="60"/>
      <c r="F759" s="60"/>
      <c r="H759" s="58"/>
      <c r="I759" s="61"/>
      <c r="K759" s="62"/>
    </row>
    <row r="760">
      <c r="A760" s="58"/>
      <c r="B760" s="59"/>
      <c r="C760" s="59"/>
      <c r="D760" s="59"/>
      <c r="E760" s="60"/>
      <c r="F760" s="60"/>
      <c r="H760" s="58"/>
      <c r="I760" s="61"/>
      <c r="K760" s="62"/>
    </row>
    <row r="761">
      <c r="A761" s="58"/>
      <c r="B761" s="59"/>
      <c r="C761" s="59"/>
      <c r="D761" s="59"/>
      <c r="E761" s="60"/>
      <c r="F761" s="60"/>
      <c r="H761" s="58"/>
      <c r="I761" s="61"/>
      <c r="K761" s="62"/>
    </row>
    <row r="762">
      <c r="A762" s="58"/>
      <c r="B762" s="59"/>
      <c r="C762" s="59"/>
      <c r="D762" s="59"/>
      <c r="E762" s="60"/>
      <c r="F762" s="60"/>
      <c r="H762" s="58"/>
      <c r="I762" s="61"/>
      <c r="K762" s="62"/>
    </row>
    <row r="763">
      <c r="A763" s="58"/>
      <c r="B763" s="59"/>
      <c r="C763" s="59"/>
      <c r="D763" s="59"/>
      <c r="E763" s="60"/>
      <c r="F763" s="60"/>
      <c r="H763" s="58"/>
      <c r="I763" s="61"/>
      <c r="K763" s="62"/>
    </row>
    <row r="764">
      <c r="A764" s="58"/>
      <c r="B764" s="59"/>
      <c r="C764" s="59"/>
      <c r="D764" s="59"/>
      <c r="E764" s="60"/>
      <c r="F764" s="60"/>
      <c r="H764" s="58"/>
      <c r="I764" s="61"/>
      <c r="K764" s="62"/>
    </row>
    <row r="765">
      <c r="A765" s="58"/>
      <c r="B765" s="59"/>
      <c r="C765" s="59"/>
      <c r="D765" s="59"/>
      <c r="E765" s="60"/>
      <c r="F765" s="60"/>
      <c r="H765" s="58"/>
      <c r="I765" s="61"/>
      <c r="K765" s="62"/>
    </row>
    <row r="766">
      <c r="A766" s="58"/>
      <c r="B766" s="59"/>
      <c r="C766" s="59"/>
      <c r="D766" s="59"/>
      <c r="E766" s="60"/>
      <c r="F766" s="60"/>
      <c r="H766" s="58"/>
      <c r="I766" s="61"/>
      <c r="K766" s="62"/>
    </row>
    <row r="767">
      <c r="A767" s="58"/>
      <c r="B767" s="59"/>
      <c r="C767" s="59"/>
      <c r="D767" s="59"/>
      <c r="E767" s="60"/>
      <c r="F767" s="60"/>
      <c r="H767" s="58"/>
      <c r="I767" s="61"/>
      <c r="K767" s="62"/>
    </row>
    <row r="768">
      <c r="A768" s="58"/>
      <c r="B768" s="59"/>
      <c r="C768" s="59"/>
      <c r="D768" s="59"/>
      <c r="E768" s="60"/>
      <c r="F768" s="60"/>
      <c r="H768" s="58"/>
      <c r="I768" s="61"/>
      <c r="K768" s="62"/>
    </row>
    <row r="769">
      <c r="A769" s="58"/>
      <c r="B769" s="59"/>
      <c r="C769" s="59"/>
      <c r="D769" s="59"/>
      <c r="E769" s="60"/>
      <c r="F769" s="60"/>
      <c r="H769" s="58"/>
      <c r="I769" s="61"/>
      <c r="K769" s="62"/>
    </row>
    <row r="770">
      <c r="A770" s="58"/>
      <c r="B770" s="59"/>
      <c r="C770" s="59"/>
      <c r="D770" s="59"/>
      <c r="E770" s="60"/>
      <c r="F770" s="60"/>
      <c r="H770" s="58"/>
      <c r="I770" s="61"/>
      <c r="K770" s="62"/>
    </row>
    <row r="771">
      <c r="A771" s="58"/>
      <c r="B771" s="59"/>
      <c r="C771" s="59"/>
      <c r="D771" s="59"/>
      <c r="E771" s="60"/>
      <c r="F771" s="60"/>
      <c r="H771" s="58"/>
      <c r="I771" s="61"/>
      <c r="K771" s="62"/>
    </row>
    <row r="772">
      <c r="A772" s="58"/>
      <c r="B772" s="59"/>
      <c r="C772" s="59"/>
      <c r="D772" s="59"/>
      <c r="E772" s="60"/>
      <c r="F772" s="60"/>
      <c r="H772" s="58"/>
      <c r="I772" s="61"/>
      <c r="K772" s="62"/>
    </row>
    <row r="773">
      <c r="A773" s="58"/>
      <c r="B773" s="59"/>
      <c r="C773" s="59"/>
      <c r="D773" s="59"/>
      <c r="E773" s="60"/>
      <c r="F773" s="60"/>
      <c r="H773" s="58"/>
      <c r="I773" s="61"/>
      <c r="K773" s="62"/>
    </row>
    <row r="774">
      <c r="A774" s="58"/>
      <c r="B774" s="59"/>
      <c r="C774" s="59"/>
      <c r="D774" s="59"/>
      <c r="E774" s="60"/>
      <c r="F774" s="60"/>
      <c r="H774" s="58"/>
      <c r="I774" s="61"/>
      <c r="K774" s="62"/>
    </row>
    <row r="775">
      <c r="A775" s="58"/>
      <c r="B775" s="59"/>
      <c r="C775" s="59"/>
      <c r="D775" s="59"/>
      <c r="E775" s="60"/>
      <c r="F775" s="60"/>
      <c r="H775" s="58"/>
      <c r="I775" s="61"/>
      <c r="K775" s="62"/>
    </row>
    <row r="776">
      <c r="A776" s="58"/>
      <c r="B776" s="59"/>
      <c r="C776" s="59"/>
      <c r="D776" s="59"/>
      <c r="E776" s="60"/>
      <c r="F776" s="60"/>
      <c r="H776" s="58"/>
      <c r="I776" s="61"/>
      <c r="K776" s="62"/>
    </row>
    <row r="777">
      <c r="A777" s="58"/>
      <c r="B777" s="59"/>
      <c r="C777" s="59"/>
      <c r="D777" s="59"/>
      <c r="E777" s="60"/>
      <c r="F777" s="60"/>
      <c r="H777" s="58"/>
      <c r="I777" s="61"/>
      <c r="K777" s="62"/>
    </row>
    <row r="778">
      <c r="A778" s="58"/>
      <c r="B778" s="59"/>
      <c r="C778" s="59"/>
      <c r="D778" s="59"/>
      <c r="E778" s="60"/>
      <c r="F778" s="60"/>
      <c r="H778" s="58"/>
      <c r="I778" s="61"/>
      <c r="K778" s="62"/>
    </row>
    <row r="779">
      <c r="A779" s="58"/>
      <c r="B779" s="59"/>
      <c r="C779" s="59"/>
      <c r="D779" s="59"/>
      <c r="E779" s="60"/>
      <c r="F779" s="60"/>
      <c r="H779" s="58"/>
      <c r="I779" s="61"/>
      <c r="K779" s="62"/>
    </row>
    <row r="780">
      <c r="A780" s="58"/>
      <c r="B780" s="59"/>
      <c r="C780" s="59"/>
      <c r="D780" s="59"/>
      <c r="E780" s="60"/>
      <c r="F780" s="60"/>
      <c r="H780" s="58"/>
      <c r="I780" s="61"/>
      <c r="K780" s="62"/>
    </row>
    <row r="781">
      <c r="A781" s="58"/>
      <c r="B781" s="59"/>
      <c r="C781" s="59"/>
      <c r="D781" s="59"/>
      <c r="E781" s="60"/>
      <c r="F781" s="60"/>
      <c r="H781" s="58"/>
      <c r="I781" s="61"/>
      <c r="K781" s="62"/>
    </row>
    <row r="782">
      <c r="A782" s="58"/>
      <c r="B782" s="59"/>
      <c r="C782" s="59"/>
      <c r="D782" s="59"/>
      <c r="E782" s="60"/>
      <c r="F782" s="60"/>
      <c r="H782" s="58"/>
      <c r="I782" s="61"/>
      <c r="K782" s="62"/>
    </row>
    <row r="783">
      <c r="A783" s="58"/>
      <c r="B783" s="59"/>
      <c r="C783" s="59"/>
      <c r="D783" s="59"/>
      <c r="E783" s="60"/>
      <c r="F783" s="60"/>
      <c r="H783" s="58"/>
      <c r="I783" s="61"/>
      <c r="K783" s="62"/>
    </row>
    <row r="784">
      <c r="A784" s="58"/>
      <c r="B784" s="59"/>
      <c r="C784" s="59"/>
      <c r="D784" s="59"/>
      <c r="E784" s="60"/>
      <c r="F784" s="60"/>
      <c r="H784" s="58"/>
      <c r="I784" s="61"/>
      <c r="K784" s="62"/>
    </row>
    <row r="785">
      <c r="A785" s="58"/>
      <c r="B785" s="59"/>
      <c r="C785" s="59"/>
      <c r="D785" s="59"/>
      <c r="E785" s="60"/>
      <c r="F785" s="60"/>
      <c r="H785" s="58"/>
      <c r="I785" s="61"/>
      <c r="K785" s="62"/>
    </row>
    <row r="786">
      <c r="A786" s="58"/>
      <c r="B786" s="59"/>
      <c r="C786" s="59"/>
      <c r="D786" s="59"/>
      <c r="E786" s="60"/>
      <c r="F786" s="60"/>
      <c r="H786" s="58"/>
      <c r="I786" s="61"/>
      <c r="K786" s="62"/>
    </row>
    <row r="787">
      <c r="A787" s="58"/>
      <c r="B787" s="59"/>
      <c r="C787" s="59"/>
      <c r="D787" s="59"/>
      <c r="E787" s="60"/>
      <c r="F787" s="60"/>
      <c r="H787" s="58"/>
      <c r="I787" s="61"/>
      <c r="K787" s="62"/>
    </row>
    <row r="788">
      <c r="A788" s="58"/>
      <c r="B788" s="59"/>
      <c r="C788" s="59"/>
      <c r="D788" s="59"/>
      <c r="E788" s="60"/>
      <c r="F788" s="60"/>
      <c r="H788" s="58"/>
      <c r="I788" s="61"/>
      <c r="K788" s="62"/>
    </row>
    <row r="789">
      <c r="A789" s="58"/>
      <c r="B789" s="59"/>
      <c r="C789" s="59"/>
      <c r="D789" s="59"/>
      <c r="E789" s="60"/>
      <c r="F789" s="60"/>
      <c r="H789" s="58"/>
      <c r="I789" s="61"/>
      <c r="K789" s="62"/>
    </row>
    <row r="790">
      <c r="A790" s="58"/>
      <c r="B790" s="59"/>
      <c r="C790" s="59"/>
      <c r="D790" s="59"/>
      <c r="E790" s="60"/>
      <c r="F790" s="60"/>
      <c r="H790" s="58"/>
      <c r="I790" s="61"/>
      <c r="K790" s="62"/>
    </row>
    <row r="791">
      <c r="A791" s="58"/>
      <c r="B791" s="59"/>
      <c r="C791" s="59"/>
      <c r="D791" s="59"/>
      <c r="E791" s="60"/>
      <c r="F791" s="60"/>
      <c r="H791" s="58"/>
      <c r="I791" s="61"/>
      <c r="K791" s="62"/>
    </row>
    <row r="792">
      <c r="A792" s="58"/>
      <c r="B792" s="59"/>
      <c r="C792" s="59"/>
      <c r="D792" s="59"/>
      <c r="E792" s="60"/>
      <c r="F792" s="60"/>
      <c r="H792" s="58"/>
      <c r="I792" s="61"/>
      <c r="K792" s="62"/>
    </row>
    <row r="793">
      <c r="A793" s="58"/>
      <c r="B793" s="59"/>
      <c r="C793" s="59"/>
      <c r="D793" s="59"/>
      <c r="E793" s="60"/>
      <c r="F793" s="60"/>
      <c r="H793" s="58"/>
      <c r="I793" s="61"/>
      <c r="K793" s="62"/>
    </row>
    <row r="794">
      <c r="A794" s="58"/>
      <c r="B794" s="59"/>
      <c r="C794" s="59"/>
      <c r="D794" s="59"/>
      <c r="E794" s="60"/>
      <c r="F794" s="60"/>
      <c r="H794" s="58"/>
      <c r="I794" s="61"/>
      <c r="K794" s="62"/>
    </row>
    <row r="795">
      <c r="A795" s="58"/>
      <c r="B795" s="59"/>
      <c r="C795" s="59"/>
      <c r="D795" s="59"/>
      <c r="E795" s="60"/>
      <c r="F795" s="60"/>
      <c r="H795" s="58"/>
      <c r="I795" s="61"/>
      <c r="K795" s="62"/>
    </row>
    <row r="796">
      <c r="A796" s="58"/>
      <c r="B796" s="59"/>
      <c r="C796" s="59"/>
      <c r="D796" s="59"/>
      <c r="E796" s="60"/>
      <c r="F796" s="60"/>
      <c r="H796" s="58"/>
      <c r="I796" s="61"/>
      <c r="K796" s="62"/>
    </row>
    <row r="797">
      <c r="A797" s="58"/>
      <c r="B797" s="59"/>
      <c r="C797" s="59"/>
      <c r="D797" s="59"/>
      <c r="E797" s="60"/>
      <c r="F797" s="60"/>
      <c r="H797" s="58"/>
      <c r="I797" s="61"/>
      <c r="K797" s="62"/>
    </row>
    <row r="798">
      <c r="A798" s="58"/>
      <c r="B798" s="59"/>
      <c r="C798" s="59"/>
      <c r="D798" s="59"/>
      <c r="E798" s="60"/>
      <c r="F798" s="60"/>
      <c r="H798" s="58"/>
      <c r="I798" s="61"/>
      <c r="K798" s="62"/>
    </row>
    <row r="799">
      <c r="A799" s="58"/>
      <c r="B799" s="59"/>
      <c r="C799" s="59"/>
      <c r="D799" s="59"/>
      <c r="E799" s="60"/>
      <c r="F799" s="60"/>
      <c r="H799" s="58"/>
      <c r="I799" s="61"/>
      <c r="K799" s="62"/>
    </row>
    <row r="800">
      <c r="A800" s="58"/>
      <c r="B800" s="59"/>
      <c r="C800" s="59"/>
      <c r="D800" s="59"/>
      <c r="E800" s="60"/>
      <c r="F800" s="60"/>
      <c r="H800" s="58"/>
      <c r="I800" s="61"/>
      <c r="K800" s="62"/>
    </row>
    <row r="801">
      <c r="A801" s="58"/>
      <c r="B801" s="59"/>
      <c r="C801" s="59"/>
      <c r="D801" s="59"/>
      <c r="E801" s="60"/>
      <c r="F801" s="60"/>
      <c r="H801" s="58"/>
      <c r="I801" s="61"/>
      <c r="K801" s="62"/>
    </row>
    <row r="802">
      <c r="A802" s="58"/>
      <c r="B802" s="59"/>
      <c r="C802" s="59"/>
      <c r="D802" s="59"/>
      <c r="E802" s="60"/>
      <c r="F802" s="60"/>
      <c r="H802" s="58"/>
      <c r="I802" s="61"/>
      <c r="K802" s="62"/>
    </row>
    <row r="803">
      <c r="A803" s="58"/>
      <c r="B803" s="59"/>
      <c r="C803" s="59"/>
      <c r="D803" s="59"/>
      <c r="E803" s="60"/>
      <c r="F803" s="60"/>
      <c r="H803" s="58"/>
      <c r="I803" s="61"/>
      <c r="K803" s="62"/>
    </row>
    <row r="804">
      <c r="A804" s="58"/>
      <c r="B804" s="59"/>
      <c r="C804" s="59"/>
      <c r="D804" s="59"/>
      <c r="E804" s="60"/>
      <c r="F804" s="60"/>
      <c r="H804" s="58"/>
      <c r="I804" s="61"/>
      <c r="K804" s="62"/>
    </row>
    <row r="805">
      <c r="A805" s="58"/>
      <c r="B805" s="59"/>
      <c r="C805" s="59"/>
      <c r="D805" s="59"/>
      <c r="E805" s="60"/>
      <c r="F805" s="60"/>
      <c r="H805" s="58"/>
      <c r="I805" s="61"/>
      <c r="K805" s="62"/>
    </row>
    <row r="806">
      <c r="A806" s="58"/>
      <c r="B806" s="59"/>
      <c r="C806" s="59"/>
      <c r="D806" s="59"/>
      <c r="E806" s="60"/>
      <c r="F806" s="60"/>
      <c r="H806" s="58"/>
      <c r="I806" s="61"/>
      <c r="K806" s="62"/>
    </row>
    <row r="807">
      <c r="A807" s="58"/>
      <c r="B807" s="59"/>
      <c r="C807" s="59"/>
      <c r="D807" s="59"/>
      <c r="E807" s="60"/>
      <c r="F807" s="60"/>
      <c r="H807" s="58"/>
      <c r="I807" s="61"/>
      <c r="K807" s="62"/>
    </row>
    <row r="808">
      <c r="A808" s="58"/>
      <c r="B808" s="59"/>
      <c r="C808" s="59"/>
      <c r="D808" s="59"/>
      <c r="E808" s="60"/>
      <c r="F808" s="60"/>
      <c r="H808" s="58"/>
      <c r="I808" s="61"/>
      <c r="K808" s="62"/>
    </row>
    <row r="809">
      <c r="A809" s="58"/>
      <c r="B809" s="59"/>
      <c r="C809" s="59"/>
      <c r="D809" s="59"/>
      <c r="E809" s="60"/>
      <c r="F809" s="60"/>
      <c r="H809" s="58"/>
      <c r="I809" s="61"/>
      <c r="K809" s="62"/>
    </row>
    <row r="810">
      <c r="A810" s="58"/>
      <c r="B810" s="59"/>
      <c r="C810" s="59"/>
      <c r="D810" s="59"/>
      <c r="E810" s="60"/>
      <c r="F810" s="60"/>
      <c r="H810" s="58"/>
      <c r="I810" s="61"/>
      <c r="K810" s="62"/>
    </row>
    <row r="811">
      <c r="A811" s="58"/>
      <c r="B811" s="59"/>
      <c r="C811" s="59"/>
      <c r="D811" s="59"/>
      <c r="E811" s="60"/>
      <c r="F811" s="60"/>
      <c r="H811" s="58"/>
      <c r="I811" s="61"/>
      <c r="K811" s="62"/>
    </row>
    <row r="812">
      <c r="A812" s="58"/>
      <c r="B812" s="59"/>
      <c r="C812" s="59"/>
      <c r="D812" s="59"/>
      <c r="E812" s="60"/>
      <c r="F812" s="60"/>
      <c r="H812" s="58"/>
      <c r="I812" s="61"/>
      <c r="K812" s="62"/>
    </row>
    <row r="813">
      <c r="A813" s="58"/>
      <c r="B813" s="59"/>
      <c r="C813" s="59"/>
      <c r="D813" s="59"/>
      <c r="E813" s="60"/>
      <c r="F813" s="60"/>
      <c r="H813" s="58"/>
      <c r="I813" s="61"/>
      <c r="K813" s="62"/>
    </row>
    <row r="814">
      <c r="A814" s="58"/>
      <c r="B814" s="59"/>
      <c r="C814" s="59"/>
      <c r="D814" s="59"/>
      <c r="E814" s="60"/>
      <c r="F814" s="60"/>
      <c r="H814" s="58"/>
      <c r="I814" s="61"/>
      <c r="K814" s="62"/>
    </row>
    <row r="815">
      <c r="A815" s="58"/>
      <c r="B815" s="59"/>
      <c r="C815" s="59"/>
      <c r="D815" s="59"/>
      <c r="E815" s="60"/>
      <c r="F815" s="60"/>
      <c r="H815" s="58"/>
      <c r="I815" s="61"/>
      <c r="K815" s="62"/>
    </row>
    <row r="816">
      <c r="A816" s="58"/>
      <c r="B816" s="59"/>
      <c r="C816" s="59"/>
      <c r="D816" s="59"/>
      <c r="E816" s="60"/>
      <c r="F816" s="60"/>
      <c r="H816" s="58"/>
      <c r="I816" s="61"/>
      <c r="K816" s="62"/>
    </row>
    <row r="817">
      <c r="A817" s="58"/>
      <c r="B817" s="59"/>
      <c r="C817" s="59"/>
      <c r="D817" s="59"/>
      <c r="E817" s="60"/>
      <c r="F817" s="60"/>
      <c r="H817" s="58"/>
      <c r="I817" s="61"/>
      <c r="K817" s="62"/>
    </row>
    <row r="818">
      <c r="A818" s="58"/>
      <c r="B818" s="59"/>
      <c r="C818" s="59"/>
      <c r="D818" s="59"/>
      <c r="E818" s="60"/>
      <c r="F818" s="60"/>
      <c r="H818" s="58"/>
      <c r="I818" s="61"/>
      <c r="K818" s="62"/>
    </row>
    <row r="819">
      <c r="A819" s="58"/>
      <c r="B819" s="59"/>
      <c r="C819" s="59"/>
      <c r="D819" s="59"/>
      <c r="E819" s="60"/>
      <c r="F819" s="60"/>
      <c r="H819" s="58"/>
      <c r="I819" s="61"/>
      <c r="K819" s="62"/>
    </row>
    <row r="820">
      <c r="A820" s="58"/>
      <c r="B820" s="59"/>
      <c r="C820" s="59"/>
      <c r="D820" s="59"/>
      <c r="E820" s="60"/>
      <c r="F820" s="60"/>
      <c r="H820" s="58"/>
      <c r="I820" s="61"/>
      <c r="K820" s="62"/>
    </row>
    <row r="821">
      <c r="A821" s="58"/>
      <c r="B821" s="59"/>
      <c r="C821" s="59"/>
      <c r="D821" s="59"/>
      <c r="E821" s="60"/>
      <c r="F821" s="60"/>
      <c r="H821" s="58"/>
      <c r="I821" s="61"/>
      <c r="K821" s="62"/>
    </row>
    <row r="822">
      <c r="A822" s="58"/>
      <c r="B822" s="59"/>
      <c r="C822" s="59"/>
      <c r="D822" s="59"/>
      <c r="E822" s="60"/>
      <c r="F822" s="60"/>
      <c r="H822" s="58"/>
      <c r="I822" s="61"/>
      <c r="K822" s="62"/>
    </row>
    <row r="823">
      <c r="A823" s="58"/>
      <c r="B823" s="59"/>
      <c r="C823" s="59"/>
      <c r="D823" s="59"/>
      <c r="E823" s="60"/>
      <c r="F823" s="60"/>
      <c r="H823" s="58"/>
      <c r="I823" s="61"/>
      <c r="K823" s="62"/>
    </row>
    <row r="824">
      <c r="A824" s="58"/>
      <c r="B824" s="59"/>
      <c r="C824" s="59"/>
      <c r="D824" s="59"/>
      <c r="E824" s="60"/>
      <c r="F824" s="60"/>
      <c r="H824" s="58"/>
      <c r="I824" s="61"/>
      <c r="K824" s="62"/>
    </row>
    <row r="825">
      <c r="A825" s="58"/>
      <c r="B825" s="59"/>
      <c r="C825" s="59"/>
      <c r="D825" s="59"/>
      <c r="E825" s="60"/>
      <c r="F825" s="60"/>
      <c r="H825" s="58"/>
      <c r="I825" s="61"/>
      <c r="K825" s="62"/>
    </row>
    <row r="826">
      <c r="A826" s="58"/>
      <c r="B826" s="59"/>
      <c r="C826" s="59"/>
      <c r="D826" s="59"/>
      <c r="E826" s="60"/>
      <c r="F826" s="60"/>
      <c r="H826" s="58"/>
      <c r="I826" s="61"/>
      <c r="K826" s="62"/>
    </row>
    <row r="827">
      <c r="A827" s="58"/>
      <c r="B827" s="59"/>
      <c r="C827" s="59"/>
      <c r="D827" s="59"/>
      <c r="E827" s="60"/>
      <c r="F827" s="60"/>
      <c r="H827" s="58"/>
      <c r="I827" s="61"/>
      <c r="K827" s="62"/>
    </row>
    <row r="828">
      <c r="A828" s="58"/>
      <c r="B828" s="59"/>
      <c r="C828" s="59"/>
      <c r="D828" s="59"/>
      <c r="E828" s="60"/>
      <c r="F828" s="60"/>
      <c r="H828" s="58"/>
      <c r="I828" s="61"/>
      <c r="K828" s="62"/>
    </row>
    <row r="829">
      <c r="A829" s="58"/>
      <c r="B829" s="59"/>
      <c r="C829" s="59"/>
      <c r="D829" s="59"/>
      <c r="E829" s="60"/>
      <c r="F829" s="60"/>
      <c r="H829" s="58"/>
      <c r="I829" s="61"/>
      <c r="K829" s="62"/>
    </row>
    <row r="830">
      <c r="A830" s="58"/>
      <c r="B830" s="59"/>
      <c r="C830" s="59"/>
      <c r="D830" s="59"/>
      <c r="E830" s="60"/>
      <c r="F830" s="60"/>
      <c r="H830" s="58"/>
      <c r="I830" s="61"/>
      <c r="K830" s="62"/>
    </row>
    <row r="831">
      <c r="A831" s="58"/>
      <c r="B831" s="59"/>
      <c r="C831" s="59"/>
      <c r="D831" s="59"/>
      <c r="E831" s="60"/>
      <c r="F831" s="60"/>
      <c r="H831" s="58"/>
      <c r="I831" s="61"/>
      <c r="K831" s="62"/>
    </row>
    <row r="832">
      <c r="A832" s="58"/>
      <c r="B832" s="59"/>
      <c r="C832" s="59"/>
      <c r="D832" s="59"/>
      <c r="E832" s="60"/>
      <c r="F832" s="60"/>
      <c r="H832" s="58"/>
      <c r="I832" s="61"/>
      <c r="K832" s="62"/>
    </row>
    <row r="833">
      <c r="A833" s="58"/>
      <c r="B833" s="59"/>
      <c r="C833" s="59"/>
      <c r="D833" s="59"/>
      <c r="E833" s="60"/>
      <c r="F833" s="60"/>
      <c r="H833" s="58"/>
      <c r="I833" s="61"/>
      <c r="K833" s="62"/>
    </row>
    <row r="834">
      <c r="A834" s="58"/>
      <c r="B834" s="59"/>
      <c r="C834" s="59"/>
      <c r="D834" s="59"/>
      <c r="E834" s="60"/>
      <c r="F834" s="60"/>
      <c r="H834" s="58"/>
      <c r="I834" s="61"/>
      <c r="K834" s="62"/>
    </row>
    <row r="835">
      <c r="A835" s="58"/>
      <c r="B835" s="59"/>
      <c r="C835" s="59"/>
      <c r="D835" s="59"/>
      <c r="E835" s="60"/>
      <c r="F835" s="60"/>
      <c r="H835" s="58"/>
      <c r="I835" s="61"/>
      <c r="K835" s="62"/>
    </row>
    <row r="836">
      <c r="A836" s="58"/>
      <c r="B836" s="59"/>
      <c r="C836" s="59"/>
      <c r="D836" s="59"/>
      <c r="E836" s="60"/>
      <c r="F836" s="60"/>
      <c r="H836" s="58"/>
      <c r="I836" s="61"/>
      <c r="K836" s="62"/>
    </row>
    <row r="837">
      <c r="A837" s="58"/>
      <c r="B837" s="59"/>
      <c r="C837" s="59"/>
      <c r="D837" s="59"/>
      <c r="E837" s="60"/>
      <c r="F837" s="60"/>
      <c r="H837" s="58"/>
      <c r="I837" s="61"/>
      <c r="K837" s="62"/>
    </row>
    <row r="838">
      <c r="A838" s="58"/>
      <c r="B838" s="59"/>
      <c r="C838" s="59"/>
      <c r="D838" s="59"/>
      <c r="E838" s="60"/>
      <c r="F838" s="60"/>
      <c r="H838" s="58"/>
      <c r="I838" s="61"/>
      <c r="K838" s="62"/>
    </row>
    <row r="839">
      <c r="A839" s="58"/>
      <c r="B839" s="59"/>
      <c r="C839" s="59"/>
      <c r="D839" s="59"/>
      <c r="E839" s="60"/>
      <c r="F839" s="60"/>
      <c r="H839" s="58"/>
      <c r="I839" s="61"/>
      <c r="K839" s="62"/>
    </row>
    <row r="840">
      <c r="A840" s="58"/>
      <c r="B840" s="59"/>
      <c r="C840" s="59"/>
      <c r="D840" s="59"/>
      <c r="E840" s="60"/>
      <c r="F840" s="60"/>
      <c r="H840" s="58"/>
      <c r="I840" s="61"/>
      <c r="K840" s="62"/>
    </row>
    <row r="841">
      <c r="A841" s="58"/>
      <c r="B841" s="59"/>
      <c r="C841" s="59"/>
      <c r="D841" s="59"/>
      <c r="E841" s="60"/>
      <c r="F841" s="60"/>
      <c r="H841" s="58"/>
      <c r="I841" s="61"/>
      <c r="K841" s="62"/>
    </row>
    <row r="842">
      <c r="A842" s="58"/>
      <c r="B842" s="59"/>
      <c r="C842" s="59"/>
      <c r="D842" s="59"/>
      <c r="E842" s="60"/>
      <c r="F842" s="60"/>
      <c r="H842" s="58"/>
      <c r="I842" s="61"/>
      <c r="K842" s="62"/>
    </row>
    <row r="843">
      <c r="A843" s="58"/>
      <c r="B843" s="59"/>
      <c r="C843" s="59"/>
      <c r="D843" s="59"/>
      <c r="E843" s="60"/>
      <c r="F843" s="60"/>
      <c r="H843" s="58"/>
      <c r="I843" s="61"/>
      <c r="K843" s="62"/>
    </row>
    <row r="844">
      <c r="A844" s="58"/>
      <c r="B844" s="59"/>
      <c r="C844" s="59"/>
      <c r="D844" s="59"/>
      <c r="E844" s="60"/>
      <c r="F844" s="60"/>
      <c r="H844" s="58"/>
      <c r="I844" s="61"/>
      <c r="K844" s="62"/>
    </row>
    <row r="845">
      <c r="A845" s="58"/>
      <c r="B845" s="59"/>
      <c r="C845" s="59"/>
      <c r="D845" s="59"/>
      <c r="E845" s="60"/>
      <c r="F845" s="60"/>
      <c r="H845" s="58"/>
      <c r="I845" s="61"/>
      <c r="K845" s="62"/>
    </row>
    <row r="846">
      <c r="A846" s="58"/>
      <c r="B846" s="59"/>
      <c r="C846" s="59"/>
      <c r="D846" s="59"/>
      <c r="E846" s="60"/>
      <c r="F846" s="60"/>
      <c r="H846" s="58"/>
      <c r="I846" s="61"/>
      <c r="K846" s="62"/>
    </row>
    <row r="847">
      <c r="A847" s="58"/>
      <c r="B847" s="59"/>
      <c r="C847" s="59"/>
      <c r="D847" s="59"/>
      <c r="E847" s="60"/>
      <c r="F847" s="60"/>
      <c r="H847" s="58"/>
      <c r="I847" s="61"/>
      <c r="K847" s="62"/>
    </row>
    <row r="848">
      <c r="A848" s="58"/>
      <c r="B848" s="59"/>
      <c r="C848" s="59"/>
      <c r="D848" s="59"/>
      <c r="E848" s="60"/>
      <c r="F848" s="60"/>
      <c r="H848" s="58"/>
      <c r="I848" s="61"/>
      <c r="K848" s="62"/>
    </row>
    <row r="849">
      <c r="A849" s="58"/>
      <c r="B849" s="59"/>
      <c r="C849" s="59"/>
      <c r="D849" s="59"/>
      <c r="E849" s="60"/>
      <c r="F849" s="60"/>
      <c r="H849" s="58"/>
      <c r="I849" s="61"/>
      <c r="K849" s="62"/>
    </row>
    <row r="850">
      <c r="A850" s="58"/>
      <c r="B850" s="59"/>
      <c r="C850" s="59"/>
      <c r="D850" s="59"/>
      <c r="E850" s="60"/>
      <c r="F850" s="60"/>
      <c r="H850" s="58"/>
      <c r="I850" s="61"/>
      <c r="K850" s="62"/>
    </row>
    <row r="851">
      <c r="A851" s="58"/>
      <c r="B851" s="59"/>
      <c r="C851" s="59"/>
      <c r="D851" s="59"/>
      <c r="E851" s="60"/>
      <c r="F851" s="60"/>
      <c r="H851" s="58"/>
      <c r="I851" s="61"/>
      <c r="K851" s="62"/>
    </row>
    <row r="852">
      <c r="A852" s="58"/>
      <c r="B852" s="59"/>
      <c r="C852" s="59"/>
      <c r="D852" s="59"/>
      <c r="E852" s="60"/>
      <c r="F852" s="60"/>
      <c r="H852" s="58"/>
      <c r="I852" s="61"/>
      <c r="K852" s="62"/>
    </row>
    <row r="853">
      <c r="A853" s="58"/>
      <c r="B853" s="59"/>
      <c r="C853" s="59"/>
      <c r="D853" s="59"/>
      <c r="E853" s="60"/>
      <c r="F853" s="60"/>
      <c r="H853" s="58"/>
      <c r="I853" s="61"/>
      <c r="K853" s="62"/>
    </row>
    <row r="854">
      <c r="A854" s="58"/>
      <c r="B854" s="59"/>
      <c r="C854" s="59"/>
      <c r="D854" s="59"/>
      <c r="E854" s="60"/>
      <c r="F854" s="60"/>
      <c r="H854" s="58"/>
      <c r="I854" s="61"/>
      <c r="K854" s="62"/>
    </row>
    <row r="855">
      <c r="A855" s="58"/>
      <c r="B855" s="59"/>
      <c r="C855" s="59"/>
      <c r="D855" s="59"/>
      <c r="E855" s="60"/>
      <c r="F855" s="60"/>
      <c r="H855" s="58"/>
      <c r="I855" s="61"/>
      <c r="K855" s="62"/>
    </row>
    <row r="856">
      <c r="A856" s="58"/>
      <c r="B856" s="59"/>
      <c r="C856" s="59"/>
      <c r="D856" s="59"/>
      <c r="E856" s="60"/>
      <c r="F856" s="60"/>
      <c r="H856" s="58"/>
      <c r="I856" s="61"/>
      <c r="K856" s="62"/>
    </row>
    <row r="857">
      <c r="A857" s="58"/>
      <c r="B857" s="59"/>
      <c r="C857" s="59"/>
      <c r="D857" s="59"/>
      <c r="E857" s="60"/>
      <c r="F857" s="60"/>
      <c r="H857" s="58"/>
      <c r="I857" s="61"/>
      <c r="K857" s="62"/>
    </row>
    <row r="858">
      <c r="A858" s="58"/>
      <c r="B858" s="59"/>
      <c r="C858" s="59"/>
      <c r="D858" s="59"/>
      <c r="E858" s="60"/>
      <c r="F858" s="60"/>
      <c r="H858" s="58"/>
      <c r="I858" s="61"/>
      <c r="K858" s="62"/>
    </row>
    <row r="859">
      <c r="A859" s="58"/>
      <c r="B859" s="59"/>
      <c r="C859" s="59"/>
      <c r="D859" s="59"/>
      <c r="E859" s="60"/>
      <c r="F859" s="60"/>
      <c r="H859" s="58"/>
      <c r="I859" s="61"/>
      <c r="K859" s="62"/>
    </row>
    <row r="860">
      <c r="A860" s="58"/>
      <c r="B860" s="59"/>
      <c r="C860" s="59"/>
      <c r="D860" s="59"/>
      <c r="E860" s="60"/>
      <c r="F860" s="60"/>
      <c r="H860" s="58"/>
      <c r="I860" s="61"/>
      <c r="K860" s="62"/>
    </row>
    <row r="861">
      <c r="A861" s="58"/>
      <c r="B861" s="59"/>
      <c r="C861" s="59"/>
      <c r="D861" s="59"/>
      <c r="E861" s="60"/>
      <c r="F861" s="60"/>
      <c r="H861" s="58"/>
      <c r="I861" s="61"/>
      <c r="K861" s="62"/>
    </row>
    <row r="862">
      <c r="A862" s="58"/>
      <c r="B862" s="59"/>
      <c r="C862" s="59"/>
      <c r="D862" s="59"/>
      <c r="E862" s="60"/>
      <c r="F862" s="60"/>
      <c r="H862" s="58"/>
      <c r="I862" s="61"/>
      <c r="K862" s="62"/>
    </row>
    <row r="863">
      <c r="A863" s="58"/>
      <c r="B863" s="59"/>
      <c r="C863" s="59"/>
      <c r="D863" s="59"/>
      <c r="E863" s="60"/>
      <c r="F863" s="60"/>
      <c r="H863" s="58"/>
      <c r="I863" s="61"/>
      <c r="K863" s="62"/>
    </row>
    <row r="864">
      <c r="A864" s="58"/>
      <c r="B864" s="59"/>
      <c r="C864" s="59"/>
      <c r="D864" s="59"/>
      <c r="E864" s="60"/>
      <c r="F864" s="60"/>
      <c r="H864" s="58"/>
      <c r="I864" s="61"/>
      <c r="K864" s="62"/>
    </row>
    <row r="865">
      <c r="A865" s="58"/>
      <c r="B865" s="59"/>
      <c r="C865" s="59"/>
      <c r="D865" s="59"/>
      <c r="E865" s="60"/>
      <c r="F865" s="60"/>
      <c r="H865" s="58"/>
      <c r="I865" s="61"/>
      <c r="K865" s="62"/>
    </row>
    <row r="866">
      <c r="A866" s="58"/>
      <c r="B866" s="59"/>
      <c r="C866" s="59"/>
      <c r="D866" s="59"/>
      <c r="E866" s="60"/>
      <c r="F866" s="60"/>
      <c r="H866" s="58"/>
      <c r="I866" s="61"/>
      <c r="K866" s="62"/>
    </row>
    <row r="867">
      <c r="A867" s="58"/>
      <c r="B867" s="59"/>
      <c r="C867" s="59"/>
      <c r="D867" s="59"/>
      <c r="E867" s="60"/>
      <c r="F867" s="60"/>
      <c r="H867" s="58"/>
      <c r="I867" s="61"/>
      <c r="K867" s="62"/>
    </row>
    <row r="868">
      <c r="A868" s="58"/>
      <c r="B868" s="59"/>
      <c r="C868" s="59"/>
      <c r="D868" s="59"/>
      <c r="E868" s="60"/>
      <c r="F868" s="60"/>
      <c r="H868" s="58"/>
      <c r="I868" s="61"/>
      <c r="K868" s="62"/>
    </row>
    <row r="869">
      <c r="A869" s="58"/>
      <c r="B869" s="59"/>
      <c r="C869" s="59"/>
      <c r="D869" s="59"/>
      <c r="E869" s="60"/>
      <c r="F869" s="60"/>
      <c r="H869" s="58"/>
      <c r="I869" s="61"/>
      <c r="K869" s="62"/>
    </row>
    <row r="870">
      <c r="A870" s="58"/>
      <c r="B870" s="59"/>
      <c r="C870" s="59"/>
      <c r="D870" s="59"/>
      <c r="E870" s="60"/>
      <c r="F870" s="60"/>
      <c r="H870" s="58"/>
      <c r="I870" s="61"/>
      <c r="K870" s="62"/>
    </row>
    <row r="871">
      <c r="A871" s="58"/>
      <c r="B871" s="59"/>
      <c r="C871" s="59"/>
      <c r="D871" s="59"/>
      <c r="E871" s="60"/>
      <c r="F871" s="60"/>
      <c r="H871" s="58"/>
      <c r="I871" s="61"/>
      <c r="K871" s="62"/>
    </row>
    <row r="872">
      <c r="A872" s="58"/>
      <c r="B872" s="59"/>
      <c r="C872" s="59"/>
      <c r="D872" s="59"/>
      <c r="E872" s="60"/>
      <c r="F872" s="60"/>
      <c r="H872" s="58"/>
      <c r="I872" s="61"/>
      <c r="K872" s="62"/>
    </row>
    <row r="873">
      <c r="A873" s="58"/>
      <c r="B873" s="59"/>
      <c r="C873" s="59"/>
      <c r="D873" s="59"/>
      <c r="E873" s="60"/>
      <c r="F873" s="60"/>
      <c r="H873" s="58"/>
      <c r="I873" s="61"/>
      <c r="K873" s="62"/>
    </row>
    <row r="874">
      <c r="A874" s="58"/>
      <c r="B874" s="59"/>
      <c r="C874" s="59"/>
      <c r="D874" s="59"/>
      <c r="E874" s="60"/>
      <c r="F874" s="60"/>
      <c r="H874" s="58"/>
      <c r="I874" s="61"/>
      <c r="K874" s="62"/>
    </row>
    <row r="875">
      <c r="A875" s="58"/>
      <c r="B875" s="59"/>
      <c r="C875" s="59"/>
      <c r="D875" s="59"/>
      <c r="E875" s="60"/>
      <c r="F875" s="60"/>
      <c r="H875" s="58"/>
      <c r="I875" s="61"/>
      <c r="K875" s="62"/>
    </row>
    <row r="876">
      <c r="A876" s="58"/>
      <c r="B876" s="59"/>
      <c r="C876" s="59"/>
      <c r="D876" s="59"/>
      <c r="E876" s="60"/>
      <c r="F876" s="60"/>
      <c r="H876" s="58"/>
      <c r="I876" s="61"/>
      <c r="K876" s="62"/>
    </row>
    <row r="877">
      <c r="A877" s="58"/>
      <c r="B877" s="59"/>
      <c r="C877" s="59"/>
      <c r="D877" s="59"/>
      <c r="E877" s="60"/>
      <c r="F877" s="60"/>
      <c r="H877" s="58"/>
      <c r="I877" s="61"/>
      <c r="K877" s="62"/>
    </row>
    <row r="878">
      <c r="A878" s="58"/>
      <c r="B878" s="59"/>
      <c r="C878" s="59"/>
      <c r="D878" s="59"/>
      <c r="E878" s="60"/>
      <c r="F878" s="60"/>
      <c r="H878" s="58"/>
      <c r="I878" s="61"/>
      <c r="K878" s="62"/>
    </row>
    <row r="879">
      <c r="A879" s="58"/>
      <c r="B879" s="59"/>
      <c r="C879" s="59"/>
      <c r="D879" s="59"/>
      <c r="E879" s="60"/>
      <c r="F879" s="60"/>
      <c r="H879" s="58"/>
      <c r="I879" s="61"/>
      <c r="K879" s="62"/>
    </row>
    <row r="880">
      <c r="A880" s="58"/>
      <c r="B880" s="59"/>
      <c r="C880" s="59"/>
      <c r="D880" s="59"/>
      <c r="E880" s="60"/>
      <c r="F880" s="60"/>
      <c r="H880" s="58"/>
      <c r="I880" s="61"/>
      <c r="K880" s="62"/>
    </row>
    <row r="881">
      <c r="A881" s="58"/>
      <c r="B881" s="59"/>
      <c r="C881" s="59"/>
      <c r="D881" s="59"/>
      <c r="E881" s="60"/>
      <c r="F881" s="60"/>
      <c r="H881" s="58"/>
      <c r="I881" s="61"/>
      <c r="K881" s="62"/>
    </row>
    <row r="882">
      <c r="A882" s="58"/>
      <c r="B882" s="59"/>
      <c r="C882" s="59"/>
      <c r="D882" s="59"/>
      <c r="E882" s="60"/>
      <c r="F882" s="60"/>
      <c r="H882" s="58"/>
      <c r="I882" s="61"/>
      <c r="K882" s="62"/>
    </row>
    <row r="883">
      <c r="A883" s="58"/>
      <c r="B883" s="59"/>
      <c r="C883" s="59"/>
      <c r="D883" s="59"/>
      <c r="E883" s="60"/>
      <c r="F883" s="60"/>
      <c r="H883" s="58"/>
      <c r="I883" s="61"/>
      <c r="K883" s="62"/>
    </row>
    <row r="884">
      <c r="A884" s="58"/>
      <c r="B884" s="59"/>
      <c r="C884" s="59"/>
      <c r="D884" s="59"/>
      <c r="E884" s="60"/>
      <c r="F884" s="60"/>
      <c r="H884" s="58"/>
      <c r="I884" s="61"/>
      <c r="K884" s="62"/>
    </row>
    <row r="885">
      <c r="A885" s="58"/>
      <c r="B885" s="59"/>
      <c r="C885" s="59"/>
      <c r="D885" s="59"/>
      <c r="E885" s="60"/>
      <c r="F885" s="60"/>
      <c r="H885" s="58"/>
      <c r="I885" s="61"/>
      <c r="K885" s="62"/>
    </row>
    <row r="886">
      <c r="A886" s="58"/>
      <c r="B886" s="59"/>
      <c r="C886" s="59"/>
      <c r="D886" s="59"/>
      <c r="E886" s="60"/>
      <c r="F886" s="60"/>
      <c r="H886" s="58"/>
      <c r="I886" s="61"/>
      <c r="K886" s="62"/>
    </row>
    <row r="887">
      <c r="A887" s="58"/>
      <c r="B887" s="59"/>
      <c r="C887" s="59"/>
      <c r="D887" s="59"/>
      <c r="E887" s="60"/>
      <c r="F887" s="60"/>
      <c r="H887" s="58"/>
      <c r="I887" s="61"/>
      <c r="K887" s="62"/>
    </row>
    <row r="888">
      <c r="A888" s="58"/>
      <c r="B888" s="59"/>
      <c r="C888" s="59"/>
      <c r="D888" s="59"/>
      <c r="E888" s="60"/>
      <c r="F888" s="60"/>
      <c r="H888" s="58"/>
      <c r="I888" s="61"/>
      <c r="K888" s="62"/>
    </row>
    <row r="889">
      <c r="A889" s="58"/>
      <c r="B889" s="59"/>
      <c r="C889" s="59"/>
      <c r="D889" s="59"/>
      <c r="E889" s="60"/>
      <c r="F889" s="60"/>
      <c r="H889" s="58"/>
      <c r="I889" s="61"/>
      <c r="K889" s="62"/>
    </row>
    <row r="890">
      <c r="A890" s="58"/>
      <c r="B890" s="59"/>
      <c r="C890" s="59"/>
      <c r="D890" s="59"/>
      <c r="E890" s="60"/>
      <c r="F890" s="60"/>
      <c r="H890" s="58"/>
      <c r="I890" s="61"/>
      <c r="K890" s="62"/>
    </row>
    <row r="891">
      <c r="A891" s="58"/>
      <c r="B891" s="59"/>
      <c r="C891" s="59"/>
      <c r="D891" s="59"/>
      <c r="E891" s="60"/>
      <c r="F891" s="60"/>
      <c r="H891" s="58"/>
      <c r="I891" s="61"/>
      <c r="K891" s="62"/>
    </row>
    <row r="892">
      <c r="A892" s="58"/>
      <c r="B892" s="59"/>
      <c r="C892" s="59"/>
      <c r="D892" s="59"/>
      <c r="E892" s="60"/>
      <c r="F892" s="60"/>
      <c r="H892" s="58"/>
      <c r="I892" s="61"/>
      <c r="K892" s="62"/>
    </row>
    <row r="893">
      <c r="A893" s="58"/>
      <c r="B893" s="59"/>
      <c r="C893" s="59"/>
      <c r="D893" s="59"/>
      <c r="E893" s="60"/>
      <c r="F893" s="60"/>
      <c r="H893" s="58"/>
      <c r="I893" s="61"/>
      <c r="K893" s="62"/>
    </row>
    <row r="894">
      <c r="A894" s="58"/>
      <c r="B894" s="59"/>
      <c r="C894" s="59"/>
      <c r="D894" s="59"/>
      <c r="E894" s="60"/>
      <c r="F894" s="60"/>
      <c r="H894" s="58"/>
      <c r="I894" s="61"/>
      <c r="K894" s="62"/>
    </row>
    <row r="895">
      <c r="A895" s="58"/>
      <c r="B895" s="59"/>
      <c r="C895" s="59"/>
      <c r="D895" s="59"/>
      <c r="E895" s="60"/>
      <c r="F895" s="60"/>
      <c r="H895" s="58"/>
      <c r="I895" s="61"/>
      <c r="K895" s="62"/>
    </row>
    <row r="896">
      <c r="A896" s="58"/>
      <c r="B896" s="59"/>
      <c r="C896" s="59"/>
      <c r="D896" s="59"/>
      <c r="E896" s="60"/>
      <c r="F896" s="60"/>
      <c r="H896" s="58"/>
      <c r="I896" s="61"/>
      <c r="K896" s="62"/>
    </row>
    <row r="897">
      <c r="A897" s="58"/>
      <c r="B897" s="59"/>
      <c r="C897" s="59"/>
      <c r="D897" s="59"/>
      <c r="E897" s="60"/>
      <c r="F897" s="60"/>
      <c r="H897" s="58"/>
      <c r="I897" s="61"/>
      <c r="K897" s="62"/>
    </row>
    <row r="898">
      <c r="A898" s="58"/>
      <c r="B898" s="59"/>
      <c r="C898" s="59"/>
      <c r="D898" s="59"/>
      <c r="E898" s="60"/>
      <c r="F898" s="60"/>
      <c r="H898" s="58"/>
      <c r="I898" s="61"/>
      <c r="K898" s="62"/>
    </row>
    <row r="899">
      <c r="A899" s="58"/>
      <c r="B899" s="59"/>
      <c r="C899" s="59"/>
      <c r="D899" s="59"/>
      <c r="E899" s="60"/>
      <c r="F899" s="60"/>
      <c r="H899" s="58"/>
      <c r="I899" s="61"/>
      <c r="K899" s="62"/>
    </row>
    <row r="900">
      <c r="A900" s="58"/>
      <c r="B900" s="59"/>
      <c r="C900" s="59"/>
      <c r="D900" s="59"/>
      <c r="E900" s="60"/>
      <c r="F900" s="60"/>
      <c r="H900" s="58"/>
      <c r="I900" s="61"/>
      <c r="K900" s="62"/>
    </row>
    <row r="901">
      <c r="A901" s="58"/>
      <c r="B901" s="59"/>
      <c r="C901" s="59"/>
      <c r="D901" s="59"/>
      <c r="E901" s="60"/>
      <c r="F901" s="60"/>
      <c r="H901" s="58"/>
      <c r="I901" s="61"/>
      <c r="K901" s="62"/>
    </row>
    <row r="902">
      <c r="A902" s="58"/>
      <c r="B902" s="59"/>
      <c r="C902" s="59"/>
      <c r="D902" s="59"/>
      <c r="E902" s="60"/>
      <c r="F902" s="60"/>
      <c r="H902" s="58"/>
      <c r="I902" s="61"/>
      <c r="K902" s="62"/>
    </row>
    <row r="903">
      <c r="A903" s="58"/>
      <c r="B903" s="59"/>
      <c r="C903" s="59"/>
      <c r="D903" s="59"/>
      <c r="E903" s="60"/>
      <c r="F903" s="60"/>
      <c r="H903" s="58"/>
      <c r="I903" s="61"/>
      <c r="K903" s="62"/>
    </row>
    <row r="904">
      <c r="A904" s="58"/>
      <c r="B904" s="59"/>
      <c r="C904" s="59"/>
      <c r="D904" s="59"/>
      <c r="E904" s="60"/>
      <c r="F904" s="60"/>
      <c r="H904" s="58"/>
      <c r="I904" s="61"/>
      <c r="K904" s="62"/>
    </row>
    <row r="905">
      <c r="A905" s="58"/>
      <c r="B905" s="59"/>
      <c r="C905" s="59"/>
      <c r="D905" s="59"/>
      <c r="E905" s="60"/>
      <c r="F905" s="60"/>
      <c r="H905" s="58"/>
      <c r="I905" s="61"/>
      <c r="K905" s="62"/>
    </row>
    <row r="906">
      <c r="A906" s="58"/>
      <c r="B906" s="59"/>
      <c r="C906" s="59"/>
      <c r="D906" s="59"/>
      <c r="E906" s="60"/>
      <c r="F906" s="60"/>
      <c r="H906" s="58"/>
      <c r="I906" s="61"/>
      <c r="K906" s="62"/>
    </row>
    <row r="907">
      <c r="A907" s="58"/>
      <c r="B907" s="59"/>
      <c r="C907" s="59"/>
      <c r="D907" s="59"/>
      <c r="E907" s="60"/>
      <c r="F907" s="60"/>
      <c r="H907" s="58"/>
      <c r="I907" s="61"/>
      <c r="K907" s="62"/>
    </row>
    <row r="908">
      <c r="A908" s="58"/>
      <c r="B908" s="59"/>
      <c r="C908" s="59"/>
      <c r="D908" s="59"/>
      <c r="E908" s="60"/>
      <c r="F908" s="60"/>
      <c r="H908" s="58"/>
      <c r="I908" s="61"/>
      <c r="K908" s="62"/>
    </row>
    <row r="909">
      <c r="A909" s="58"/>
      <c r="B909" s="59"/>
      <c r="C909" s="59"/>
      <c r="D909" s="59"/>
      <c r="E909" s="60"/>
      <c r="F909" s="60"/>
      <c r="H909" s="58"/>
      <c r="I909" s="61"/>
      <c r="K909" s="62"/>
    </row>
    <row r="910">
      <c r="A910" s="58"/>
      <c r="B910" s="59"/>
      <c r="C910" s="59"/>
      <c r="D910" s="59"/>
      <c r="E910" s="60"/>
      <c r="F910" s="60"/>
      <c r="H910" s="58"/>
      <c r="I910" s="61"/>
      <c r="K910" s="62"/>
    </row>
    <row r="911">
      <c r="A911" s="58"/>
      <c r="B911" s="59"/>
      <c r="C911" s="59"/>
      <c r="D911" s="59"/>
      <c r="E911" s="60"/>
      <c r="F911" s="60"/>
      <c r="H911" s="58"/>
      <c r="I911" s="61"/>
      <c r="K911" s="62"/>
    </row>
    <row r="912">
      <c r="A912" s="58"/>
      <c r="B912" s="59"/>
      <c r="C912" s="59"/>
      <c r="D912" s="59"/>
      <c r="E912" s="60"/>
      <c r="F912" s="60"/>
      <c r="H912" s="58"/>
      <c r="I912" s="61"/>
      <c r="K912" s="62"/>
    </row>
    <row r="913">
      <c r="A913" s="58"/>
      <c r="B913" s="59"/>
      <c r="C913" s="59"/>
      <c r="D913" s="59"/>
      <c r="E913" s="60"/>
      <c r="F913" s="60"/>
      <c r="H913" s="58"/>
      <c r="I913" s="61"/>
      <c r="K913" s="62"/>
    </row>
    <row r="914">
      <c r="A914" s="58"/>
      <c r="B914" s="59"/>
      <c r="C914" s="59"/>
      <c r="D914" s="59"/>
      <c r="E914" s="60"/>
      <c r="F914" s="60"/>
      <c r="H914" s="58"/>
      <c r="I914" s="61"/>
      <c r="K914" s="62"/>
    </row>
    <row r="915">
      <c r="A915" s="58"/>
      <c r="B915" s="59"/>
      <c r="C915" s="59"/>
      <c r="D915" s="59"/>
      <c r="E915" s="60"/>
      <c r="F915" s="60"/>
      <c r="H915" s="58"/>
      <c r="I915" s="61"/>
      <c r="K915" s="62"/>
    </row>
    <row r="916">
      <c r="A916" s="58"/>
      <c r="B916" s="59"/>
      <c r="C916" s="59"/>
      <c r="D916" s="59"/>
      <c r="E916" s="60"/>
      <c r="F916" s="60"/>
      <c r="H916" s="58"/>
      <c r="I916" s="61"/>
      <c r="K916" s="62"/>
    </row>
    <row r="917">
      <c r="A917" s="58"/>
      <c r="B917" s="59"/>
      <c r="C917" s="59"/>
      <c r="D917" s="59"/>
      <c r="E917" s="60"/>
      <c r="F917" s="60"/>
      <c r="H917" s="58"/>
      <c r="I917" s="61"/>
      <c r="K917" s="62"/>
    </row>
    <row r="918">
      <c r="A918" s="58"/>
      <c r="B918" s="59"/>
      <c r="C918" s="59"/>
      <c r="D918" s="59"/>
      <c r="E918" s="60"/>
      <c r="F918" s="60"/>
      <c r="H918" s="58"/>
      <c r="I918" s="61"/>
      <c r="K918" s="62"/>
    </row>
    <row r="919">
      <c r="A919" s="58"/>
      <c r="B919" s="59"/>
      <c r="C919" s="59"/>
      <c r="D919" s="59"/>
      <c r="E919" s="60"/>
      <c r="F919" s="60"/>
      <c r="H919" s="58"/>
      <c r="I919" s="61"/>
      <c r="K919" s="62"/>
    </row>
    <row r="920">
      <c r="A920" s="58"/>
      <c r="B920" s="59"/>
      <c r="C920" s="59"/>
      <c r="D920" s="59"/>
      <c r="E920" s="60"/>
      <c r="F920" s="60"/>
      <c r="H920" s="58"/>
      <c r="I920" s="61"/>
      <c r="K920" s="62"/>
    </row>
    <row r="921">
      <c r="A921" s="58"/>
      <c r="B921" s="59"/>
      <c r="C921" s="59"/>
      <c r="D921" s="59"/>
      <c r="E921" s="60"/>
      <c r="F921" s="60"/>
      <c r="H921" s="58"/>
      <c r="I921" s="61"/>
      <c r="K921" s="62"/>
    </row>
    <row r="922">
      <c r="A922" s="58"/>
      <c r="B922" s="59"/>
      <c r="C922" s="59"/>
      <c r="D922" s="59"/>
      <c r="E922" s="60"/>
      <c r="F922" s="60"/>
      <c r="H922" s="58"/>
      <c r="I922" s="61"/>
      <c r="K922" s="62"/>
    </row>
    <row r="923">
      <c r="A923" s="58"/>
      <c r="B923" s="59"/>
      <c r="C923" s="59"/>
      <c r="D923" s="59"/>
      <c r="E923" s="60"/>
      <c r="F923" s="60"/>
      <c r="H923" s="58"/>
      <c r="I923" s="61"/>
      <c r="K923" s="62"/>
    </row>
    <row r="924">
      <c r="A924" s="58"/>
      <c r="B924" s="59"/>
      <c r="C924" s="59"/>
      <c r="D924" s="59"/>
      <c r="E924" s="60"/>
      <c r="F924" s="60"/>
      <c r="H924" s="58"/>
      <c r="I924" s="61"/>
      <c r="K924" s="62"/>
    </row>
    <row r="925">
      <c r="A925" s="58"/>
      <c r="B925" s="59"/>
      <c r="C925" s="59"/>
      <c r="D925" s="59"/>
      <c r="E925" s="60"/>
      <c r="F925" s="60"/>
      <c r="H925" s="58"/>
      <c r="I925" s="61"/>
      <c r="K925" s="62"/>
    </row>
    <row r="926">
      <c r="A926" s="58"/>
      <c r="B926" s="59"/>
      <c r="C926" s="59"/>
      <c r="D926" s="59"/>
      <c r="E926" s="60"/>
      <c r="F926" s="60"/>
      <c r="H926" s="58"/>
      <c r="I926" s="61"/>
      <c r="K926" s="62"/>
    </row>
    <row r="927">
      <c r="A927" s="58"/>
      <c r="B927" s="59"/>
      <c r="C927" s="59"/>
      <c r="D927" s="59"/>
      <c r="E927" s="60"/>
      <c r="F927" s="60"/>
      <c r="H927" s="58"/>
      <c r="I927" s="61"/>
      <c r="K927" s="62"/>
    </row>
    <row r="928">
      <c r="A928" s="58"/>
      <c r="B928" s="59"/>
      <c r="C928" s="59"/>
      <c r="D928" s="59"/>
      <c r="E928" s="60"/>
      <c r="F928" s="60"/>
      <c r="H928" s="58"/>
      <c r="I928" s="61"/>
      <c r="K928" s="62"/>
    </row>
    <row r="929">
      <c r="A929" s="58"/>
      <c r="B929" s="59"/>
      <c r="C929" s="59"/>
      <c r="D929" s="59"/>
      <c r="E929" s="60"/>
      <c r="F929" s="60"/>
      <c r="H929" s="58"/>
      <c r="I929" s="61"/>
      <c r="K929" s="62"/>
    </row>
    <row r="930">
      <c r="A930" s="58"/>
      <c r="B930" s="59"/>
      <c r="C930" s="59"/>
      <c r="D930" s="59"/>
      <c r="E930" s="60"/>
      <c r="F930" s="60"/>
      <c r="H930" s="58"/>
      <c r="I930" s="61"/>
      <c r="K930" s="62"/>
    </row>
    <row r="931">
      <c r="A931" s="58"/>
      <c r="B931" s="59"/>
      <c r="C931" s="59"/>
      <c r="D931" s="59"/>
      <c r="E931" s="60"/>
      <c r="F931" s="60"/>
      <c r="H931" s="58"/>
      <c r="I931" s="61"/>
      <c r="K931" s="62"/>
    </row>
    <row r="932">
      <c r="A932" s="58"/>
      <c r="B932" s="59"/>
      <c r="C932" s="59"/>
      <c r="D932" s="59"/>
      <c r="E932" s="60"/>
      <c r="F932" s="60"/>
      <c r="H932" s="58"/>
      <c r="I932" s="61"/>
      <c r="K932" s="62"/>
    </row>
    <row r="933">
      <c r="A933" s="58"/>
      <c r="B933" s="59"/>
      <c r="C933" s="59"/>
      <c r="D933" s="59"/>
      <c r="E933" s="60"/>
      <c r="F933" s="60"/>
      <c r="H933" s="58"/>
      <c r="I933" s="61"/>
      <c r="K933" s="62"/>
    </row>
    <row r="934">
      <c r="A934" s="58"/>
      <c r="B934" s="59"/>
      <c r="C934" s="59"/>
      <c r="D934" s="59"/>
      <c r="E934" s="60"/>
      <c r="F934" s="60"/>
      <c r="H934" s="58"/>
      <c r="I934" s="61"/>
      <c r="K934" s="62"/>
    </row>
    <row r="935">
      <c r="A935" s="58"/>
      <c r="B935" s="59"/>
      <c r="C935" s="59"/>
      <c r="D935" s="59"/>
      <c r="E935" s="60"/>
      <c r="F935" s="60"/>
      <c r="H935" s="58"/>
      <c r="I935" s="61"/>
      <c r="K935" s="62"/>
    </row>
    <row r="936">
      <c r="A936" s="58"/>
      <c r="B936" s="59"/>
      <c r="C936" s="59"/>
      <c r="D936" s="59"/>
      <c r="E936" s="60"/>
      <c r="F936" s="60"/>
      <c r="H936" s="58"/>
      <c r="I936" s="61"/>
      <c r="K936" s="62"/>
    </row>
    <row r="937">
      <c r="A937" s="58"/>
      <c r="B937" s="59"/>
      <c r="C937" s="59"/>
      <c r="D937" s="59"/>
      <c r="E937" s="60"/>
      <c r="F937" s="60"/>
      <c r="H937" s="58"/>
      <c r="I937" s="61"/>
      <c r="K937" s="62"/>
    </row>
    <row r="938">
      <c r="A938" s="58"/>
      <c r="B938" s="59"/>
      <c r="C938" s="59"/>
      <c r="D938" s="59"/>
      <c r="E938" s="60"/>
      <c r="F938" s="60"/>
      <c r="H938" s="58"/>
      <c r="I938" s="61"/>
      <c r="K938" s="62"/>
    </row>
    <row r="939">
      <c r="A939" s="58"/>
      <c r="B939" s="59"/>
      <c r="C939" s="59"/>
      <c r="D939" s="59"/>
      <c r="E939" s="60"/>
      <c r="F939" s="60"/>
      <c r="H939" s="58"/>
      <c r="I939" s="61"/>
      <c r="K939" s="62"/>
    </row>
    <row r="940">
      <c r="A940" s="58"/>
      <c r="B940" s="59"/>
      <c r="C940" s="59"/>
      <c r="D940" s="59"/>
      <c r="E940" s="60"/>
      <c r="F940" s="60"/>
      <c r="H940" s="58"/>
      <c r="I940" s="61"/>
      <c r="K940" s="62"/>
    </row>
    <row r="941">
      <c r="A941" s="58"/>
      <c r="B941" s="59"/>
      <c r="C941" s="59"/>
      <c r="D941" s="59"/>
      <c r="E941" s="60"/>
      <c r="F941" s="60"/>
      <c r="H941" s="58"/>
      <c r="I941" s="61"/>
      <c r="K941" s="62"/>
    </row>
    <row r="942">
      <c r="A942" s="58"/>
      <c r="B942" s="59"/>
      <c r="C942" s="59"/>
      <c r="D942" s="59"/>
      <c r="E942" s="60"/>
      <c r="F942" s="60"/>
      <c r="H942" s="58"/>
      <c r="I942" s="61"/>
      <c r="K942" s="62"/>
    </row>
    <row r="943">
      <c r="A943" s="58"/>
      <c r="B943" s="59"/>
      <c r="C943" s="59"/>
      <c r="D943" s="59"/>
      <c r="E943" s="60"/>
      <c r="F943" s="60"/>
      <c r="H943" s="58"/>
      <c r="I943" s="61"/>
      <c r="K943" s="62"/>
    </row>
    <row r="944">
      <c r="A944" s="58"/>
      <c r="B944" s="59"/>
      <c r="C944" s="59"/>
      <c r="D944" s="59"/>
      <c r="E944" s="60"/>
      <c r="F944" s="60"/>
      <c r="H944" s="58"/>
      <c r="I944" s="61"/>
      <c r="K944" s="62"/>
    </row>
    <row r="945">
      <c r="A945" s="58"/>
      <c r="B945" s="59"/>
      <c r="C945" s="59"/>
      <c r="D945" s="59"/>
      <c r="E945" s="60"/>
      <c r="F945" s="60"/>
      <c r="H945" s="58"/>
      <c r="I945" s="61"/>
      <c r="K945" s="62"/>
    </row>
    <row r="946">
      <c r="A946" s="58"/>
      <c r="B946" s="59"/>
      <c r="C946" s="59"/>
      <c r="D946" s="59"/>
      <c r="E946" s="60"/>
      <c r="F946" s="60"/>
      <c r="H946" s="58"/>
      <c r="I946" s="61"/>
      <c r="K946" s="62"/>
    </row>
    <row r="947">
      <c r="A947" s="58"/>
      <c r="B947" s="59"/>
      <c r="C947" s="59"/>
      <c r="D947" s="59"/>
      <c r="E947" s="60"/>
      <c r="F947" s="60"/>
      <c r="H947" s="58"/>
      <c r="I947" s="61"/>
      <c r="K947" s="62"/>
    </row>
    <row r="948">
      <c r="A948" s="58"/>
      <c r="B948" s="59"/>
      <c r="C948" s="59"/>
      <c r="D948" s="59"/>
      <c r="E948" s="60"/>
      <c r="F948" s="60"/>
      <c r="H948" s="58"/>
      <c r="I948" s="61"/>
      <c r="K948" s="62"/>
    </row>
    <row r="949">
      <c r="A949" s="58"/>
      <c r="B949" s="59"/>
      <c r="C949" s="59"/>
      <c r="D949" s="59"/>
      <c r="E949" s="60"/>
      <c r="F949" s="60"/>
      <c r="H949" s="58"/>
      <c r="I949" s="61"/>
      <c r="K949" s="62"/>
    </row>
    <row r="950">
      <c r="A950" s="58"/>
      <c r="B950" s="59"/>
      <c r="C950" s="59"/>
      <c r="D950" s="59"/>
      <c r="E950" s="60"/>
      <c r="F950" s="60"/>
      <c r="H950" s="58"/>
      <c r="I950" s="61"/>
      <c r="K950" s="62"/>
    </row>
    <row r="951">
      <c r="A951" s="58"/>
      <c r="B951" s="59"/>
      <c r="C951" s="59"/>
      <c r="D951" s="59"/>
      <c r="E951" s="60"/>
      <c r="F951" s="60"/>
      <c r="H951" s="58"/>
      <c r="I951" s="61"/>
      <c r="K951" s="62"/>
    </row>
    <row r="952">
      <c r="A952" s="58"/>
      <c r="B952" s="59"/>
      <c r="C952" s="59"/>
      <c r="D952" s="59"/>
      <c r="E952" s="60"/>
      <c r="F952" s="60"/>
      <c r="H952" s="58"/>
      <c r="I952" s="61"/>
      <c r="K952" s="62"/>
    </row>
    <row r="953">
      <c r="A953" s="58"/>
      <c r="B953" s="59"/>
      <c r="C953" s="59"/>
      <c r="D953" s="59"/>
      <c r="E953" s="60"/>
      <c r="F953" s="60"/>
      <c r="H953" s="58"/>
      <c r="I953" s="61"/>
      <c r="K953" s="62"/>
    </row>
    <row r="954">
      <c r="A954" s="58"/>
      <c r="B954" s="59"/>
      <c r="C954" s="59"/>
      <c r="D954" s="59"/>
      <c r="E954" s="60"/>
      <c r="F954" s="60"/>
      <c r="H954" s="58"/>
      <c r="I954" s="61"/>
      <c r="K954" s="62"/>
    </row>
    <row r="955">
      <c r="A955" s="58"/>
      <c r="B955" s="59"/>
      <c r="C955" s="59"/>
      <c r="D955" s="59"/>
      <c r="E955" s="60"/>
      <c r="F955" s="60"/>
      <c r="H955" s="58"/>
      <c r="I955" s="61"/>
      <c r="K955" s="62"/>
    </row>
    <row r="956">
      <c r="A956" s="58"/>
      <c r="B956" s="59"/>
      <c r="C956" s="59"/>
      <c r="D956" s="59"/>
      <c r="E956" s="60"/>
      <c r="F956" s="60"/>
      <c r="H956" s="58"/>
      <c r="I956" s="61"/>
      <c r="K956" s="62"/>
    </row>
    <row r="957">
      <c r="A957" s="58"/>
      <c r="B957" s="59"/>
      <c r="C957" s="59"/>
      <c r="D957" s="59"/>
      <c r="E957" s="60"/>
      <c r="F957" s="60"/>
      <c r="H957" s="58"/>
      <c r="I957" s="61"/>
      <c r="K957" s="62"/>
    </row>
    <row r="958">
      <c r="A958" s="58"/>
      <c r="B958" s="59"/>
      <c r="C958" s="59"/>
      <c r="D958" s="59"/>
      <c r="E958" s="60"/>
      <c r="F958" s="60"/>
      <c r="H958" s="58"/>
      <c r="I958" s="61"/>
      <c r="K958" s="62"/>
    </row>
    <row r="959">
      <c r="A959" s="58"/>
      <c r="B959" s="59"/>
      <c r="C959" s="59"/>
      <c r="D959" s="59"/>
      <c r="E959" s="60"/>
      <c r="F959" s="60"/>
      <c r="H959" s="58"/>
      <c r="I959" s="61"/>
      <c r="K959" s="62"/>
    </row>
    <row r="960">
      <c r="A960" s="58"/>
      <c r="B960" s="59"/>
      <c r="C960" s="59"/>
      <c r="D960" s="59"/>
      <c r="E960" s="60"/>
      <c r="F960" s="60"/>
      <c r="H960" s="58"/>
      <c r="I960" s="61"/>
      <c r="K960" s="62"/>
    </row>
    <row r="961">
      <c r="A961" s="58"/>
      <c r="B961" s="59"/>
      <c r="C961" s="59"/>
      <c r="D961" s="59"/>
      <c r="E961" s="60"/>
      <c r="F961" s="60"/>
      <c r="H961" s="58"/>
      <c r="I961" s="61"/>
      <c r="K961" s="62"/>
    </row>
    <row r="962">
      <c r="A962" s="58"/>
      <c r="B962" s="59"/>
      <c r="C962" s="59"/>
      <c r="D962" s="59"/>
      <c r="E962" s="60"/>
      <c r="F962" s="60"/>
      <c r="H962" s="58"/>
      <c r="I962" s="61"/>
      <c r="K962" s="62"/>
    </row>
    <row r="963">
      <c r="A963" s="58"/>
      <c r="B963" s="59"/>
      <c r="C963" s="59"/>
      <c r="D963" s="59"/>
      <c r="E963" s="60"/>
      <c r="F963" s="60"/>
      <c r="H963" s="58"/>
      <c r="I963" s="61"/>
      <c r="K963" s="62"/>
    </row>
    <row r="964">
      <c r="A964" s="58"/>
      <c r="B964" s="59"/>
      <c r="C964" s="59"/>
      <c r="D964" s="59"/>
      <c r="E964" s="60"/>
      <c r="F964" s="60"/>
      <c r="H964" s="58"/>
      <c r="I964" s="61"/>
      <c r="K964" s="62"/>
    </row>
    <row r="965">
      <c r="A965" s="58"/>
      <c r="B965" s="59"/>
      <c r="C965" s="59"/>
      <c r="D965" s="59"/>
      <c r="E965" s="60"/>
      <c r="F965" s="60"/>
      <c r="H965" s="58"/>
      <c r="I965" s="61"/>
      <c r="K965" s="62"/>
    </row>
    <row r="966">
      <c r="A966" s="58"/>
      <c r="B966" s="59"/>
      <c r="C966" s="59"/>
      <c r="D966" s="59"/>
      <c r="E966" s="60"/>
      <c r="F966" s="60"/>
      <c r="H966" s="58"/>
      <c r="I966" s="61"/>
      <c r="K966" s="62"/>
    </row>
    <row r="967">
      <c r="A967" s="58"/>
      <c r="B967" s="59"/>
      <c r="C967" s="59"/>
      <c r="D967" s="59"/>
      <c r="E967" s="60"/>
      <c r="F967" s="60"/>
      <c r="H967" s="58"/>
      <c r="I967" s="61"/>
      <c r="K967" s="62"/>
    </row>
    <row r="968">
      <c r="A968" s="58"/>
      <c r="B968" s="59"/>
      <c r="C968" s="59"/>
      <c r="D968" s="59"/>
      <c r="E968" s="60"/>
      <c r="F968" s="60"/>
      <c r="H968" s="58"/>
      <c r="I968" s="61"/>
      <c r="K968" s="62"/>
    </row>
    <row r="969">
      <c r="A969" s="58"/>
      <c r="B969" s="59"/>
      <c r="C969" s="59"/>
      <c r="D969" s="59"/>
      <c r="E969" s="60"/>
      <c r="F969" s="60"/>
      <c r="H969" s="58"/>
      <c r="I969" s="61"/>
      <c r="K969" s="62"/>
    </row>
    <row r="970">
      <c r="A970" s="58"/>
      <c r="B970" s="59"/>
      <c r="C970" s="59"/>
      <c r="D970" s="59"/>
      <c r="E970" s="60"/>
      <c r="F970" s="60"/>
      <c r="H970" s="58"/>
      <c r="I970" s="61"/>
      <c r="K970" s="62"/>
    </row>
    <row r="971">
      <c r="A971" s="58"/>
      <c r="B971" s="59"/>
      <c r="C971" s="59"/>
      <c r="D971" s="59"/>
      <c r="E971" s="60"/>
      <c r="F971" s="60"/>
      <c r="H971" s="58"/>
      <c r="I971" s="61"/>
      <c r="K971" s="62"/>
    </row>
    <row r="972">
      <c r="A972" s="58"/>
      <c r="B972" s="59"/>
      <c r="C972" s="59"/>
      <c r="D972" s="59"/>
      <c r="E972" s="60"/>
      <c r="F972" s="60"/>
      <c r="H972" s="58"/>
      <c r="I972" s="61"/>
      <c r="K972" s="62"/>
    </row>
    <row r="973">
      <c r="A973" s="58"/>
      <c r="B973" s="59"/>
      <c r="C973" s="59"/>
      <c r="D973" s="59"/>
      <c r="E973" s="60"/>
      <c r="F973" s="60"/>
      <c r="H973" s="58"/>
      <c r="I973" s="61"/>
      <c r="K973" s="62"/>
    </row>
    <row r="974">
      <c r="A974" s="58"/>
      <c r="B974" s="59"/>
      <c r="C974" s="59"/>
      <c r="D974" s="59"/>
      <c r="E974" s="60"/>
      <c r="F974" s="60"/>
      <c r="H974" s="58"/>
      <c r="I974" s="61"/>
      <c r="K974" s="62"/>
    </row>
    <row r="975">
      <c r="A975" s="58"/>
      <c r="B975" s="59"/>
      <c r="C975" s="59"/>
      <c r="D975" s="59"/>
      <c r="E975" s="60"/>
      <c r="F975" s="60"/>
      <c r="H975" s="58"/>
      <c r="I975" s="61"/>
      <c r="K975" s="62"/>
    </row>
    <row r="976">
      <c r="A976" s="58"/>
      <c r="B976" s="59"/>
      <c r="C976" s="59"/>
      <c r="D976" s="59"/>
      <c r="E976" s="60"/>
      <c r="F976" s="60"/>
      <c r="H976" s="58"/>
      <c r="I976" s="61"/>
      <c r="K976" s="62"/>
    </row>
    <row r="977">
      <c r="A977" s="58"/>
      <c r="B977" s="59"/>
      <c r="C977" s="59"/>
      <c r="D977" s="59"/>
      <c r="E977" s="60"/>
      <c r="F977" s="60"/>
      <c r="H977" s="58"/>
      <c r="I977" s="61"/>
      <c r="K977" s="62"/>
    </row>
    <row r="978">
      <c r="A978" s="58"/>
      <c r="B978" s="59"/>
      <c r="C978" s="59"/>
      <c r="D978" s="59"/>
      <c r="E978" s="60"/>
      <c r="F978" s="60"/>
      <c r="H978" s="58"/>
      <c r="I978" s="61"/>
      <c r="K978" s="62"/>
    </row>
    <row r="979">
      <c r="A979" s="58"/>
      <c r="B979" s="59"/>
      <c r="C979" s="59"/>
      <c r="D979" s="59"/>
      <c r="E979" s="60"/>
      <c r="F979" s="60"/>
      <c r="H979" s="58"/>
      <c r="I979" s="61"/>
      <c r="K979" s="62"/>
    </row>
    <row r="980">
      <c r="A980" s="58"/>
      <c r="B980" s="59"/>
      <c r="C980" s="59"/>
      <c r="D980" s="59"/>
      <c r="E980" s="60"/>
      <c r="F980" s="60"/>
      <c r="H980" s="58"/>
      <c r="I980" s="61"/>
      <c r="K980" s="62"/>
    </row>
    <row r="981">
      <c r="A981" s="58"/>
      <c r="B981" s="59"/>
      <c r="C981" s="59"/>
      <c r="D981" s="59"/>
      <c r="E981" s="60"/>
      <c r="F981" s="60"/>
      <c r="H981" s="58"/>
      <c r="I981" s="61"/>
      <c r="K981" s="62"/>
    </row>
    <row r="982">
      <c r="A982" s="58"/>
      <c r="B982" s="59"/>
      <c r="C982" s="59"/>
      <c r="D982" s="59"/>
      <c r="E982" s="60"/>
      <c r="F982" s="60"/>
      <c r="H982" s="58"/>
      <c r="I982" s="61"/>
      <c r="K982" s="62"/>
    </row>
    <row r="983">
      <c r="A983" s="58"/>
      <c r="B983" s="59"/>
      <c r="C983" s="59"/>
      <c r="D983" s="59"/>
      <c r="E983" s="60"/>
      <c r="F983" s="60"/>
      <c r="H983" s="58"/>
      <c r="I983" s="61"/>
      <c r="K983" s="62"/>
    </row>
    <row r="984">
      <c r="A984" s="58"/>
      <c r="B984" s="59"/>
      <c r="C984" s="59"/>
      <c r="D984" s="59"/>
      <c r="E984" s="60"/>
      <c r="F984" s="60"/>
      <c r="H984" s="58"/>
      <c r="I984" s="61"/>
      <c r="K984" s="62"/>
    </row>
    <row r="985">
      <c r="A985" s="58"/>
      <c r="B985" s="59"/>
      <c r="C985" s="59"/>
      <c r="D985" s="59"/>
      <c r="E985" s="60"/>
      <c r="F985" s="60"/>
      <c r="H985" s="58"/>
      <c r="I985" s="61"/>
      <c r="K985" s="62"/>
    </row>
    <row r="986">
      <c r="A986" s="58"/>
      <c r="B986" s="59"/>
      <c r="C986" s="59"/>
      <c r="D986" s="59"/>
      <c r="E986" s="60"/>
      <c r="F986" s="60"/>
      <c r="H986" s="58"/>
      <c r="I986" s="61"/>
      <c r="K986" s="62"/>
    </row>
    <row r="987">
      <c r="A987" s="58"/>
      <c r="B987" s="59"/>
      <c r="C987" s="59"/>
      <c r="D987" s="59"/>
      <c r="E987" s="60"/>
      <c r="F987" s="60"/>
      <c r="H987" s="58"/>
      <c r="I987" s="61"/>
      <c r="K987" s="62"/>
    </row>
    <row r="988">
      <c r="A988" s="58"/>
      <c r="B988" s="59"/>
      <c r="C988" s="59"/>
      <c r="D988" s="59"/>
      <c r="E988" s="60"/>
      <c r="F988" s="60"/>
      <c r="H988" s="58"/>
      <c r="I988" s="61"/>
      <c r="K988" s="62"/>
    </row>
    <row r="989">
      <c r="A989" s="58"/>
      <c r="B989" s="59"/>
      <c r="C989" s="59"/>
      <c r="D989" s="59"/>
      <c r="E989" s="60"/>
      <c r="F989" s="60"/>
      <c r="H989" s="58"/>
      <c r="I989" s="61"/>
      <c r="K989" s="62"/>
    </row>
    <row r="990">
      <c r="A990" s="58"/>
      <c r="B990" s="59"/>
      <c r="C990" s="59"/>
      <c r="D990" s="59"/>
      <c r="E990" s="60"/>
      <c r="F990" s="60"/>
      <c r="H990" s="58"/>
      <c r="I990" s="61"/>
      <c r="K990" s="62"/>
    </row>
    <row r="991">
      <c r="A991" s="58"/>
      <c r="B991" s="59"/>
      <c r="C991" s="59"/>
      <c r="D991" s="59"/>
      <c r="E991" s="60"/>
      <c r="F991" s="60"/>
      <c r="H991" s="58"/>
      <c r="I991" s="61"/>
      <c r="K991" s="62"/>
    </row>
    <row r="992">
      <c r="A992" s="58"/>
      <c r="B992" s="59"/>
      <c r="C992" s="59"/>
      <c r="D992" s="59"/>
      <c r="E992" s="60"/>
      <c r="F992" s="60"/>
      <c r="H992" s="58"/>
      <c r="I992" s="61"/>
      <c r="K992" s="62"/>
    </row>
    <row r="993">
      <c r="A993" s="58"/>
      <c r="B993" s="59"/>
      <c r="C993" s="59"/>
      <c r="D993" s="59"/>
      <c r="E993" s="60"/>
      <c r="F993" s="60"/>
      <c r="H993" s="58"/>
      <c r="I993" s="61"/>
      <c r="K993" s="62"/>
    </row>
    <row r="994">
      <c r="A994" s="58"/>
      <c r="B994" s="59"/>
      <c r="C994" s="59"/>
      <c r="D994" s="59"/>
      <c r="E994" s="60"/>
      <c r="F994" s="60"/>
      <c r="H994" s="58"/>
      <c r="I994" s="61"/>
      <c r="K994" s="62"/>
    </row>
  </sheetData>
  <mergeCells count="246">
    <mergeCell ref="H11:H13"/>
    <mergeCell ref="I11:I13"/>
    <mergeCell ref="A11:A13"/>
    <mergeCell ref="B11:B13"/>
    <mergeCell ref="C11:C13"/>
    <mergeCell ref="D11:D13"/>
    <mergeCell ref="E11:E13"/>
    <mergeCell ref="F11:F13"/>
    <mergeCell ref="G11:G13"/>
    <mergeCell ref="H14:H16"/>
    <mergeCell ref="I14:I16"/>
    <mergeCell ref="A14:A16"/>
    <mergeCell ref="B14:B16"/>
    <mergeCell ref="C14:C16"/>
    <mergeCell ref="D14:D16"/>
    <mergeCell ref="E14:E16"/>
    <mergeCell ref="F14:F16"/>
    <mergeCell ref="G14:G16"/>
    <mergeCell ref="H17:H19"/>
    <mergeCell ref="I17:I19"/>
    <mergeCell ref="A17:A19"/>
    <mergeCell ref="B17:B19"/>
    <mergeCell ref="C17:C19"/>
    <mergeCell ref="D17:D19"/>
    <mergeCell ref="E17:E19"/>
    <mergeCell ref="F17:F19"/>
    <mergeCell ref="G17:G19"/>
    <mergeCell ref="H20:H22"/>
    <mergeCell ref="I20:I22"/>
    <mergeCell ref="A20:A22"/>
    <mergeCell ref="B20:B22"/>
    <mergeCell ref="C20:C22"/>
    <mergeCell ref="D20:D22"/>
    <mergeCell ref="E20:E22"/>
    <mergeCell ref="F20:F22"/>
    <mergeCell ref="G20:G22"/>
    <mergeCell ref="H23:H25"/>
    <mergeCell ref="I23:I25"/>
    <mergeCell ref="A23:A25"/>
    <mergeCell ref="B23:B25"/>
    <mergeCell ref="C23:C25"/>
    <mergeCell ref="D23:D25"/>
    <mergeCell ref="E23:E25"/>
    <mergeCell ref="F23:F25"/>
    <mergeCell ref="G23:G25"/>
    <mergeCell ref="H26:H28"/>
    <mergeCell ref="I26:I28"/>
    <mergeCell ref="A26:A28"/>
    <mergeCell ref="B26:B28"/>
    <mergeCell ref="C26:C28"/>
    <mergeCell ref="D26:D28"/>
    <mergeCell ref="E26:E28"/>
    <mergeCell ref="F26:F28"/>
    <mergeCell ref="G26:G28"/>
    <mergeCell ref="H29:H31"/>
    <mergeCell ref="I29:I31"/>
    <mergeCell ref="A29:A31"/>
    <mergeCell ref="B29:B31"/>
    <mergeCell ref="C29:C31"/>
    <mergeCell ref="D29:D31"/>
    <mergeCell ref="E29:E31"/>
    <mergeCell ref="F29:F31"/>
    <mergeCell ref="G29:G31"/>
    <mergeCell ref="H53:H55"/>
    <mergeCell ref="I53:I55"/>
    <mergeCell ref="A53:A55"/>
    <mergeCell ref="B53:B55"/>
    <mergeCell ref="C53:C55"/>
    <mergeCell ref="D53:D55"/>
    <mergeCell ref="E53:E55"/>
    <mergeCell ref="F53:F55"/>
    <mergeCell ref="G53:G55"/>
    <mergeCell ref="H56:H58"/>
    <mergeCell ref="I56:I58"/>
    <mergeCell ref="A56:A58"/>
    <mergeCell ref="B56:B58"/>
    <mergeCell ref="C56:C58"/>
    <mergeCell ref="D56:D58"/>
    <mergeCell ref="E56:E58"/>
    <mergeCell ref="F56:F58"/>
    <mergeCell ref="G56:G58"/>
    <mergeCell ref="H59:H61"/>
    <mergeCell ref="I59:I61"/>
    <mergeCell ref="A59:A61"/>
    <mergeCell ref="B59:B61"/>
    <mergeCell ref="C59:C61"/>
    <mergeCell ref="D59:D61"/>
    <mergeCell ref="E59:E61"/>
    <mergeCell ref="F59:F61"/>
    <mergeCell ref="G59:G61"/>
    <mergeCell ref="H62:H64"/>
    <mergeCell ref="I62:I64"/>
    <mergeCell ref="A62:A64"/>
    <mergeCell ref="B62:B64"/>
    <mergeCell ref="C62:C64"/>
    <mergeCell ref="D62:D64"/>
    <mergeCell ref="E62:E64"/>
    <mergeCell ref="F62:F64"/>
    <mergeCell ref="G62:G64"/>
    <mergeCell ref="H65:H67"/>
    <mergeCell ref="I65:I67"/>
    <mergeCell ref="A65:A67"/>
    <mergeCell ref="B65:B67"/>
    <mergeCell ref="C65:C67"/>
    <mergeCell ref="D65:D67"/>
    <mergeCell ref="E65:E67"/>
    <mergeCell ref="F65:F67"/>
    <mergeCell ref="G65:G67"/>
    <mergeCell ref="H68:H70"/>
    <mergeCell ref="I68:I70"/>
    <mergeCell ref="N73:N74"/>
    <mergeCell ref="O73:O74"/>
    <mergeCell ref="A68:A70"/>
    <mergeCell ref="B68:B70"/>
    <mergeCell ref="C68:C70"/>
    <mergeCell ref="D68:D70"/>
    <mergeCell ref="E68:E70"/>
    <mergeCell ref="F68:F70"/>
    <mergeCell ref="G68:G70"/>
    <mergeCell ref="H74:H76"/>
    <mergeCell ref="I74:I76"/>
    <mergeCell ref="A74:A76"/>
    <mergeCell ref="B74:B76"/>
    <mergeCell ref="C74:C76"/>
    <mergeCell ref="D74:D76"/>
    <mergeCell ref="E74:E76"/>
    <mergeCell ref="F74:F76"/>
    <mergeCell ref="G74:G76"/>
    <mergeCell ref="H77:H79"/>
    <mergeCell ref="I77:I79"/>
    <mergeCell ref="A77:A79"/>
    <mergeCell ref="B77:B79"/>
    <mergeCell ref="C77:C79"/>
    <mergeCell ref="D77:D79"/>
    <mergeCell ref="E77:E79"/>
    <mergeCell ref="F77:F79"/>
    <mergeCell ref="G77:G79"/>
    <mergeCell ref="H80:H82"/>
    <mergeCell ref="I80:I82"/>
    <mergeCell ref="A80:A82"/>
    <mergeCell ref="B80:B82"/>
    <mergeCell ref="C80:C82"/>
    <mergeCell ref="D80:D82"/>
    <mergeCell ref="E80:E82"/>
    <mergeCell ref="F80:F82"/>
    <mergeCell ref="G80:G82"/>
    <mergeCell ref="G2:G4"/>
    <mergeCell ref="H2:H4"/>
    <mergeCell ref="J1:K1"/>
    <mergeCell ref="B2:B4"/>
    <mergeCell ref="C2:C4"/>
    <mergeCell ref="D2:D4"/>
    <mergeCell ref="E2:E4"/>
    <mergeCell ref="F2:F4"/>
    <mergeCell ref="I2:I4"/>
    <mergeCell ref="G5:G7"/>
    <mergeCell ref="H5:H7"/>
    <mergeCell ref="I5:I7"/>
    <mergeCell ref="A2:A4"/>
    <mergeCell ref="A5:A7"/>
    <mergeCell ref="B5:B7"/>
    <mergeCell ref="C5:C7"/>
    <mergeCell ref="D5:D7"/>
    <mergeCell ref="E5:E7"/>
    <mergeCell ref="F5:F7"/>
    <mergeCell ref="H8:H10"/>
    <mergeCell ref="I8:I10"/>
    <mergeCell ref="A8:A10"/>
    <mergeCell ref="B8:B10"/>
    <mergeCell ref="C8:C10"/>
    <mergeCell ref="D8:D10"/>
    <mergeCell ref="E8:E10"/>
    <mergeCell ref="F8:F10"/>
    <mergeCell ref="G8:G10"/>
    <mergeCell ref="H71:H73"/>
    <mergeCell ref="I71:I73"/>
    <mergeCell ref="A71:A73"/>
    <mergeCell ref="B71:B73"/>
    <mergeCell ref="C71:C73"/>
    <mergeCell ref="D71:D73"/>
    <mergeCell ref="E71:E73"/>
    <mergeCell ref="F71:F73"/>
    <mergeCell ref="G71:G73"/>
    <mergeCell ref="H32:H34"/>
    <mergeCell ref="I32:I34"/>
    <mergeCell ref="A32:A34"/>
    <mergeCell ref="B32:B34"/>
    <mergeCell ref="C32:C34"/>
    <mergeCell ref="D32:D34"/>
    <mergeCell ref="E32:E34"/>
    <mergeCell ref="F32:F34"/>
    <mergeCell ref="G32:G34"/>
    <mergeCell ref="H35:H37"/>
    <mergeCell ref="I35:I37"/>
    <mergeCell ref="A35:A37"/>
    <mergeCell ref="B35:B37"/>
    <mergeCell ref="C35:C37"/>
    <mergeCell ref="D35:D37"/>
    <mergeCell ref="E35:E37"/>
    <mergeCell ref="F35:F37"/>
    <mergeCell ref="G35:G37"/>
    <mergeCell ref="H38:H40"/>
    <mergeCell ref="I38:I40"/>
    <mergeCell ref="A38:A40"/>
    <mergeCell ref="B38:B40"/>
    <mergeCell ref="C38:C40"/>
    <mergeCell ref="D38:D40"/>
    <mergeCell ref="E38:E40"/>
    <mergeCell ref="F38:F40"/>
    <mergeCell ref="G38:G40"/>
    <mergeCell ref="H41:H43"/>
    <mergeCell ref="I41:I43"/>
    <mergeCell ref="A41:A43"/>
    <mergeCell ref="B41:B43"/>
    <mergeCell ref="C41:C43"/>
    <mergeCell ref="D41:D43"/>
    <mergeCell ref="E41:E43"/>
    <mergeCell ref="F41:F43"/>
    <mergeCell ref="G41:G43"/>
    <mergeCell ref="H44:H46"/>
    <mergeCell ref="I44:I46"/>
    <mergeCell ref="A44:A46"/>
    <mergeCell ref="B44:B46"/>
    <mergeCell ref="C44:C46"/>
    <mergeCell ref="D44:D46"/>
    <mergeCell ref="E44:E46"/>
    <mergeCell ref="F44:F46"/>
    <mergeCell ref="G44:G46"/>
    <mergeCell ref="H47:H49"/>
    <mergeCell ref="I47:I49"/>
    <mergeCell ref="A47:A49"/>
    <mergeCell ref="B47:B49"/>
    <mergeCell ref="C47:C49"/>
    <mergeCell ref="D47:D49"/>
    <mergeCell ref="E47:E49"/>
    <mergeCell ref="F47:F49"/>
    <mergeCell ref="G47:G49"/>
    <mergeCell ref="H50:H52"/>
    <mergeCell ref="I50:I52"/>
    <mergeCell ref="A50:A52"/>
    <mergeCell ref="B50:B52"/>
    <mergeCell ref="C50:C52"/>
    <mergeCell ref="D50:D52"/>
    <mergeCell ref="E50:E52"/>
    <mergeCell ref="F50:F52"/>
    <mergeCell ref="G50:G52"/>
  </mergeCells>
  <conditionalFormatting sqref="F1:F82">
    <cfRule type="containsText" dxfId="0" priority="1" operator="containsText" text="Ignorado">
      <formula>NOT(ISERROR(SEARCH(("Ignorado"),(F1))))</formula>
    </cfRule>
  </conditionalFormatting>
  <conditionalFormatting sqref="F1:F82">
    <cfRule type="containsText" dxfId="1" priority="2" operator="containsText" text="Respondido">
      <formula>NOT(ISERROR(SEARCH(("Respondido"),(F1))))</formula>
    </cfRule>
  </conditionalFormatting>
  <conditionalFormatting sqref="F1:F88 F106:F994">
    <cfRule type="containsText" dxfId="2" priority="3" operator="containsText" text="Encaminhado">
      <formula>NOT(ISERROR(SEARCH(("Encaminhado"),(F1))))</formula>
    </cfRule>
  </conditionalFormatting>
  <hyperlinks>
    <hyperlink r:id="rId2" ref="I5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8" max="28" width="37.75"/>
    <col customWidth="1" min="29" max="29" width="21.25"/>
  </cols>
  <sheetData>
    <row r="1" ht="30.0" customHeight="1">
      <c r="A1" s="143" t="s">
        <v>932</v>
      </c>
      <c r="B1" s="144" t="s">
        <v>153</v>
      </c>
      <c r="C1" s="145"/>
      <c r="D1" s="146" t="s">
        <v>154</v>
      </c>
      <c r="E1" s="146" t="s">
        <v>155</v>
      </c>
      <c r="F1" s="146" t="s">
        <v>156</v>
      </c>
      <c r="G1" s="146" t="s">
        <v>157</v>
      </c>
      <c r="I1" s="147" t="s">
        <v>158</v>
      </c>
      <c r="S1" s="148" t="s">
        <v>159</v>
      </c>
    </row>
    <row r="2">
      <c r="A2" s="149">
        <v>3833486.0</v>
      </c>
      <c r="B2" s="150" t="s">
        <v>14</v>
      </c>
      <c r="C2" s="151" t="s">
        <v>1125</v>
      </c>
      <c r="D2" s="152">
        <v>228000.0</v>
      </c>
      <c r="E2" s="153">
        <f t="shared" ref="E2:E4" si="1"> D2 / $A$2</f>
        <v>0.05947589218</v>
      </c>
      <c r="F2" s="152">
        <v>0.0</v>
      </c>
      <c r="G2" s="153">
        <f t="shared" ref="G2:G4" si="2"> F2 / D2</f>
        <v>0</v>
      </c>
      <c r="J2" s="9" t="s">
        <v>14</v>
      </c>
      <c r="K2" s="9" t="s">
        <v>1126</v>
      </c>
      <c r="S2" s="154" t="s">
        <v>162</v>
      </c>
      <c r="T2" s="155" t="s">
        <v>163</v>
      </c>
      <c r="U2" s="155" t="s">
        <v>164</v>
      </c>
      <c r="V2" s="156" t="s">
        <v>165</v>
      </c>
      <c r="X2" s="157" t="s">
        <v>166</v>
      </c>
      <c r="Y2" s="157" t="s">
        <v>167</v>
      </c>
    </row>
    <row r="3">
      <c r="A3" s="158"/>
      <c r="B3" s="159" t="s">
        <v>15</v>
      </c>
      <c r="C3" s="160" t="s">
        <v>1127</v>
      </c>
      <c r="D3" s="161">
        <v>230000.0</v>
      </c>
      <c r="E3" s="153">
        <f t="shared" si="1"/>
        <v>0.05999761053</v>
      </c>
      <c r="F3" s="161">
        <v>0.0</v>
      </c>
      <c r="G3" s="153">
        <f t="shared" si="2"/>
        <v>0</v>
      </c>
      <c r="I3" s="162" t="s">
        <v>169</v>
      </c>
      <c r="J3" s="163" t="s">
        <v>170</v>
      </c>
      <c r="K3" s="164" t="s">
        <v>171</v>
      </c>
      <c r="O3" s="9"/>
      <c r="P3" s="9" t="s">
        <v>172</v>
      </c>
      <c r="Q3" s="9" t="s">
        <v>173</v>
      </c>
      <c r="S3" s="165" t="s">
        <v>174</v>
      </c>
      <c r="T3" s="246" t="s">
        <v>1033</v>
      </c>
      <c r="U3" s="166" t="s">
        <v>292</v>
      </c>
      <c r="V3" s="167" t="s">
        <v>184</v>
      </c>
      <c r="X3" s="168" t="str">
        <f>V3</f>
        <v>Direita</v>
      </c>
      <c r="Y3" s="169">
        <f>COUNTIF(V3:V40,"*Centro*")</f>
        <v>2</v>
      </c>
    </row>
    <row r="4">
      <c r="A4" s="158"/>
      <c r="B4" s="159" t="s">
        <v>16</v>
      </c>
      <c r="C4" s="160" t="s">
        <v>1128</v>
      </c>
      <c r="D4" s="161">
        <v>100300.0</v>
      </c>
      <c r="E4" s="153">
        <f t="shared" si="1"/>
        <v>0.02616417537</v>
      </c>
      <c r="F4" s="170">
        <v>0.0</v>
      </c>
      <c r="G4" s="153">
        <f t="shared" si="2"/>
        <v>0</v>
      </c>
      <c r="I4" s="9">
        <v>1.0</v>
      </c>
      <c r="J4" s="9" t="s">
        <v>1129</v>
      </c>
      <c r="K4" s="9" t="s">
        <v>220</v>
      </c>
      <c r="L4" s="9" t="s">
        <v>220</v>
      </c>
      <c r="M4" s="140"/>
      <c r="N4" s="140"/>
      <c r="O4" s="9"/>
      <c r="P4" s="9" t="s">
        <v>181</v>
      </c>
      <c r="Q4" s="9">
        <v>0.0</v>
      </c>
      <c r="S4" s="171" t="s">
        <v>182</v>
      </c>
      <c r="T4" s="172" t="s">
        <v>1037</v>
      </c>
      <c r="U4" s="172" t="s">
        <v>297</v>
      </c>
      <c r="V4" s="173" t="s">
        <v>918</v>
      </c>
      <c r="X4" s="174" t="s">
        <v>184</v>
      </c>
      <c r="Y4" s="169">
        <f>COUNTIF(V:V,"*Direita*")</f>
        <v>13</v>
      </c>
    </row>
    <row r="5">
      <c r="A5" s="158"/>
      <c r="B5" s="175" t="s">
        <v>185</v>
      </c>
      <c r="C5" s="160" t="s">
        <v>1130</v>
      </c>
      <c r="D5" s="176" t="s">
        <v>12</v>
      </c>
      <c r="E5" s="177" t="s">
        <v>12</v>
      </c>
      <c r="F5" s="176"/>
      <c r="G5" s="177" t="s">
        <v>12</v>
      </c>
      <c r="I5" s="9">
        <v>2.0</v>
      </c>
      <c r="J5" s="9" t="s">
        <v>1131</v>
      </c>
      <c r="K5" s="9" t="s">
        <v>200</v>
      </c>
      <c r="L5" s="140"/>
      <c r="M5" s="140"/>
      <c r="N5" s="140"/>
      <c r="O5" s="9"/>
      <c r="P5" s="9" t="s">
        <v>181</v>
      </c>
      <c r="Q5" s="9">
        <v>0.0</v>
      </c>
      <c r="S5" s="178" t="s">
        <v>190</v>
      </c>
      <c r="T5" s="179" t="s">
        <v>1040</v>
      </c>
      <c r="U5" s="179" t="s">
        <v>297</v>
      </c>
      <c r="V5" s="173" t="s">
        <v>918</v>
      </c>
      <c r="X5" s="180" t="s">
        <v>193</v>
      </c>
      <c r="Y5" s="181">
        <f>COUNTIF(V:V,"*Esquerda*")</f>
        <v>7</v>
      </c>
    </row>
    <row r="6">
      <c r="A6" s="182"/>
      <c r="B6" s="183"/>
      <c r="C6" s="245"/>
      <c r="D6" s="185" t="s">
        <v>12</v>
      </c>
      <c r="E6" s="185" t="s">
        <v>12</v>
      </c>
      <c r="F6" s="185"/>
      <c r="G6" s="185" t="s">
        <v>12</v>
      </c>
      <c r="I6" s="9">
        <v>3.0</v>
      </c>
      <c r="J6" s="9" t="s">
        <v>1132</v>
      </c>
      <c r="K6" s="9" t="s">
        <v>207</v>
      </c>
      <c r="L6" s="9" t="s">
        <v>189</v>
      </c>
      <c r="M6" s="140"/>
      <c r="N6" s="140"/>
      <c r="O6" s="9"/>
      <c r="P6" s="9" t="s">
        <v>181</v>
      </c>
      <c r="Q6" s="9">
        <v>0.0</v>
      </c>
      <c r="S6" s="186"/>
      <c r="T6" s="187" t="s">
        <v>1043</v>
      </c>
      <c r="U6" s="179" t="s">
        <v>292</v>
      </c>
      <c r="V6" s="173" t="s">
        <v>184</v>
      </c>
    </row>
    <row r="7">
      <c r="I7" s="9">
        <v>4.0</v>
      </c>
      <c r="J7" s="9" t="s">
        <v>1133</v>
      </c>
      <c r="K7" s="9" t="s">
        <v>235</v>
      </c>
      <c r="L7" s="9" t="s">
        <v>227</v>
      </c>
      <c r="M7" s="140"/>
      <c r="N7" s="140"/>
      <c r="O7" s="9"/>
      <c r="P7" s="9" t="s">
        <v>181</v>
      </c>
      <c r="Q7" s="9">
        <v>0.0</v>
      </c>
      <c r="S7" s="186"/>
      <c r="T7" s="187" t="s">
        <v>1045</v>
      </c>
      <c r="U7" s="179" t="s">
        <v>304</v>
      </c>
      <c r="V7" s="173"/>
    </row>
    <row r="8">
      <c r="A8" s="188" t="s">
        <v>202</v>
      </c>
      <c r="I8" s="9">
        <v>5.0</v>
      </c>
      <c r="J8" s="9" t="s">
        <v>1134</v>
      </c>
      <c r="K8" s="9" t="s">
        <v>207</v>
      </c>
      <c r="L8" s="9" t="s">
        <v>227</v>
      </c>
      <c r="M8" s="140"/>
      <c r="N8" s="140"/>
      <c r="O8" s="9"/>
      <c r="P8" s="9" t="s">
        <v>181</v>
      </c>
      <c r="Q8" s="9">
        <v>1.0</v>
      </c>
      <c r="S8" s="186"/>
      <c r="T8" s="187" t="s">
        <v>1047</v>
      </c>
      <c r="U8" s="187" t="s">
        <v>233</v>
      </c>
      <c r="V8" s="173" t="s">
        <v>184</v>
      </c>
    </row>
    <row r="9">
      <c r="A9" s="188" t="s">
        <v>1048</v>
      </c>
      <c r="I9" s="9">
        <v>6.0</v>
      </c>
      <c r="J9" s="9" t="s">
        <v>1135</v>
      </c>
      <c r="K9" s="9" t="s">
        <v>235</v>
      </c>
      <c r="L9" s="9" t="s">
        <v>227</v>
      </c>
      <c r="M9" s="140"/>
      <c r="N9" s="140"/>
      <c r="O9" s="9"/>
      <c r="P9" s="9" t="s">
        <v>181</v>
      </c>
      <c r="Q9" s="9">
        <v>0.0</v>
      </c>
      <c r="S9" s="186"/>
      <c r="T9" s="187" t="s">
        <v>1050</v>
      </c>
      <c r="U9" s="187" t="s">
        <v>311</v>
      </c>
      <c r="V9" s="173" t="s">
        <v>918</v>
      </c>
    </row>
    <row r="10">
      <c r="I10" s="9">
        <v>7.0</v>
      </c>
      <c r="J10" s="9" t="s">
        <v>1136</v>
      </c>
      <c r="K10" s="9" t="s">
        <v>188</v>
      </c>
      <c r="L10" s="9" t="s">
        <v>215</v>
      </c>
      <c r="M10" s="140"/>
      <c r="N10" s="140"/>
      <c r="O10" s="9"/>
      <c r="P10" s="9" t="s">
        <v>181</v>
      </c>
      <c r="Q10" s="9">
        <v>1.0</v>
      </c>
      <c r="S10" s="186"/>
      <c r="T10" s="187" t="s">
        <v>1053</v>
      </c>
      <c r="U10" s="187" t="s">
        <v>304</v>
      </c>
      <c r="V10" s="173"/>
    </row>
    <row r="11">
      <c r="I11" s="9">
        <v>8.0</v>
      </c>
      <c r="J11" s="9" t="s">
        <v>1137</v>
      </c>
      <c r="K11" s="9" t="s">
        <v>180</v>
      </c>
      <c r="L11" s="9" t="s">
        <v>189</v>
      </c>
      <c r="M11" s="140"/>
      <c r="N11" s="140"/>
      <c r="O11" s="9"/>
      <c r="P11" s="9" t="s">
        <v>181</v>
      </c>
      <c r="Q11" s="9">
        <v>0.0</v>
      </c>
      <c r="S11" s="186"/>
      <c r="T11" s="187" t="s">
        <v>1055</v>
      </c>
      <c r="U11" s="187" t="s">
        <v>336</v>
      </c>
      <c r="V11" s="173" t="s">
        <v>919</v>
      </c>
    </row>
    <row r="12">
      <c r="A12" s="164" t="s">
        <v>213</v>
      </c>
      <c r="I12" s="9">
        <v>9.0</v>
      </c>
      <c r="J12" s="9" t="s">
        <v>1138</v>
      </c>
      <c r="K12" s="9" t="s">
        <v>220</v>
      </c>
      <c r="L12" s="140"/>
      <c r="M12" s="140"/>
      <c r="N12" s="140"/>
      <c r="P12" s="9" t="s">
        <v>181</v>
      </c>
      <c r="Q12" s="9">
        <v>0.0</v>
      </c>
      <c r="S12" s="186"/>
      <c r="T12" s="187" t="s">
        <v>518</v>
      </c>
      <c r="U12" s="187" t="s">
        <v>297</v>
      </c>
      <c r="V12" s="173" t="s">
        <v>918</v>
      </c>
    </row>
    <row r="13">
      <c r="A13" s="162" t="b">
        <v>0</v>
      </c>
      <c r="B13" s="9" t="s">
        <v>218</v>
      </c>
      <c r="I13" s="9">
        <v>10.0</v>
      </c>
      <c r="J13" s="9"/>
      <c r="K13" s="9" t="s">
        <v>215</v>
      </c>
      <c r="L13" s="140"/>
      <c r="M13" s="140"/>
      <c r="N13" s="140"/>
      <c r="P13" s="9" t="s">
        <v>181</v>
      </c>
      <c r="Q13" s="9">
        <v>0.0</v>
      </c>
      <c r="S13" s="186"/>
      <c r="T13" s="187" t="s">
        <v>1058</v>
      </c>
      <c r="U13" s="187" t="s">
        <v>233</v>
      </c>
      <c r="V13" s="173" t="s">
        <v>184</v>
      </c>
    </row>
    <row r="14">
      <c r="A14" s="162" t="b">
        <v>0</v>
      </c>
      <c r="B14" s="9" t="s">
        <v>222</v>
      </c>
      <c r="I14" s="9">
        <v>11.0</v>
      </c>
      <c r="J14" s="9" t="s">
        <v>1139</v>
      </c>
      <c r="K14" s="9" t="s">
        <v>207</v>
      </c>
      <c r="L14" s="9" t="s">
        <v>196</v>
      </c>
      <c r="M14" s="140"/>
      <c r="N14" s="140"/>
      <c r="P14" s="9" t="s">
        <v>181</v>
      </c>
      <c r="Q14" s="9">
        <v>4.0</v>
      </c>
      <c r="S14" s="186"/>
      <c r="T14" s="187" t="s">
        <v>1060</v>
      </c>
      <c r="U14" s="187" t="s">
        <v>233</v>
      </c>
      <c r="V14" s="173" t="s">
        <v>184</v>
      </c>
    </row>
    <row r="15">
      <c r="A15" s="162" t="b">
        <v>0</v>
      </c>
      <c r="B15" s="9" t="s">
        <v>225</v>
      </c>
      <c r="I15" s="9">
        <v>12.0</v>
      </c>
      <c r="J15" s="9" t="s">
        <v>1061</v>
      </c>
      <c r="K15" s="9" t="s">
        <v>200</v>
      </c>
      <c r="L15" s="9" t="s">
        <v>200</v>
      </c>
      <c r="M15" s="140"/>
      <c r="N15" s="140"/>
      <c r="P15" s="9" t="s">
        <v>181</v>
      </c>
      <c r="Q15" s="9">
        <v>3.0</v>
      </c>
      <c r="S15" s="186"/>
      <c r="T15" s="187" t="s">
        <v>1062</v>
      </c>
      <c r="U15" s="187" t="s">
        <v>292</v>
      </c>
      <c r="V15" s="173" t="s">
        <v>184</v>
      </c>
    </row>
    <row r="16">
      <c r="I16" s="9">
        <v>13.0</v>
      </c>
      <c r="J16" s="9" t="s">
        <v>1140</v>
      </c>
      <c r="K16" s="9" t="s">
        <v>215</v>
      </c>
      <c r="L16" s="9" t="s">
        <v>189</v>
      </c>
      <c r="M16" s="140"/>
      <c r="N16" s="140"/>
      <c r="O16" s="9"/>
      <c r="P16" s="9" t="s">
        <v>181</v>
      </c>
      <c r="Q16" s="9">
        <v>0.0</v>
      </c>
      <c r="S16" s="186"/>
      <c r="T16" s="187" t="s">
        <v>1065</v>
      </c>
      <c r="U16" s="187" t="s">
        <v>304</v>
      </c>
      <c r="V16" s="173"/>
    </row>
    <row r="17">
      <c r="I17" s="9">
        <v>14.0</v>
      </c>
      <c r="J17" s="9" t="s">
        <v>1141</v>
      </c>
      <c r="K17" s="9" t="s">
        <v>200</v>
      </c>
      <c r="L17" s="140"/>
      <c r="M17" s="140"/>
      <c r="N17" s="140"/>
      <c r="O17" s="9"/>
      <c r="P17" s="9" t="s">
        <v>181</v>
      </c>
      <c r="Q17" s="9">
        <v>1.0</v>
      </c>
      <c r="S17" s="186"/>
      <c r="T17" s="187" t="s">
        <v>1068</v>
      </c>
      <c r="U17" s="187" t="s">
        <v>288</v>
      </c>
      <c r="V17" s="173" t="s">
        <v>184</v>
      </c>
    </row>
    <row r="18">
      <c r="I18" s="9">
        <v>15.0</v>
      </c>
      <c r="J18" s="9" t="s">
        <v>1142</v>
      </c>
      <c r="K18" s="9" t="s">
        <v>215</v>
      </c>
      <c r="L18" s="9" t="s">
        <v>189</v>
      </c>
      <c r="M18" s="140"/>
      <c r="N18" s="140"/>
      <c r="O18" s="9"/>
      <c r="P18" s="9" t="s">
        <v>181</v>
      </c>
      <c r="Q18" s="9">
        <v>8.0</v>
      </c>
      <c r="S18" s="186"/>
      <c r="T18" s="187" t="s">
        <v>1070</v>
      </c>
      <c r="U18" s="187" t="s">
        <v>324</v>
      </c>
      <c r="V18" s="173" t="s">
        <v>184</v>
      </c>
    </row>
    <row r="19">
      <c r="S19" s="186"/>
      <c r="T19" s="187" t="s">
        <v>1071</v>
      </c>
      <c r="U19" s="187" t="s">
        <v>292</v>
      </c>
      <c r="V19" s="173" t="s">
        <v>184</v>
      </c>
    </row>
    <row r="20">
      <c r="J20" s="9" t="s">
        <v>1143</v>
      </c>
      <c r="S20" s="186"/>
      <c r="T20" s="187" t="s">
        <v>1073</v>
      </c>
      <c r="U20" s="187" t="s">
        <v>288</v>
      </c>
      <c r="V20" s="173" t="s">
        <v>184</v>
      </c>
    </row>
    <row r="21">
      <c r="J21" s="9" t="s">
        <v>1144</v>
      </c>
      <c r="S21" s="186"/>
      <c r="T21" s="187" t="s">
        <v>1075</v>
      </c>
      <c r="U21" s="187" t="s">
        <v>292</v>
      </c>
      <c r="V21" s="173" t="s">
        <v>184</v>
      </c>
    </row>
    <row r="22">
      <c r="A22" s="9" t="s">
        <v>1076</v>
      </c>
      <c r="J22" s="9"/>
      <c r="S22" s="186"/>
      <c r="T22" s="187" t="s">
        <v>1077</v>
      </c>
      <c r="U22" s="187" t="s">
        <v>297</v>
      </c>
      <c r="V22" s="173" t="s">
        <v>918</v>
      </c>
    </row>
    <row r="23">
      <c r="A23" s="9" t="s">
        <v>1145</v>
      </c>
      <c r="S23" s="186"/>
      <c r="T23" s="187" t="s">
        <v>1078</v>
      </c>
      <c r="U23" s="187" t="s">
        <v>192</v>
      </c>
      <c r="V23" s="173" t="s">
        <v>193</v>
      </c>
    </row>
    <row r="24">
      <c r="A24" s="190" t="s">
        <v>1079</v>
      </c>
      <c r="I24" s="9" t="s">
        <v>246</v>
      </c>
      <c r="J24" s="9" t="s">
        <v>16</v>
      </c>
      <c r="K24" s="9" t="s">
        <v>979</v>
      </c>
      <c r="S24" s="186"/>
      <c r="T24" s="187" t="s">
        <v>1080</v>
      </c>
      <c r="U24" s="187" t="s">
        <v>292</v>
      </c>
      <c r="V24" s="173" t="s">
        <v>184</v>
      </c>
    </row>
    <row r="25">
      <c r="A25" s="190" t="s">
        <v>1081</v>
      </c>
      <c r="I25" s="162" t="s">
        <v>169</v>
      </c>
      <c r="J25" s="163" t="s">
        <v>170</v>
      </c>
      <c r="K25" s="164" t="s">
        <v>171</v>
      </c>
      <c r="O25" s="9"/>
      <c r="P25" s="9" t="s">
        <v>172</v>
      </c>
      <c r="Q25" s="9" t="s">
        <v>173</v>
      </c>
      <c r="S25" s="186"/>
      <c r="T25" s="187" t="s">
        <v>1082</v>
      </c>
      <c r="U25" s="187" t="s">
        <v>922</v>
      </c>
      <c r="V25" s="173"/>
    </row>
    <row r="26">
      <c r="A26" s="191" t="s">
        <v>254</v>
      </c>
      <c r="I26" s="9">
        <v>1.0</v>
      </c>
      <c r="J26" s="9" t="s">
        <v>1083</v>
      </c>
      <c r="K26" s="9" t="s">
        <v>196</v>
      </c>
      <c r="L26" s="9" t="s">
        <v>197</v>
      </c>
      <c r="M26" s="140"/>
      <c r="N26" s="140"/>
      <c r="O26" s="9"/>
      <c r="P26" s="9" t="s">
        <v>181</v>
      </c>
      <c r="Q26" s="9">
        <v>0.0</v>
      </c>
      <c r="S26" s="186"/>
      <c r="T26" s="187" t="s">
        <v>1084</v>
      </c>
      <c r="U26" s="187" t="s">
        <v>292</v>
      </c>
      <c r="V26" s="173" t="s">
        <v>184</v>
      </c>
    </row>
    <row r="27">
      <c r="A27" s="190" t="s">
        <v>257</v>
      </c>
      <c r="I27" s="9">
        <v>2.0</v>
      </c>
      <c r="J27" s="9" t="s">
        <v>1085</v>
      </c>
      <c r="K27" s="9" t="s">
        <v>189</v>
      </c>
      <c r="L27" s="140"/>
      <c r="M27" s="140"/>
      <c r="N27" s="140"/>
      <c r="O27" s="9"/>
      <c r="P27" s="9" t="s">
        <v>181</v>
      </c>
      <c r="Q27" s="9">
        <v>0.0</v>
      </c>
      <c r="S27" s="186"/>
      <c r="T27" s="187" t="s">
        <v>1086</v>
      </c>
      <c r="U27" s="187" t="s">
        <v>297</v>
      </c>
      <c r="V27" s="173" t="s">
        <v>918</v>
      </c>
    </row>
    <row r="28">
      <c r="I28" s="9">
        <v>3.0</v>
      </c>
      <c r="J28" s="9" t="s">
        <v>1087</v>
      </c>
      <c r="K28" s="9" t="s">
        <v>189</v>
      </c>
      <c r="L28" s="140"/>
      <c r="M28" s="140"/>
      <c r="N28" s="140"/>
      <c r="O28" s="9"/>
      <c r="P28" s="9" t="s">
        <v>181</v>
      </c>
      <c r="Q28" s="9">
        <v>0.0</v>
      </c>
      <c r="S28" s="186"/>
      <c r="T28" s="187" t="s">
        <v>1088</v>
      </c>
      <c r="U28" s="187" t="s">
        <v>347</v>
      </c>
      <c r="V28" s="173" t="s">
        <v>919</v>
      </c>
    </row>
    <row r="29">
      <c r="I29" s="9">
        <v>4.0</v>
      </c>
      <c r="J29" s="9" t="s">
        <v>1089</v>
      </c>
      <c r="K29" s="9" t="s">
        <v>220</v>
      </c>
      <c r="L29" s="9" t="s">
        <v>189</v>
      </c>
      <c r="M29" s="140"/>
      <c r="N29" s="140"/>
      <c r="P29" s="9" t="s">
        <v>181</v>
      </c>
      <c r="Q29" s="9">
        <v>0.0</v>
      </c>
      <c r="S29" s="186"/>
      <c r="T29" s="187"/>
      <c r="U29" s="187"/>
      <c r="V29" s="173"/>
    </row>
    <row r="30">
      <c r="I30" s="9">
        <v>5.0</v>
      </c>
      <c r="J30" s="9" t="s">
        <v>1090</v>
      </c>
      <c r="K30" s="9" t="s">
        <v>189</v>
      </c>
      <c r="L30" s="140"/>
      <c r="M30" s="140"/>
      <c r="N30" s="140"/>
      <c r="P30" s="9" t="s">
        <v>181</v>
      </c>
      <c r="Q30" s="9">
        <v>0.0</v>
      </c>
      <c r="S30" s="186"/>
      <c r="T30" s="187"/>
      <c r="U30" s="187"/>
      <c r="V30" s="173"/>
    </row>
    <row r="31">
      <c r="I31" s="9">
        <v>6.0</v>
      </c>
      <c r="J31" s="9" t="s">
        <v>1091</v>
      </c>
      <c r="K31" s="9" t="s">
        <v>189</v>
      </c>
      <c r="L31" s="140"/>
      <c r="M31" s="140"/>
      <c r="N31" s="140"/>
      <c r="P31" s="9" t="s">
        <v>181</v>
      </c>
      <c r="Q31" s="9">
        <v>0.0</v>
      </c>
      <c r="S31" s="186"/>
      <c r="T31" s="187"/>
      <c r="U31" s="187"/>
      <c r="V31" s="173"/>
    </row>
    <row r="32">
      <c r="I32" s="9">
        <v>7.0</v>
      </c>
      <c r="J32" s="9" t="s">
        <v>1092</v>
      </c>
      <c r="K32" s="9" t="s">
        <v>189</v>
      </c>
      <c r="L32" s="140"/>
      <c r="M32" s="140"/>
      <c r="N32" s="140"/>
      <c r="P32" s="9" t="s">
        <v>181</v>
      </c>
      <c r="Q32" s="9">
        <v>0.0</v>
      </c>
      <c r="S32" s="186"/>
      <c r="T32" s="187"/>
      <c r="U32" s="187"/>
      <c r="V32" s="173"/>
    </row>
    <row r="33">
      <c r="I33" s="9">
        <v>8.0</v>
      </c>
      <c r="J33" s="9" t="s">
        <v>1093</v>
      </c>
      <c r="K33" s="9" t="s">
        <v>189</v>
      </c>
      <c r="L33" s="140"/>
      <c r="M33" s="140"/>
      <c r="N33" s="140"/>
      <c r="P33" s="9" t="s">
        <v>181</v>
      </c>
      <c r="Q33" s="9">
        <v>0.0</v>
      </c>
      <c r="S33" s="186"/>
      <c r="T33" s="187"/>
      <c r="U33" s="187"/>
      <c r="V33" s="173"/>
    </row>
    <row r="34">
      <c r="I34" s="9">
        <v>9.0</v>
      </c>
      <c r="J34" s="9" t="s">
        <v>1094</v>
      </c>
      <c r="K34" s="9" t="s">
        <v>189</v>
      </c>
      <c r="L34" s="140"/>
      <c r="M34" s="140"/>
      <c r="N34" s="140"/>
      <c r="P34" s="9" t="s">
        <v>181</v>
      </c>
      <c r="Q34" s="9">
        <v>0.0</v>
      </c>
      <c r="S34" s="186"/>
      <c r="T34" s="187"/>
      <c r="U34" s="187"/>
      <c r="V34" s="173"/>
    </row>
    <row r="35">
      <c r="I35" s="9">
        <v>10.0</v>
      </c>
      <c r="J35" s="9" t="s">
        <v>1095</v>
      </c>
      <c r="K35" s="9" t="s">
        <v>189</v>
      </c>
      <c r="L35" s="140"/>
      <c r="M35" s="140"/>
      <c r="N35" s="140"/>
      <c r="O35" s="9"/>
      <c r="P35" s="9" t="s">
        <v>181</v>
      </c>
      <c r="Q35" s="9">
        <v>0.0</v>
      </c>
      <c r="S35" s="186"/>
      <c r="T35" s="187"/>
      <c r="U35" s="187"/>
      <c r="V35" s="173"/>
    </row>
    <row r="36">
      <c r="I36" s="9">
        <v>11.0</v>
      </c>
      <c r="J36" s="9" t="s">
        <v>1096</v>
      </c>
      <c r="K36" s="9" t="s">
        <v>197</v>
      </c>
      <c r="L36" s="9" t="s">
        <v>196</v>
      </c>
      <c r="M36" s="140"/>
      <c r="N36" s="140"/>
      <c r="O36" s="9"/>
      <c r="P36" s="9" t="s">
        <v>181</v>
      </c>
      <c r="Q36" s="9">
        <v>0.0</v>
      </c>
      <c r="S36" s="186"/>
      <c r="T36" s="187"/>
      <c r="U36" s="187"/>
      <c r="V36" s="173"/>
    </row>
    <row r="37">
      <c r="I37" s="9">
        <v>12.0</v>
      </c>
      <c r="J37" s="9" t="s">
        <v>1097</v>
      </c>
      <c r="K37" s="9" t="s">
        <v>189</v>
      </c>
      <c r="L37" s="140"/>
      <c r="M37" s="140"/>
      <c r="N37" s="140"/>
      <c r="O37" s="9"/>
      <c r="P37" s="9" t="s">
        <v>181</v>
      </c>
      <c r="Q37" s="9">
        <v>0.0</v>
      </c>
      <c r="S37" s="186"/>
      <c r="T37" s="187"/>
      <c r="U37" s="187"/>
      <c r="V37" s="173"/>
    </row>
    <row r="38">
      <c r="I38" s="9">
        <v>13.0</v>
      </c>
      <c r="J38" s="9" t="s">
        <v>1098</v>
      </c>
      <c r="K38" s="9" t="s">
        <v>220</v>
      </c>
      <c r="L38" s="9" t="s">
        <v>196</v>
      </c>
      <c r="M38" s="140"/>
      <c r="N38" s="140"/>
      <c r="O38" s="9"/>
      <c r="P38" s="9" t="s">
        <v>181</v>
      </c>
      <c r="Q38" s="9">
        <v>0.0</v>
      </c>
      <c r="S38" s="186"/>
      <c r="T38" s="187"/>
      <c r="U38" s="187"/>
      <c r="V38" s="173"/>
    </row>
    <row r="39">
      <c r="I39" s="9">
        <v>14.0</v>
      </c>
      <c r="J39" s="9" t="s">
        <v>1099</v>
      </c>
      <c r="K39" s="9" t="s">
        <v>188</v>
      </c>
      <c r="L39" s="140"/>
      <c r="M39" s="140"/>
      <c r="N39" s="140"/>
      <c r="O39" s="9"/>
      <c r="P39" s="9" t="s">
        <v>181</v>
      </c>
      <c r="Q39" s="9">
        <v>0.0</v>
      </c>
      <c r="S39" s="186"/>
      <c r="T39" s="187"/>
      <c r="U39" s="187"/>
      <c r="V39" s="173"/>
    </row>
    <row r="40">
      <c r="I40" s="9">
        <v>15.0</v>
      </c>
      <c r="J40" s="9" t="s">
        <v>1100</v>
      </c>
      <c r="K40" s="9" t="s">
        <v>189</v>
      </c>
      <c r="L40" s="140"/>
      <c r="M40" s="140"/>
      <c r="N40" s="140"/>
      <c r="O40" s="9"/>
      <c r="P40" s="9" t="s">
        <v>181</v>
      </c>
      <c r="Q40" s="9">
        <v>0.0</v>
      </c>
      <c r="S40" s="186"/>
      <c r="T40" s="187"/>
      <c r="U40" s="187"/>
      <c r="V40" s="173"/>
    </row>
    <row r="41">
      <c r="S41" s="186"/>
      <c r="T41" s="187"/>
      <c r="U41" s="187"/>
      <c r="V41" s="173"/>
    </row>
    <row r="42">
      <c r="J42" s="192" t="s">
        <v>1146</v>
      </c>
      <c r="S42" s="186"/>
      <c r="T42" s="187"/>
      <c r="U42" s="187"/>
      <c r="V42" s="173"/>
    </row>
    <row r="43">
      <c r="S43" s="186"/>
      <c r="T43" s="187"/>
      <c r="U43" s="187"/>
      <c r="V43" s="173"/>
    </row>
    <row r="44">
      <c r="S44" s="186"/>
      <c r="T44" s="187"/>
      <c r="U44" s="187"/>
      <c r="V44" s="173"/>
    </row>
    <row r="45">
      <c r="S45" s="186"/>
      <c r="T45" s="187"/>
      <c r="U45" s="187"/>
      <c r="V45" s="173"/>
    </row>
    <row r="46">
      <c r="S46" s="186"/>
      <c r="T46" s="187"/>
      <c r="U46" s="187"/>
      <c r="V46" s="173"/>
    </row>
    <row r="47">
      <c r="J47" s="247" t="s">
        <v>1102</v>
      </c>
      <c r="S47" s="186"/>
      <c r="T47" s="187"/>
      <c r="U47" s="187"/>
      <c r="V47" s="173"/>
    </row>
    <row r="48">
      <c r="I48" s="162" t="s">
        <v>169</v>
      </c>
      <c r="J48" s="163" t="s">
        <v>170</v>
      </c>
      <c r="K48" s="164" t="s">
        <v>171</v>
      </c>
      <c r="O48" s="9"/>
      <c r="P48" s="9" t="s">
        <v>172</v>
      </c>
      <c r="Q48" s="9" t="s">
        <v>173</v>
      </c>
      <c r="S48" s="186"/>
      <c r="T48" s="187"/>
      <c r="U48" s="187"/>
      <c r="V48" s="173"/>
    </row>
    <row r="49">
      <c r="I49" s="9">
        <v>1.0</v>
      </c>
      <c r="J49" s="9" t="s">
        <v>1103</v>
      </c>
      <c r="K49" s="9" t="s">
        <v>235</v>
      </c>
      <c r="L49" s="9" t="s">
        <v>189</v>
      </c>
      <c r="M49" s="140"/>
      <c r="N49" s="140"/>
      <c r="O49" s="9"/>
      <c r="P49" s="9" t="s">
        <v>181</v>
      </c>
      <c r="Q49" s="9" t="s">
        <v>300</v>
      </c>
      <c r="S49" s="186"/>
      <c r="T49" s="187"/>
      <c r="U49" s="187"/>
      <c r="V49" s="173"/>
    </row>
    <row r="50">
      <c r="I50" s="9">
        <v>2.0</v>
      </c>
      <c r="J50" s="9" t="s">
        <v>1104</v>
      </c>
      <c r="K50" s="9" t="s">
        <v>235</v>
      </c>
      <c r="L50" s="163" t="s">
        <v>189</v>
      </c>
      <c r="M50" s="140"/>
      <c r="N50" s="140"/>
      <c r="O50" s="9"/>
      <c r="P50" s="9" t="s">
        <v>181</v>
      </c>
      <c r="Q50" s="9" t="s">
        <v>300</v>
      </c>
      <c r="S50" s="186"/>
      <c r="T50" s="187"/>
      <c r="U50" s="187"/>
      <c r="V50" s="173"/>
    </row>
    <row r="51">
      <c r="I51" s="9">
        <v>3.0</v>
      </c>
      <c r="J51" s="9" t="s">
        <v>1105</v>
      </c>
      <c r="K51" s="9" t="s">
        <v>235</v>
      </c>
      <c r="L51" s="163" t="s">
        <v>189</v>
      </c>
      <c r="M51" s="140"/>
      <c r="N51" s="140"/>
      <c r="O51" s="9"/>
      <c r="P51" s="9" t="s">
        <v>181</v>
      </c>
      <c r="Q51" s="9" t="s">
        <v>300</v>
      </c>
      <c r="S51" s="186"/>
      <c r="T51" s="187"/>
      <c r="U51" s="187"/>
      <c r="V51" s="173"/>
    </row>
    <row r="52">
      <c r="I52" s="9">
        <v>4.0</v>
      </c>
      <c r="J52" s="9" t="s">
        <v>1106</v>
      </c>
      <c r="K52" s="163" t="s">
        <v>188</v>
      </c>
      <c r="L52" s="163" t="s">
        <v>220</v>
      </c>
      <c r="M52" s="140"/>
      <c r="N52" s="140"/>
      <c r="O52" s="9"/>
      <c r="P52" s="9" t="s">
        <v>181</v>
      </c>
      <c r="Q52" s="9" t="s">
        <v>300</v>
      </c>
      <c r="S52" s="186"/>
      <c r="T52" s="187"/>
      <c r="U52" s="187"/>
      <c r="V52" s="173"/>
    </row>
    <row r="53">
      <c r="I53" s="9">
        <v>5.0</v>
      </c>
      <c r="J53" s="9" t="s">
        <v>1107</v>
      </c>
      <c r="K53" s="163" t="s">
        <v>235</v>
      </c>
      <c r="L53" s="163"/>
      <c r="M53" s="140"/>
      <c r="N53" s="140"/>
      <c r="O53" s="9"/>
      <c r="P53" s="9" t="s">
        <v>216</v>
      </c>
      <c r="Q53" s="9" t="s">
        <v>300</v>
      </c>
      <c r="S53" s="193"/>
      <c r="T53" s="194"/>
      <c r="U53" s="194"/>
      <c r="V53" s="240"/>
    </row>
    <row r="54">
      <c r="I54" s="9">
        <v>6.0</v>
      </c>
      <c r="J54" s="9" t="s">
        <v>1108</v>
      </c>
      <c r="K54" s="9" t="s">
        <v>235</v>
      </c>
      <c r="L54" s="140"/>
      <c r="M54" s="140"/>
      <c r="N54" s="140"/>
      <c r="O54" s="9"/>
      <c r="P54" s="9" t="s">
        <v>216</v>
      </c>
      <c r="Q54" s="9" t="s">
        <v>300</v>
      </c>
    </row>
    <row r="55">
      <c r="I55" s="9">
        <v>7.0</v>
      </c>
      <c r="J55" s="9" t="s">
        <v>1109</v>
      </c>
      <c r="K55" s="9" t="s">
        <v>235</v>
      </c>
      <c r="L55" s="9" t="s">
        <v>189</v>
      </c>
      <c r="M55" s="140"/>
      <c r="N55" s="140"/>
      <c r="O55" s="9"/>
      <c r="P55" s="9" t="s">
        <v>181</v>
      </c>
      <c r="Q55" s="9" t="s">
        <v>300</v>
      </c>
    </row>
    <row r="56">
      <c r="I56" s="9">
        <v>8.0</v>
      </c>
      <c r="J56" s="9" t="s">
        <v>1110</v>
      </c>
      <c r="K56" s="9" t="s">
        <v>196</v>
      </c>
      <c r="L56" s="9" t="s">
        <v>197</v>
      </c>
      <c r="M56" s="140"/>
      <c r="N56" s="140"/>
      <c r="O56" s="9"/>
      <c r="P56" s="9" t="s">
        <v>181</v>
      </c>
      <c r="Q56" s="9" t="s">
        <v>300</v>
      </c>
    </row>
    <row r="57">
      <c r="I57" s="9">
        <v>9.0</v>
      </c>
      <c r="J57" s="9" t="s">
        <v>1111</v>
      </c>
      <c r="K57" s="163" t="s">
        <v>220</v>
      </c>
      <c r="L57" s="163" t="s">
        <v>366</v>
      </c>
      <c r="M57" s="140"/>
      <c r="N57" s="140"/>
      <c r="O57" s="9"/>
      <c r="P57" s="9" t="s">
        <v>181</v>
      </c>
      <c r="Q57" s="9" t="s">
        <v>300</v>
      </c>
    </row>
    <row r="58">
      <c r="I58" s="9">
        <v>10.0</v>
      </c>
      <c r="J58" s="9" t="s">
        <v>1112</v>
      </c>
      <c r="K58" s="9" t="s">
        <v>196</v>
      </c>
      <c r="L58" s="9" t="s">
        <v>200</v>
      </c>
      <c r="M58" s="140"/>
      <c r="N58" s="140"/>
      <c r="O58" s="9"/>
      <c r="P58" s="9" t="s">
        <v>181</v>
      </c>
      <c r="Q58" s="9" t="s">
        <v>300</v>
      </c>
    </row>
    <row r="59">
      <c r="I59" s="9">
        <v>11.0</v>
      </c>
      <c r="J59" s="9" t="s">
        <v>1113</v>
      </c>
      <c r="K59" s="163" t="s">
        <v>207</v>
      </c>
      <c r="L59" s="163" t="s">
        <v>220</v>
      </c>
      <c r="M59" s="9" t="s">
        <v>366</v>
      </c>
      <c r="N59" s="140"/>
      <c r="O59" s="9"/>
      <c r="P59" s="9" t="s">
        <v>181</v>
      </c>
      <c r="Q59" s="9" t="s">
        <v>300</v>
      </c>
    </row>
    <row r="60">
      <c r="I60" s="9">
        <v>12.0</v>
      </c>
      <c r="J60" s="9" t="s">
        <v>1114</v>
      </c>
      <c r="K60" s="9" t="s">
        <v>197</v>
      </c>
      <c r="L60" s="9" t="s">
        <v>196</v>
      </c>
      <c r="M60" s="140"/>
      <c r="N60" s="140"/>
      <c r="O60" s="9"/>
      <c r="P60" s="9" t="s">
        <v>181</v>
      </c>
      <c r="Q60" s="9" t="s">
        <v>300</v>
      </c>
    </row>
    <row r="61">
      <c r="I61" s="9">
        <v>13.0</v>
      </c>
      <c r="J61" s="9" t="s">
        <v>1115</v>
      </c>
      <c r="K61" s="163" t="s">
        <v>235</v>
      </c>
      <c r="L61" s="163" t="s">
        <v>189</v>
      </c>
      <c r="M61" s="140"/>
      <c r="N61" s="140"/>
      <c r="O61" s="9"/>
      <c r="P61" s="9" t="s">
        <v>181</v>
      </c>
      <c r="Q61" s="9" t="s">
        <v>300</v>
      </c>
    </row>
    <row r="62">
      <c r="I62" s="9">
        <v>14.0</v>
      </c>
      <c r="J62" s="9" t="s">
        <v>1116</v>
      </c>
      <c r="K62" s="163" t="s">
        <v>220</v>
      </c>
      <c r="L62" s="163" t="s">
        <v>197</v>
      </c>
      <c r="M62" s="140"/>
      <c r="N62" s="140"/>
      <c r="O62" s="9"/>
      <c r="P62" s="9" t="s">
        <v>181</v>
      </c>
      <c r="Q62" s="9" t="s">
        <v>300</v>
      </c>
    </row>
    <row r="63">
      <c r="I63" s="9">
        <v>15.0</v>
      </c>
      <c r="J63" s="9" t="s">
        <v>1117</v>
      </c>
      <c r="K63" s="9" t="s">
        <v>204</v>
      </c>
      <c r="L63" s="9" t="s">
        <v>220</v>
      </c>
      <c r="M63" s="140"/>
      <c r="N63" s="140"/>
      <c r="O63" s="9"/>
      <c r="P63" s="9" t="s">
        <v>181</v>
      </c>
      <c r="Q63" s="9" t="s">
        <v>300</v>
      </c>
    </row>
    <row r="65">
      <c r="J65" s="9" t="s">
        <v>1147</v>
      </c>
    </row>
    <row r="66">
      <c r="J66" s="9" t="s">
        <v>1148</v>
      </c>
      <c r="T66" s="195" t="s">
        <v>363</v>
      </c>
      <c r="U66" s="196"/>
      <c r="V66" s="196"/>
      <c r="W66" s="196"/>
      <c r="X66" s="196"/>
      <c r="Y66" s="196"/>
      <c r="Z66" s="196"/>
      <c r="AA66" s="196"/>
      <c r="AB66" s="196"/>
      <c r="AC66" s="197"/>
    </row>
    <row r="67" ht="26.25" customHeight="1">
      <c r="S67" s="162" t="s">
        <v>169</v>
      </c>
      <c r="T67" s="198" t="s">
        <v>14</v>
      </c>
      <c r="U67" s="199"/>
      <c r="V67" s="199"/>
      <c r="W67" s="54"/>
      <c r="X67" s="200" t="s">
        <v>15</v>
      </c>
      <c r="Y67" s="54"/>
      <c r="Z67" s="201" t="s">
        <v>16</v>
      </c>
      <c r="AA67" s="54"/>
      <c r="AB67" s="200" t="s">
        <v>294</v>
      </c>
      <c r="AC67" s="54"/>
    </row>
    <row r="68">
      <c r="J68" s="9" t="s">
        <v>15</v>
      </c>
      <c r="K68" s="9" t="s">
        <v>1021</v>
      </c>
      <c r="S68" s="9">
        <v>1.0</v>
      </c>
      <c r="T68" s="202" t="str">
        <f t="shared" ref="T68:V68" si="3">K4</f>
        <v>Economia/ Investimento</v>
      </c>
      <c r="U68" s="9" t="str">
        <f t="shared" si="3"/>
        <v>Economia/ Investimento</v>
      </c>
      <c r="V68" s="9" t="str">
        <f t="shared" si="3"/>
        <v/>
      </c>
      <c r="W68" s="203"/>
      <c r="X68" s="9" t="str">
        <f t="shared" ref="X68:Y68" si="4">K70</f>
        <v>Cultura</v>
      </c>
      <c r="Y68" s="203" t="str">
        <f t="shared" si="4"/>
        <v>Lazer</v>
      </c>
      <c r="Z68" s="9" t="str">
        <f t="shared" ref="Z68:AA68" si="5">K26</f>
        <v>Lazer</v>
      </c>
      <c r="AA68" s="203" t="str">
        <f t="shared" si="5"/>
        <v>Cultura</v>
      </c>
      <c r="AB68" s="9" t="str">
        <f t="shared" ref="AB68:AC68" si="6">K70</f>
        <v>Cultura</v>
      </c>
      <c r="AC68" s="204" t="str">
        <f t="shared" si="6"/>
        <v>Lazer</v>
      </c>
    </row>
    <row r="69">
      <c r="I69" s="162" t="s">
        <v>169</v>
      </c>
      <c r="J69" s="163" t="s">
        <v>170</v>
      </c>
      <c r="K69" s="164" t="s">
        <v>171</v>
      </c>
      <c r="P69" s="9" t="s">
        <v>172</v>
      </c>
      <c r="Q69" s="9" t="s">
        <v>173</v>
      </c>
      <c r="S69" s="9">
        <v>2.0</v>
      </c>
      <c r="T69" s="202" t="str">
        <f t="shared" ref="T69:V69" si="7">K5</f>
        <v>Educação</v>
      </c>
      <c r="U69" s="9" t="str">
        <f t="shared" si="7"/>
        <v/>
      </c>
      <c r="V69" s="9" t="str">
        <f t="shared" si="7"/>
        <v/>
      </c>
      <c r="W69" s="203"/>
      <c r="X69" s="9" t="str">
        <f t="shared" ref="X69:Y69" si="8">K71</f>
        <v>Informe/ Destaque</v>
      </c>
      <c r="Y69" s="203" t="str">
        <f t="shared" si="8"/>
        <v/>
      </c>
      <c r="Z69" s="9" t="str">
        <f t="shared" ref="Z69:AA69" si="9">K27</f>
        <v>Informe/ Destaque</v>
      </c>
      <c r="AA69" s="203" t="str">
        <f t="shared" si="9"/>
        <v/>
      </c>
      <c r="AB69" s="163" t="str">
        <f t="shared" ref="AB69:AC69" si="10">K71</f>
        <v>Informe/ Destaque</v>
      </c>
      <c r="AC69" s="204" t="str">
        <f t="shared" si="10"/>
        <v/>
      </c>
    </row>
    <row r="70">
      <c r="I70" s="9">
        <v>1.0</v>
      </c>
      <c r="J70" s="9" t="s">
        <v>1035</v>
      </c>
      <c r="K70" s="9" t="s">
        <v>197</v>
      </c>
      <c r="L70" s="9" t="s">
        <v>196</v>
      </c>
      <c r="M70" s="140"/>
      <c r="N70" s="140"/>
      <c r="P70" s="9" t="s">
        <v>181</v>
      </c>
      <c r="Q70" s="9">
        <v>0.0</v>
      </c>
      <c r="S70" s="9">
        <v>3.0</v>
      </c>
      <c r="T70" s="202" t="str">
        <f t="shared" ref="T70:V70" si="11">K6</f>
        <v>Obras</v>
      </c>
      <c r="U70" s="9" t="str">
        <f t="shared" si="11"/>
        <v>Informe/ Destaque</v>
      </c>
      <c r="V70" s="9" t="str">
        <f t="shared" si="11"/>
        <v/>
      </c>
      <c r="W70" s="203"/>
      <c r="X70" s="9" t="str">
        <f t="shared" ref="X70:Y70" si="12">K72</f>
        <v>Obras</v>
      </c>
      <c r="Y70" s="203" t="str">
        <f t="shared" si="12"/>
        <v>Economia/ Investimento</v>
      </c>
      <c r="Z70" s="9" t="str">
        <f t="shared" ref="Z70:AA70" si="13">K28</f>
        <v>Informe/ Destaque</v>
      </c>
      <c r="AA70" s="203" t="str">
        <f t="shared" si="13"/>
        <v/>
      </c>
      <c r="AB70" s="163" t="str">
        <f t="shared" ref="AB70:AC70" si="14">K72</f>
        <v>Obras</v>
      </c>
      <c r="AC70" s="204" t="str">
        <f t="shared" si="14"/>
        <v>Economia/ Investimento</v>
      </c>
    </row>
    <row r="71">
      <c r="I71" s="9">
        <v>2.0</v>
      </c>
      <c r="J71" s="9" t="s">
        <v>1039</v>
      </c>
      <c r="K71" s="163" t="s">
        <v>189</v>
      </c>
      <c r="L71" s="140"/>
      <c r="M71" s="140"/>
      <c r="N71" s="140"/>
      <c r="P71" s="9" t="s">
        <v>181</v>
      </c>
      <c r="Q71" s="9">
        <v>0.0</v>
      </c>
      <c r="S71" s="9">
        <v>4.0</v>
      </c>
      <c r="T71" s="202" t="str">
        <f t="shared" ref="T71:V71" si="15">K7</f>
        <v>Segurança</v>
      </c>
      <c r="U71" s="9" t="str">
        <f t="shared" si="15"/>
        <v>Prestação de contas</v>
      </c>
      <c r="V71" s="140" t="str">
        <f t="shared" si="15"/>
        <v/>
      </c>
      <c r="W71" s="203"/>
      <c r="X71" s="9" t="str">
        <f t="shared" ref="X71:Y71" si="16">K73</f>
        <v>Lazer</v>
      </c>
      <c r="Y71" s="203" t="str">
        <f t="shared" si="16"/>
        <v>Cultura</v>
      </c>
      <c r="Z71" s="9" t="str">
        <f t="shared" ref="Z71:AA71" si="17">K29</f>
        <v>Economia/ Investimento</v>
      </c>
      <c r="AA71" s="203" t="str">
        <f t="shared" si="17"/>
        <v>Informe/ Destaque</v>
      </c>
      <c r="AB71" s="163" t="str">
        <f t="shared" ref="AB71:AC71" si="18">K73</f>
        <v>Lazer</v>
      </c>
      <c r="AC71" s="204" t="str">
        <f t="shared" si="18"/>
        <v>Cultura</v>
      </c>
    </row>
    <row r="72">
      <c r="I72" s="9">
        <v>3.0</v>
      </c>
      <c r="J72" s="9" t="s">
        <v>1042</v>
      </c>
      <c r="K72" s="9" t="s">
        <v>207</v>
      </c>
      <c r="L72" s="9" t="s">
        <v>220</v>
      </c>
      <c r="M72" s="140"/>
      <c r="N72" s="140"/>
      <c r="O72" s="9"/>
      <c r="P72" s="9" t="s">
        <v>181</v>
      </c>
      <c r="Q72" s="9">
        <v>0.0</v>
      </c>
      <c r="S72" s="9">
        <v>5.0</v>
      </c>
      <c r="T72" s="202" t="str">
        <f t="shared" ref="T72:V72" si="19">K8</f>
        <v>Obras</v>
      </c>
      <c r="U72" s="9" t="str">
        <f t="shared" si="19"/>
        <v>Prestação de contas</v>
      </c>
      <c r="V72" s="9" t="str">
        <f t="shared" si="19"/>
        <v/>
      </c>
      <c r="W72" s="203"/>
      <c r="X72" s="9" t="str">
        <f t="shared" ref="X72:Y72" si="20">K74</f>
        <v>Lazer</v>
      </c>
      <c r="Y72" s="203" t="str">
        <f t="shared" si="20"/>
        <v>Cultura</v>
      </c>
      <c r="Z72" s="9" t="str">
        <f t="shared" ref="Z72:AA72" si="21">K30</f>
        <v>Informe/ Destaque</v>
      </c>
      <c r="AA72" s="203" t="str">
        <f t="shared" si="21"/>
        <v/>
      </c>
      <c r="AB72" s="163" t="str">
        <f t="shared" ref="AB72:AC72" si="22">K74</f>
        <v>Lazer</v>
      </c>
      <c r="AC72" s="204" t="str">
        <f t="shared" si="22"/>
        <v>Cultura</v>
      </c>
    </row>
    <row r="73">
      <c r="I73" s="9">
        <v>4.0</v>
      </c>
      <c r="J73" s="9" t="s">
        <v>1046</v>
      </c>
      <c r="K73" s="9" t="s">
        <v>196</v>
      </c>
      <c r="L73" s="9" t="s">
        <v>197</v>
      </c>
      <c r="M73" s="140"/>
      <c r="N73" s="140"/>
      <c r="O73" s="9"/>
      <c r="P73" s="9" t="s">
        <v>181</v>
      </c>
      <c r="Q73" s="9">
        <v>0.0</v>
      </c>
      <c r="S73" s="9">
        <v>6.0</v>
      </c>
      <c r="T73" s="202" t="str">
        <f t="shared" ref="T73:V73" si="23">K9</f>
        <v>Segurança</v>
      </c>
      <c r="U73" s="9" t="str">
        <f t="shared" si="23"/>
        <v>Prestação de contas</v>
      </c>
      <c r="V73" s="9" t="str">
        <f t="shared" si="23"/>
        <v/>
      </c>
      <c r="W73" s="203"/>
      <c r="X73" s="9" t="str">
        <f t="shared" ref="X73:Y73" si="24">K75</f>
        <v>Obras</v>
      </c>
      <c r="Y73" s="203" t="str">
        <f t="shared" si="24"/>
        <v>Economia/ Investimento</v>
      </c>
      <c r="Z73" s="9" t="str">
        <f t="shared" ref="Z73:AA73" si="25">K31</f>
        <v>Informe/ Destaque</v>
      </c>
      <c r="AA73" s="203" t="str">
        <f t="shared" si="25"/>
        <v/>
      </c>
      <c r="AB73" s="163" t="str">
        <f t="shared" ref="AB73:AC73" si="26">K75</f>
        <v>Obras</v>
      </c>
      <c r="AC73" s="204" t="str">
        <f t="shared" si="26"/>
        <v>Economia/ Investimento</v>
      </c>
    </row>
    <row r="74">
      <c r="I74" s="9">
        <v>5.0</v>
      </c>
      <c r="J74" s="9" t="s">
        <v>1049</v>
      </c>
      <c r="K74" s="9" t="s">
        <v>196</v>
      </c>
      <c r="L74" s="9" t="s">
        <v>197</v>
      </c>
      <c r="M74" s="140"/>
      <c r="N74" s="140"/>
      <c r="O74" s="9"/>
      <c r="P74" s="9" t="s">
        <v>181</v>
      </c>
      <c r="Q74" s="9">
        <v>0.0</v>
      </c>
      <c r="S74" s="9">
        <v>7.0</v>
      </c>
      <c r="T74" s="202" t="str">
        <f t="shared" ref="T74:V74" si="27">K10</f>
        <v>Saúde</v>
      </c>
      <c r="U74" s="9" t="str">
        <f t="shared" si="27"/>
        <v>Conscientização</v>
      </c>
      <c r="V74" s="9" t="str">
        <f t="shared" si="27"/>
        <v/>
      </c>
      <c r="W74" s="203"/>
      <c r="X74" s="9" t="str">
        <f t="shared" ref="X74:Y74" si="28">K76</f>
        <v>Informe/ Destaque</v>
      </c>
      <c r="Y74" s="203" t="str">
        <f t="shared" si="28"/>
        <v/>
      </c>
      <c r="Z74" s="9" t="str">
        <f t="shared" ref="Z74:AA74" si="29">K32</f>
        <v>Informe/ Destaque</v>
      </c>
      <c r="AA74" s="203" t="str">
        <f t="shared" si="29"/>
        <v/>
      </c>
      <c r="AB74" s="163" t="str">
        <f t="shared" ref="AB74:AC74" si="30">K76</f>
        <v>Informe/ Destaque</v>
      </c>
      <c r="AC74" s="204" t="str">
        <f t="shared" si="30"/>
        <v/>
      </c>
    </row>
    <row r="75">
      <c r="I75" s="9">
        <v>6.0</v>
      </c>
      <c r="J75" s="9" t="s">
        <v>1051</v>
      </c>
      <c r="K75" s="9" t="s">
        <v>207</v>
      </c>
      <c r="L75" s="9" t="s">
        <v>220</v>
      </c>
      <c r="M75" s="140"/>
      <c r="N75" s="140"/>
      <c r="P75" s="9" t="s">
        <v>181</v>
      </c>
      <c r="Q75" s="9">
        <v>0.0</v>
      </c>
      <c r="S75" s="9">
        <v>8.0</v>
      </c>
      <c r="T75" s="202" t="str">
        <f t="shared" ref="T75:V75" si="31">K11</f>
        <v>Política</v>
      </c>
      <c r="U75" s="9" t="str">
        <f t="shared" si="31"/>
        <v>Informe/ Destaque</v>
      </c>
      <c r="V75" s="9" t="str">
        <f t="shared" si="31"/>
        <v/>
      </c>
      <c r="W75" s="203"/>
      <c r="X75" s="9" t="str">
        <f t="shared" ref="X75:Y75" si="32">K77</f>
        <v>Conscientização</v>
      </c>
      <c r="Y75" s="203" t="str">
        <f t="shared" si="32"/>
        <v/>
      </c>
      <c r="Z75" s="9" t="str">
        <f t="shared" ref="Z75:AA75" si="33">K33</f>
        <v>Informe/ Destaque</v>
      </c>
      <c r="AA75" s="203" t="str">
        <f t="shared" si="33"/>
        <v/>
      </c>
      <c r="AB75" s="163" t="str">
        <f t="shared" ref="AB75:AC75" si="34">K77</f>
        <v>Conscientização</v>
      </c>
      <c r="AC75" s="204" t="str">
        <f t="shared" si="34"/>
        <v/>
      </c>
    </row>
    <row r="76">
      <c r="I76" s="9">
        <v>7.0</v>
      </c>
      <c r="J76" s="9" t="s">
        <v>1056</v>
      </c>
      <c r="K76" s="9" t="s">
        <v>189</v>
      </c>
      <c r="L76" s="140"/>
      <c r="M76" s="140"/>
      <c r="N76" s="140"/>
      <c r="P76" s="9" t="s">
        <v>181</v>
      </c>
      <c r="Q76" s="9">
        <v>0.0</v>
      </c>
      <c r="S76" s="9">
        <v>9.0</v>
      </c>
      <c r="T76" s="202" t="str">
        <f t="shared" ref="T76:V76" si="35">K12</f>
        <v>Economia/ Investimento</v>
      </c>
      <c r="U76" s="9" t="str">
        <f t="shared" si="35"/>
        <v/>
      </c>
      <c r="V76" s="9" t="str">
        <f t="shared" si="35"/>
        <v/>
      </c>
      <c r="W76" s="203"/>
      <c r="X76" s="9" t="str">
        <f t="shared" ref="X76:Y76" si="36">K78</f>
        <v>Educação</v>
      </c>
      <c r="Y76" s="203" t="str">
        <f t="shared" si="36"/>
        <v>Informe/ Destaque</v>
      </c>
      <c r="Z76" s="9" t="str">
        <f t="shared" ref="Z76:AA76" si="37">K34</f>
        <v>Informe/ Destaque</v>
      </c>
      <c r="AA76" s="203" t="str">
        <f t="shared" si="37"/>
        <v/>
      </c>
      <c r="AB76" s="163" t="str">
        <f t="shared" ref="AB76:AC76" si="38">K78</f>
        <v>Educação</v>
      </c>
      <c r="AC76" s="204" t="str">
        <f t="shared" si="38"/>
        <v>Informe/ Destaque</v>
      </c>
    </row>
    <row r="77">
      <c r="I77" s="9">
        <v>8.0</v>
      </c>
      <c r="J77" s="9" t="s">
        <v>1057</v>
      </c>
      <c r="K77" s="9" t="s">
        <v>215</v>
      </c>
      <c r="L77" s="140"/>
      <c r="M77" s="140"/>
      <c r="N77" s="140"/>
      <c r="P77" s="9" t="s">
        <v>181</v>
      </c>
      <c r="Q77" s="9">
        <v>0.0</v>
      </c>
      <c r="S77" s="9">
        <v>10.0</v>
      </c>
      <c r="T77" s="202" t="str">
        <f t="shared" ref="T77:V77" si="39">K13</f>
        <v>Conscientização</v>
      </c>
      <c r="U77" s="9" t="str">
        <f t="shared" si="39"/>
        <v/>
      </c>
      <c r="V77" s="9" t="str">
        <f t="shared" si="39"/>
        <v/>
      </c>
      <c r="W77" s="203"/>
      <c r="X77" s="9" t="str">
        <f t="shared" ref="X77:Y77" si="40">K79</f>
        <v>Informe/ Destaque</v>
      </c>
      <c r="Y77" s="203" t="str">
        <f t="shared" si="40"/>
        <v/>
      </c>
      <c r="Z77" s="9" t="str">
        <f t="shared" ref="Z77:AA77" si="41">K35</f>
        <v>Informe/ Destaque</v>
      </c>
      <c r="AA77" s="203" t="str">
        <f t="shared" si="41"/>
        <v/>
      </c>
      <c r="AB77" s="163" t="str">
        <f t="shared" ref="AB77:AC77" si="42">K79</f>
        <v>Informe/ Destaque</v>
      </c>
      <c r="AC77" s="204" t="str">
        <f t="shared" si="42"/>
        <v/>
      </c>
    </row>
    <row r="78">
      <c r="I78" s="9">
        <v>9.0</v>
      </c>
      <c r="J78" s="9" t="s">
        <v>1061</v>
      </c>
      <c r="K78" s="9" t="s">
        <v>200</v>
      </c>
      <c r="L78" s="9" t="s">
        <v>189</v>
      </c>
      <c r="M78" s="140"/>
      <c r="N78" s="140"/>
      <c r="O78" s="9"/>
      <c r="P78" s="9" t="s">
        <v>181</v>
      </c>
      <c r="Q78" s="9">
        <v>0.0</v>
      </c>
      <c r="S78" s="9">
        <v>11.0</v>
      </c>
      <c r="T78" s="202" t="str">
        <f t="shared" ref="T78:V78" si="43">K14</f>
        <v>Obras</v>
      </c>
      <c r="U78" s="9" t="str">
        <f t="shared" si="43"/>
        <v>Lazer</v>
      </c>
      <c r="V78" s="9" t="str">
        <f t="shared" si="43"/>
        <v/>
      </c>
      <c r="W78" s="203"/>
      <c r="X78" s="9" t="str">
        <f t="shared" ref="X78:Y78" si="44">K80</f>
        <v>Informe/ Destaque</v>
      </c>
      <c r="Y78" s="203" t="str">
        <f t="shared" si="44"/>
        <v/>
      </c>
      <c r="Z78" s="9" t="str">
        <f t="shared" ref="Z78:AA78" si="45">K36</f>
        <v>Cultura</v>
      </c>
      <c r="AA78" s="203" t="str">
        <f t="shared" si="45"/>
        <v>Lazer</v>
      </c>
      <c r="AB78" s="163" t="str">
        <f t="shared" ref="AB78:AC78" si="46">K80</f>
        <v>Informe/ Destaque</v>
      </c>
      <c r="AC78" s="204" t="str">
        <f t="shared" si="46"/>
        <v/>
      </c>
    </row>
    <row r="79">
      <c r="I79" s="9">
        <v>10.0</v>
      </c>
      <c r="J79" s="9" t="s">
        <v>1066</v>
      </c>
      <c r="K79" s="9" t="s">
        <v>189</v>
      </c>
      <c r="L79" s="140"/>
      <c r="M79" s="140"/>
      <c r="N79" s="140"/>
      <c r="P79" s="9" t="s">
        <v>181</v>
      </c>
      <c r="Q79" s="9">
        <v>0.0</v>
      </c>
      <c r="S79" s="9">
        <v>12.0</v>
      </c>
      <c r="T79" s="202" t="str">
        <f t="shared" ref="T79:V79" si="47">K15</f>
        <v>Educação</v>
      </c>
      <c r="U79" s="9" t="str">
        <f t="shared" si="47"/>
        <v>Educação</v>
      </c>
      <c r="V79" s="9" t="str">
        <f t="shared" si="47"/>
        <v/>
      </c>
      <c r="W79" s="203"/>
      <c r="X79" s="9" t="str">
        <f t="shared" ref="X79:Y79" si="48">K81</f>
        <v>Cultura</v>
      </c>
      <c r="Y79" s="203" t="str">
        <f t="shared" si="48"/>
        <v>Lazer</v>
      </c>
      <c r="Z79" s="9" t="str">
        <f t="shared" ref="Z79:AA79" si="49">K37</f>
        <v>Informe/ Destaque</v>
      </c>
      <c r="AA79" s="203" t="str">
        <f t="shared" si="49"/>
        <v/>
      </c>
      <c r="AB79" s="163" t="str">
        <f t="shared" ref="AB79:AC79" si="50">K81</f>
        <v>Cultura</v>
      </c>
      <c r="AC79" s="204" t="str">
        <f t="shared" si="50"/>
        <v>Lazer</v>
      </c>
    </row>
    <row r="80">
      <c r="I80" s="9">
        <v>11.0</v>
      </c>
      <c r="J80" s="9" t="s">
        <v>1069</v>
      </c>
      <c r="K80" s="9" t="s">
        <v>189</v>
      </c>
      <c r="L80" s="140"/>
      <c r="M80" s="140"/>
      <c r="N80" s="140"/>
      <c r="P80" s="9" t="s">
        <v>181</v>
      </c>
      <c r="Q80" s="9">
        <v>0.0</v>
      </c>
      <c r="S80" s="9">
        <v>13.0</v>
      </c>
      <c r="T80" s="202" t="str">
        <f t="shared" ref="T80:V80" si="51">K16</f>
        <v>Conscientização</v>
      </c>
      <c r="U80" s="9" t="str">
        <f t="shared" si="51"/>
        <v>Informe/ Destaque</v>
      </c>
      <c r="V80" s="9" t="str">
        <f t="shared" si="51"/>
        <v/>
      </c>
      <c r="W80" s="203"/>
      <c r="X80" s="9" t="str">
        <f t="shared" ref="X80:Y80" si="52">K82</f>
        <v>Educação</v>
      </c>
      <c r="Y80" s="203" t="str">
        <f t="shared" si="52"/>
        <v>Lazer</v>
      </c>
      <c r="Z80" s="9" t="str">
        <f t="shared" ref="Z80:AA80" si="53">K38</f>
        <v>Economia/ Investimento</v>
      </c>
      <c r="AA80" s="203" t="str">
        <f t="shared" si="53"/>
        <v>Lazer</v>
      </c>
      <c r="AB80" s="163" t="str">
        <f t="shared" ref="AB80:AC80" si="54">K82</f>
        <v>Educação</v>
      </c>
      <c r="AC80" s="204" t="str">
        <f t="shared" si="54"/>
        <v>Lazer</v>
      </c>
    </row>
    <row r="81">
      <c r="I81" s="9">
        <v>12.0</v>
      </c>
      <c r="J81" s="9" t="s">
        <v>1120</v>
      </c>
      <c r="K81" s="9" t="s">
        <v>197</v>
      </c>
      <c r="L81" s="9" t="s">
        <v>196</v>
      </c>
      <c r="M81" s="9" t="s">
        <v>215</v>
      </c>
      <c r="N81" s="140"/>
      <c r="P81" s="9" t="s">
        <v>181</v>
      </c>
      <c r="Q81" s="9">
        <v>0.0</v>
      </c>
      <c r="S81" s="9">
        <v>14.0</v>
      </c>
      <c r="T81" s="202" t="str">
        <f t="shared" ref="T81:V81" si="55">K17</f>
        <v>Educação</v>
      </c>
      <c r="U81" s="9" t="str">
        <f t="shared" si="55"/>
        <v/>
      </c>
      <c r="V81" s="9" t="str">
        <f t="shared" si="55"/>
        <v/>
      </c>
      <c r="W81" s="203"/>
      <c r="X81" s="9" t="str">
        <f t="shared" ref="X81:Y81" si="56">K83</f>
        <v>Obras</v>
      </c>
      <c r="Y81" s="203" t="str">
        <f t="shared" si="56"/>
        <v>Economia/ Investimento</v>
      </c>
      <c r="Z81" s="9" t="str">
        <f t="shared" ref="Z81:AA81" si="57">K39</f>
        <v>Saúde</v>
      </c>
      <c r="AA81" s="203" t="str">
        <f t="shared" si="57"/>
        <v/>
      </c>
      <c r="AB81" s="163" t="str">
        <f t="shared" ref="AB81:AC81" si="58">K83</f>
        <v>Obras</v>
      </c>
      <c r="AC81" s="204" t="str">
        <f t="shared" si="58"/>
        <v>Economia/ Investimento</v>
      </c>
    </row>
    <row r="82">
      <c r="I82" s="9">
        <v>13.0</v>
      </c>
      <c r="J82" s="9" t="s">
        <v>1121</v>
      </c>
      <c r="K82" s="9" t="s">
        <v>200</v>
      </c>
      <c r="L82" s="9" t="s">
        <v>196</v>
      </c>
      <c r="M82" s="140"/>
      <c r="N82" s="140"/>
      <c r="P82" s="9" t="s">
        <v>181</v>
      </c>
      <c r="Q82" s="9">
        <v>0.0</v>
      </c>
      <c r="S82" s="9">
        <v>15.0</v>
      </c>
      <c r="T82" s="205" t="str">
        <f t="shared" ref="T82:V82" si="59">K18</f>
        <v>Conscientização</v>
      </c>
      <c r="U82" s="206" t="str">
        <f t="shared" si="59"/>
        <v>Informe/ Destaque</v>
      </c>
      <c r="V82" s="206" t="str">
        <f t="shared" si="59"/>
        <v/>
      </c>
      <c r="W82" s="207"/>
      <c r="X82" s="205" t="str">
        <f t="shared" ref="X82:Y82" si="60">K84</f>
        <v>Meio ambiente</v>
      </c>
      <c r="Y82" s="207" t="str">
        <f t="shared" si="60"/>
        <v>Informe/ Destaque</v>
      </c>
      <c r="Z82" s="206" t="str">
        <f t="shared" ref="Z82:AA82" si="61">K40</f>
        <v>Informe/ Destaque</v>
      </c>
      <c r="AA82" s="207" t="str">
        <f t="shared" si="61"/>
        <v/>
      </c>
      <c r="AB82" s="206" t="str">
        <f t="shared" ref="AB82:AC82" si="62">K84</f>
        <v>Meio ambiente</v>
      </c>
      <c r="AC82" s="207" t="str">
        <f t="shared" si="62"/>
        <v>Informe/ Destaque</v>
      </c>
    </row>
    <row r="83">
      <c r="I83" s="9">
        <v>14.0</v>
      </c>
      <c r="J83" s="9" t="s">
        <v>1122</v>
      </c>
      <c r="K83" s="9" t="s">
        <v>207</v>
      </c>
      <c r="L83" s="9" t="s">
        <v>220</v>
      </c>
      <c r="M83" s="140"/>
      <c r="N83" s="140"/>
      <c r="P83" s="9" t="s">
        <v>181</v>
      </c>
      <c r="Q83" s="9">
        <v>0.0</v>
      </c>
      <c r="U83" s="9"/>
      <c r="V83" s="9"/>
    </row>
    <row r="84">
      <c r="I84" s="9">
        <v>15.0</v>
      </c>
      <c r="J84" s="9" t="s">
        <v>1123</v>
      </c>
      <c r="K84" s="9" t="s">
        <v>272</v>
      </c>
      <c r="L84" s="9" t="s">
        <v>189</v>
      </c>
      <c r="M84" s="140"/>
      <c r="N84" s="140"/>
      <c r="P84" s="9" t="s">
        <v>181</v>
      </c>
      <c r="Q84" s="9">
        <v>0.0</v>
      </c>
    </row>
    <row r="86">
      <c r="J86" s="192" t="s">
        <v>1149</v>
      </c>
    </row>
    <row r="87">
      <c r="T87" s="208" t="s">
        <v>171</v>
      </c>
      <c r="U87" s="209" t="s">
        <v>14</v>
      </c>
      <c r="V87" s="210" t="s">
        <v>15</v>
      </c>
      <c r="W87" s="210" t="s">
        <v>16</v>
      </c>
      <c r="X87" s="211" t="s">
        <v>365</v>
      </c>
      <c r="Y87" s="212"/>
    </row>
    <row r="88">
      <c r="T88" s="213" t="s">
        <v>204</v>
      </c>
      <c r="U88" s="214">
        <f t="shared" ref="U88:U101" si="63">COUNTIF($T$68:$W$82, T88)
</f>
        <v>0</v>
      </c>
      <c r="V88" s="215">
        <f t="shared" ref="V88:V101" si="64">COUNTIF($X$68:$Y$82, T88)
</f>
        <v>0</v>
      </c>
      <c r="W88" s="215">
        <f t="shared" ref="W88:W101" si="65">COUNTIF($Z$68:$AA$82, T88)
</f>
        <v>0</v>
      </c>
      <c r="X88" s="140">
        <f t="shared" ref="X88:X101" si="66">COUNTIF($AB$68:$AC$82, T88)
</f>
        <v>0</v>
      </c>
      <c r="Y88" s="216"/>
    </row>
    <row r="89">
      <c r="T89" s="213" t="s">
        <v>215</v>
      </c>
      <c r="U89" s="214">
        <f t="shared" si="63"/>
        <v>4</v>
      </c>
      <c r="V89" s="215">
        <f t="shared" si="64"/>
        <v>1</v>
      </c>
      <c r="W89" s="215">
        <f t="shared" si="65"/>
        <v>0</v>
      </c>
      <c r="X89" s="140">
        <f t="shared" si="66"/>
        <v>1</v>
      </c>
      <c r="Y89" s="216"/>
    </row>
    <row r="90">
      <c r="T90" s="213" t="s">
        <v>366</v>
      </c>
      <c r="U90" s="214">
        <f t="shared" si="63"/>
        <v>0</v>
      </c>
      <c r="V90" s="215">
        <f t="shared" si="64"/>
        <v>0</v>
      </c>
      <c r="W90" s="215">
        <f t="shared" si="65"/>
        <v>0</v>
      </c>
      <c r="X90" s="140">
        <f t="shared" si="66"/>
        <v>0</v>
      </c>
      <c r="Y90" s="216"/>
    </row>
    <row r="91">
      <c r="T91" s="213" t="s">
        <v>197</v>
      </c>
      <c r="U91" s="214">
        <f t="shared" si="63"/>
        <v>0</v>
      </c>
      <c r="V91" s="215">
        <f t="shared" si="64"/>
        <v>4</v>
      </c>
      <c r="W91" s="215">
        <f t="shared" si="65"/>
        <v>2</v>
      </c>
      <c r="X91" s="140">
        <f t="shared" si="66"/>
        <v>4</v>
      </c>
      <c r="Y91" s="216"/>
    </row>
    <row r="92">
      <c r="T92" s="213" t="s">
        <v>220</v>
      </c>
      <c r="U92" s="214">
        <f t="shared" si="63"/>
        <v>3</v>
      </c>
      <c r="V92" s="215">
        <f t="shared" si="64"/>
        <v>3</v>
      </c>
      <c r="W92" s="215">
        <f t="shared" si="65"/>
        <v>2</v>
      </c>
      <c r="X92" s="140">
        <f t="shared" si="66"/>
        <v>3</v>
      </c>
      <c r="Y92" s="216"/>
    </row>
    <row r="93">
      <c r="T93" s="213" t="s">
        <v>200</v>
      </c>
      <c r="U93" s="214">
        <f t="shared" si="63"/>
        <v>4</v>
      </c>
      <c r="V93" s="215">
        <f t="shared" si="64"/>
        <v>2</v>
      </c>
      <c r="W93" s="215">
        <f t="shared" si="65"/>
        <v>0</v>
      </c>
      <c r="X93" s="140">
        <f t="shared" si="66"/>
        <v>2</v>
      </c>
      <c r="Y93" s="216"/>
    </row>
    <row r="94">
      <c r="T94" s="213" t="s">
        <v>189</v>
      </c>
      <c r="U94" s="214">
        <f t="shared" si="63"/>
        <v>4</v>
      </c>
      <c r="V94" s="215">
        <f t="shared" si="64"/>
        <v>6</v>
      </c>
      <c r="W94" s="215">
        <f t="shared" si="65"/>
        <v>11</v>
      </c>
      <c r="X94" s="140">
        <f t="shared" si="66"/>
        <v>6</v>
      </c>
      <c r="Y94" s="216"/>
    </row>
    <row r="95">
      <c r="T95" s="213" t="s">
        <v>196</v>
      </c>
      <c r="U95" s="214">
        <f t="shared" si="63"/>
        <v>1</v>
      </c>
      <c r="V95" s="215">
        <f t="shared" si="64"/>
        <v>5</v>
      </c>
      <c r="W95" s="215">
        <f t="shared" si="65"/>
        <v>3</v>
      </c>
      <c r="X95" s="140">
        <f t="shared" si="66"/>
        <v>5</v>
      </c>
      <c r="Y95" s="216"/>
    </row>
    <row r="96">
      <c r="T96" s="213" t="s">
        <v>272</v>
      </c>
      <c r="U96" s="214">
        <f t="shared" si="63"/>
        <v>0</v>
      </c>
      <c r="V96" s="215">
        <f t="shared" si="64"/>
        <v>1</v>
      </c>
      <c r="W96" s="215">
        <f t="shared" si="65"/>
        <v>0</v>
      </c>
      <c r="X96" s="140">
        <f t="shared" si="66"/>
        <v>1</v>
      </c>
      <c r="Y96" s="216"/>
    </row>
    <row r="97">
      <c r="T97" s="213" t="s">
        <v>179</v>
      </c>
      <c r="U97" s="214">
        <f t="shared" si="63"/>
        <v>0</v>
      </c>
      <c r="V97" s="215">
        <f t="shared" si="64"/>
        <v>0</v>
      </c>
      <c r="W97" s="215">
        <f t="shared" si="65"/>
        <v>0</v>
      </c>
      <c r="X97" s="140">
        <f t="shared" si="66"/>
        <v>0</v>
      </c>
      <c r="Y97" s="216"/>
    </row>
    <row r="98">
      <c r="T98" s="213" t="s">
        <v>207</v>
      </c>
      <c r="U98" s="214">
        <f t="shared" si="63"/>
        <v>3</v>
      </c>
      <c r="V98" s="215">
        <f t="shared" si="64"/>
        <v>3</v>
      </c>
      <c r="W98" s="215">
        <f t="shared" si="65"/>
        <v>0</v>
      </c>
      <c r="X98" s="140">
        <f t="shared" si="66"/>
        <v>3</v>
      </c>
      <c r="Y98" s="216"/>
    </row>
    <row r="99">
      <c r="T99" s="213" t="s">
        <v>227</v>
      </c>
      <c r="U99" s="214">
        <f t="shared" si="63"/>
        <v>3</v>
      </c>
      <c r="V99" s="215">
        <f t="shared" si="64"/>
        <v>0</v>
      </c>
      <c r="W99" s="215">
        <f t="shared" si="65"/>
        <v>0</v>
      </c>
      <c r="X99" s="140">
        <f t="shared" si="66"/>
        <v>0</v>
      </c>
      <c r="Y99" s="216"/>
    </row>
    <row r="100">
      <c r="T100" s="213" t="s">
        <v>188</v>
      </c>
      <c r="U100" s="214">
        <f t="shared" si="63"/>
        <v>1</v>
      </c>
      <c r="V100" s="215">
        <f t="shared" si="64"/>
        <v>0</v>
      </c>
      <c r="W100" s="215">
        <f t="shared" si="65"/>
        <v>1</v>
      </c>
      <c r="X100" s="140">
        <f t="shared" si="66"/>
        <v>0</v>
      </c>
      <c r="Y100" s="216"/>
    </row>
    <row r="101">
      <c r="T101" s="217" t="s">
        <v>235</v>
      </c>
      <c r="U101" s="218">
        <f t="shared" si="63"/>
        <v>2</v>
      </c>
      <c r="V101" s="219">
        <f t="shared" si="64"/>
        <v>0</v>
      </c>
      <c r="W101" s="219">
        <f t="shared" si="65"/>
        <v>0</v>
      </c>
      <c r="X101" s="220">
        <f t="shared" si="66"/>
        <v>0</v>
      </c>
      <c r="Y101" s="221"/>
    </row>
    <row r="103">
      <c r="T103" s="208" t="s">
        <v>367</v>
      </c>
      <c r="U103" s="209" t="s">
        <v>216</v>
      </c>
      <c r="V103" s="209" t="s">
        <v>181</v>
      </c>
      <c r="W103" s="222" t="s">
        <v>368</v>
      </c>
    </row>
    <row r="104">
      <c r="T104" s="213" t="s">
        <v>15</v>
      </c>
      <c r="U104" s="214">
        <f>COUNTIF(P70:P84,"Alerta")</f>
        <v>0</v>
      </c>
      <c r="V104" s="214">
        <f>COUNTIF(P70:P84,"Positiva")
</f>
        <v>15</v>
      </c>
      <c r="W104" s="223">
        <f t="shared" ref="W104:W107" si="67">U104/(SUM(U104:V104))</f>
        <v>0</v>
      </c>
    </row>
    <row r="105">
      <c r="T105" s="213" t="s">
        <v>14</v>
      </c>
      <c r="U105" s="214">
        <f>COUNTIF(P4:P18,"Alerta")</f>
        <v>0</v>
      </c>
      <c r="V105" s="214">
        <f>COUNTIF(P4:P18,"Positiva")
</f>
        <v>15</v>
      </c>
      <c r="W105" s="223">
        <f t="shared" si="67"/>
        <v>0</v>
      </c>
    </row>
    <row r="106">
      <c r="T106" s="213" t="s">
        <v>16</v>
      </c>
      <c r="U106" s="214">
        <f>COUNTIF(P26:P40,"Alerta")</f>
        <v>0</v>
      </c>
      <c r="V106" s="214">
        <f>COUNTIF(P26:P40,"Positiva")
</f>
        <v>15</v>
      </c>
      <c r="W106" s="223">
        <f t="shared" si="67"/>
        <v>0</v>
      </c>
    </row>
    <row r="107">
      <c r="T107" s="217" t="s">
        <v>369</v>
      </c>
      <c r="U107" s="218">
        <f>COUNTIF(P49:P63,"Alerta")</f>
        <v>2</v>
      </c>
      <c r="V107" s="218">
        <f>COUNTIF(P49:P63,"Positiva")
</f>
        <v>13</v>
      </c>
      <c r="W107" s="224">
        <f t="shared" si="67"/>
        <v>0.1333333333</v>
      </c>
    </row>
  </sheetData>
  <mergeCells count="20">
    <mergeCell ref="A8:D8"/>
    <mergeCell ref="A12:C12"/>
    <mergeCell ref="B1:C1"/>
    <mergeCell ref="I1:Q1"/>
    <mergeCell ref="S1:V1"/>
    <mergeCell ref="A2:A6"/>
    <mergeCell ref="K3:N3"/>
    <mergeCell ref="B5:B6"/>
    <mergeCell ref="S5:S53"/>
    <mergeCell ref="K48:N48"/>
    <mergeCell ref="K69:N69"/>
    <mergeCell ref="J86:L88"/>
    <mergeCell ref="X87:Y87"/>
    <mergeCell ref="K25:N25"/>
    <mergeCell ref="J42:L44"/>
    <mergeCell ref="T66:AC66"/>
    <mergeCell ref="T67:W67"/>
    <mergeCell ref="X67:Y67"/>
    <mergeCell ref="Z67:AA67"/>
    <mergeCell ref="AB67:AC67"/>
  </mergeCells>
  <conditionalFormatting sqref="O4:P18 O26:P40 O49:P63 P69:P84 O72:O74 O76:O78 O84">
    <cfRule type="containsText" dxfId="3" priority="1" operator="containsText" text="Alerta">
      <formula>NOT(ISERROR(SEARCH(("Alerta"),(O4))))</formula>
    </cfRule>
  </conditionalFormatting>
  <conditionalFormatting sqref="V3:V53">
    <cfRule type="containsText" dxfId="4" priority="2" operator="containsText" text="esquerda">
      <formula>NOT(ISERROR(SEARCH(("esquerda"),(V3))))</formula>
    </cfRule>
  </conditionalFormatting>
  <conditionalFormatting sqref="V3:V53">
    <cfRule type="containsText" dxfId="5" priority="3" operator="containsText" text="direita">
      <formula>NOT(ISERROR(SEARCH(("direita"),(V3))))</formula>
    </cfRule>
  </conditionalFormatting>
  <conditionalFormatting sqref="V3:V53">
    <cfRule type="notContainsBlanks" dxfId="6" priority="4">
      <formula>LEN(TRIM(V3))&gt;0</formula>
    </cfRule>
  </conditionalFormatting>
  <dataValidations>
    <dataValidation type="list" allowBlank="1" showErrorMessage="1" sqref="K4:N18 K26:N40 K49:N63 T68:AC82 K70:N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4"/>
    <hyperlink r:id="rId6" ref="A25"/>
    <hyperlink r:id="rId7" ref="A26"/>
    <hyperlink r:id="rId8" ref="A27"/>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7.75"/>
    <col customWidth="1" min="8" max="8" width="63.38"/>
    <col customWidth="1" min="9" max="9" width="23.75"/>
    <col customWidth="1" min="10" max="10" width="21.13"/>
    <col customWidth="1" min="11" max="11" width="10.75"/>
    <col customWidth="1" min="12" max="12" width="10.38"/>
    <col customWidth="1" min="13" max="14" width="14.38"/>
    <col customWidth="1" min="16" max="16" width="18.25"/>
    <col customWidth="1" min="18" max="18" width="19.88"/>
    <col customWidth="1" min="20" max="20" width="13.75"/>
    <col customWidth="1" min="22" max="22" width="16.25"/>
    <col customWidth="1" min="23" max="23" width="18.88"/>
    <col customWidth="1" min="24" max="24" width="23.75"/>
    <col customWidth="1" min="26" max="26" width="37.75"/>
    <col customWidth="1" min="27" max="27" width="21.25"/>
  </cols>
  <sheetData>
    <row r="1" ht="30.0" customHeight="1">
      <c r="A1" s="143" t="s">
        <v>152</v>
      </c>
      <c r="B1" s="144" t="s">
        <v>153</v>
      </c>
      <c r="C1" s="145"/>
      <c r="D1" s="146" t="s">
        <v>154</v>
      </c>
      <c r="E1" s="146" t="s">
        <v>155</v>
      </c>
      <c r="F1" s="146" t="s">
        <v>156</v>
      </c>
      <c r="G1" s="146" t="s">
        <v>157</v>
      </c>
      <c r="H1" s="147"/>
      <c r="I1" s="147"/>
      <c r="J1" s="147"/>
      <c r="K1" s="147"/>
      <c r="L1" s="147"/>
      <c r="M1" s="147"/>
      <c r="N1" s="147"/>
      <c r="O1" s="147"/>
      <c r="Q1" s="148"/>
    </row>
    <row r="2">
      <c r="A2" s="149">
        <v>6775152.0</v>
      </c>
      <c r="B2" s="150" t="s">
        <v>14</v>
      </c>
      <c r="C2" s="248" t="s">
        <v>1150</v>
      </c>
      <c r="D2" s="249">
        <v>513000.0</v>
      </c>
      <c r="E2" s="153">
        <f t="shared" ref="E2:E4" si="1"> D2 / $A$2</f>
        <v>0.07571785843</v>
      </c>
      <c r="F2" s="152">
        <v>350.0</v>
      </c>
      <c r="G2" s="153">
        <f t="shared" ref="G2:G4" si="2"> F2 / D2</f>
        <v>0.0006822612086</v>
      </c>
      <c r="I2" s="9" t="s">
        <v>14</v>
      </c>
      <c r="J2" s="9" t="s">
        <v>979</v>
      </c>
    </row>
    <row r="3">
      <c r="A3" s="158"/>
      <c r="B3" s="159" t="s">
        <v>15</v>
      </c>
      <c r="C3" s="160" t="s">
        <v>1151</v>
      </c>
      <c r="D3" s="170">
        <v>329000.0</v>
      </c>
      <c r="E3" s="153">
        <f t="shared" si="1"/>
        <v>0.04855979615</v>
      </c>
      <c r="F3" s="161">
        <v>392.0</v>
      </c>
      <c r="G3" s="153">
        <f t="shared" si="2"/>
        <v>0.001191489362</v>
      </c>
      <c r="H3" s="162" t="s">
        <v>169</v>
      </c>
      <c r="I3" s="163" t="s">
        <v>170</v>
      </c>
      <c r="J3" s="164" t="s">
        <v>171</v>
      </c>
      <c r="N3" s="9"/>
      <c r="O3" s="9" t="s">
        <v>172</v>
      </c>
      <c r="P3" s="9" t="s">
        <v>173</v>
      </c>
    </row>
    <row r="4">
      <c r="A4" s="158"/>
      <c r="B4" s="159" t="s">
        <v>16</v>
      </c>
      <c r="C4" s="160" t="s">
        <v>1152</v>
      </c>
      <c r="D4" s="170">
        <v>219000.0</v>
      </c>
      <c r="E4" s="153">
        <f t="shared" si="1"/>
        <v>0.03232399804</v>
      </c>
      <c r="F4" s="170">
        <v>641.0</v>
      </c>
      <c r="G4" s="153">
        <f t="shared" si="2"/>
        <v>0.002926940639</v>
      </c>
      <c r="H4" s="9">
        <v>1.0</v>
      </c>
      <c r="I4" s="9" t="s">
        <v>1153</v>
      </c>
      <c r="J4" s="9" t="s">
        <v>189</v>
      </c>
      <c r="L4" s="9"/>
      <c r="M4" s="9"/>
      <c r="N4" s="9"/>
      <c r="O4" s="9" t="s">
        <v>181</v>
      </c>
      <c r="P4" s="9">
        <v>6.0</v>
      </c>
      <c r="Q4" s="9" t="s">
        <v>1036</v>
      </c>
    </row>
    <row r="5">
      <c r="A5" s="158"/>
      <c r="B5" s="175" t="s">
        <v>185</v>
      </c>
      <c r="C5" s="250" t="s">
        <v>1154</v>
      </c>
      <c r="D5" s="176" t="s">
        <v>12</v>
      </c>
      <c r="E5" s="177" t="s">
        <v>12</v>
      </c>
      <c r="F5" s="176"/>
      <c r="G5" s="177" t="s">
        <v>12</v>
      </c>
      <c r="H5" s="9">
        <v>2.0</v>
      </c>
      <c r="I5" s="9" t="s">
        <v>1155</v>
      </c>
      <c r="J5" s="9" t="s">
        <v>196</v>
      </c>
      <c r="K5" s="9"/>
      <c r="L5" s="9"/>
      <c r="M5" s="9"/>
      <c r="N5" s="9"/>
      <c r="O5" s="9" t="s">
        <v>181</v>
      </c>
      <c r="P5" s="9">
        <v>6.0</v>
      </c>
      <c r="Q5" s="9" t="s">
        <v>1064</v>
      </c>
    </row>
    <row r="6">
      <c r="A6" s="182"/>
      <c r="B6" s="183"/>
      <c r="C6" s="251"/>
      <c r="D6" s="185" t="s">
        <v>12</v>
      </c>
      <c r="E6" s="185" t="s">
        <v>12</v>
      </c>
      <c r="F6" s="185"/>
      <c r="G6" s="185" t="s">
        <v>12</v>
      </c>
      <c r="H6" s="9">
        <v>3.0</v>
      </c>
      <c r="I6" s="9" t="s">
        <v>1156</v>
      </c>
      <c r="J6" s="9" t="s">
        <v>189</v>
      </c>
      <c r="K6" s="9" t="s">
        <v>197</v>
      </c>
      <c r="L6" s="9"/>
      <c r="M6" s="9"/>
      <c r="N6" s="9"/>
      <c r="O6" s="9" t="s">
        <v>181</v>
      </c>
      <c r="P6" s="9">
        <v>15.0</v>
      </c>
      <c r="Q6" s="9" t="s">
        <v>1067</v>
      </c>
    </row>
    <row r="7">
      <c r="H7" s="9">
        <v>4.0</v>
      </c>
      <c r="I7" s="9" t="s">
        <v>1157</v>
      </c>
      <c r="J7" s="9" t="s">
        <v>197</v>
      </c>
      <c r="K7" s="9" t="s">
        <v>189</v>
      </c>
      <c r="M7" s="9"/>
      <c r="N7" s="9"/>
      <c r="O7" s="9" t="s">
        <v>181</v>
      </c>
      <c r="P7" s="9">
        <v>4.0</v>
      </c>
      <c r="Q7" s="9" t="s">
        <v>1036</v>
      </c>
    </row>
    <row r="8">
      <c r="A8" s="188"/>
      <c r="H8" s="9">
        <v>5.0</v>
      </c>
      <c r="I8" s="9" t="s">
        <v>1158</v>
      </c>
      <c r="J8" s="9" t="s">
        <v>196</v>
      </c>
      <c r="K8" s="9" t="s">
        <v>189</v>
      </c>
      <c r="L8" s="9"/>
      <c r="M8" s="9"/>
      <c r="N8" s="9"/>
      <c r="O8" s="9" t="s">
        <v>181</v>
      </c>
      <c r="P8" s="9">
        <v>4.0</v>
      </c>
      <c r="Q8" s="9" t="s">
        <v>1036</v>
      </c>
    </row>
    <row r="9">
      <c r="A9" s="188"/>
      <c r="H9" s="9">
        <v>6.0</v>
      </c>
      <c r="I9" s="9" t="s">
        <v>1159</v>
      </c>
      <c r="J9" s="9" t="s">
        <v>189</v>
      </c>
      <c r="L9" s="9"/>
      <c r="M9" s="9"/>
      <c r="N9" s="9"/>
      <c r="O9" s="9" t="s">
        <v>181</v>
      </c>
      <c r="P9" s="9">
        <v>11.0</v>
      </c>
      <c r="Q9" s="9" t="s">
        <v>1036</v>
      </c>
    </row>
    <row r="10">
      <c r="H10" s="9">
        <v>7.0</v>
      </c>
      <c r="I10" s="9" t="s">
        <v>1160</v>
      </c>
      <c r="J10" s="9" t="s">
        <v>189</v>
      </c>
      <c r="L10" s="9"/>
      <c r="M10" s="9"/>
      <c r="N10" s="9"/>
      <c r="O10" s="9" t="s">
        <v>181</v>
      </c>
      <c r="P10" s="9">
        <v>89.0</v>
      </c>
      <c r="Q10" s="9" t="s">
        <v>1036</v>
      </c>
    </row>
    <row r="11">
      <c r="H11" s="9">
        <v>8.0</v>
      </c>
      <c r="I11" s="9" t="s">
        <v>1161</v>
      </c>
      <c r="J11" s="9" t="s">
        <v>196</v>
      </c>
      <c r="K11" s="9" t="s">
        <v>189</v>
      </c>
      <c r="L11" s="9"/>
      <c r="M11" s="9"/>
      <c r="N11" s="9"/>
      <c r="O11" s="9" t="s">
        <v>181</v>
      </c>
      <c r="P11" s="9">
        <v>8.0</v>
      </c>
      <c r="Q11" s="9" t="s">
        <v>1036</v>
      </c>
    </row>
    <row r="12">
      <c r="A12" s="164" t="s">
        <v>213</v>
      </c>
      <c r="H12" s="9">
        <v>9.0</v>
      </c>
      <c r="I12" s="9" t="s">
        <v>1162</v>
      </c>
      <c r="J12" s="9" t="s">
        <v>189</v>
      </c>
      <c r="O12" s="9" t="s">
        <v>181</v>
      </c>
      <c r="P12" s="9">
        <v>15.0</v>
      </c>
      <c r="Q12" s="9" t="s">
        <v>1163</v>
      </c>
    </row>
    <row r="13">
      <c r="A13" s="162" t="b">
        <v>0</v>
      </c>
      <c r="B13" s="9" t="s">
        <v>218</v>
      </c>
      <c r="H13" s="9">
        <v>10.0</v>
      </c>
      <c r="I13" s="9" t="s">
        <v>1164</v>
      </c>
      <c r="J13" s="9" t="s">
        <v>189</v>
      </c>
      <c r="O13" s="9" t="s">
        <v>181</v>
      </c>
      <c r="P13" s="9">
        <v>8.0</v>
      </c>
      <c r="Q13" s="9" t="s">
        <v>1036</v>
      </c>
    </row>
    <row r="14">
      <c r="A14" s="162" t="b">
        <v>0</v>
      </c>
      <c r="B14" s="9" t="s">
        <v>222</v>
      </c>
      <c r="H14" s="9">
        <v>11.0</v>
      </c>
      <c r="I14" s="9" t="s">
        <v>1165</v>
      </c>
      <c r="J14" s="9" t="s">
        <v>189</v>
      </c>
      <c r="O14" s="9" t="s">
        <v>181</v>
      </c>
      <c r="P14" s="9">
        <v>8.0</v>
      </c>
      <c r="Q14" s="9" t="s">
        <v>1036</v>
      </c>
    </row>
    <row r="15">
      <c r="A15" s="162" t="b">
        <v>0</v>
      </c>
      <c r="B15" s="9" t="s">
        <v>225</v>
      </c>
      <c r="H15" s="9">
        <v>12.0</v>
      </c>
      <c r="I15" s="9" t="s">
        <v>1166</v>
      </c>
      <c r="J15" s="9" t="s">
        <v>189</v>
      </c>
      <c r="O15" s="9" t="s">
        <v>181</v>
      </c>
      <c r="P15" s="9">
        <v>1.0</v>
      </c>
      <c r="Q15" s="9" t="s">
        <v>1036</v>
      </c>
    </row>
    <row r="16">
      <c r="H16" s="9">
        <v>13.0</v>
      </c>
      <c r="I16" s="9" t="s">
        <v>1167</v>
      </c>
      <c r="J16" s="9" t="s">
        <v>215</v>
      </c>
      <c r="K16" s="9" t="s">
        <v>189</v>
      </c>
      <c r="L16" s="9"/>
      <c r="M16" s="9"/>
      <c r="N16" s="9"/>
      <c r="O16" s="9" t="s">
        <v>181</v>
      </c>
      <c r="P16" s="9">
        <v>0.0</v>
      </c>
    </row>
    <row r="17">
      <c r="H17" s="9">
        <v>14.0</v>
      </c>
      <c r="I17" s="9" t="s">
        <v>1168</v>
      </c>
      <c r="J17" s="9" t="s">
        <v>197</v>
      </c>
      <c r="K17" s="9" t="s">
        <v>220</v>
      </c>
      <c r="L17" s="9"/>
      <c r="M17" s="9"/>
      <c r="N17" s="9"/>
      <c r="O17" s="9" t="s">
        <v>181</v>
      </c>
      <c r="P17" s="9">
        <v>28.0</v>
      </c>
      <c r="Q17" s="9" t="s">
        <v>1163</v>
      </c>
    </row>
    <row r="18">
      <c r="H18" s="9">
        <v>15.0</v>
      </c>
      <c r="I18" s="9" t="s">
        <v>1169</v>
      </c>
      <c r="J18" s="9" t="s">
        <v>235</v>
      </c>
      <c r="K18" s="9" t="s">
        <v>189</v>
      </c>
      <c r="L18" s="9"/>
      <c r="M18" s="9"/>
      <c r="N18" s="9"/>
      <c r="O18" s="9" t="s">
        <v>181</v>
      </c>
      <c r="P18" s="9">
        <v>8.0</v>
      </c>
      <c r="Q18" s="9" t="s">
        <v>1036</v>
      </c>
    </row>
    <row r="20">
      <c r="I20" s="9" t="s">
        <v>1170</v>
      </c>
    </row>
    <row r="21">
      <c r="I21" s="9" t="s">
        <v>1171</v>
      </c>
    </row>
    <row r="22">
      <c r="A22" s="9" t="s">
        <v>1172</v>
      </c>
      <c r="I22" s="9" t="s">
        <v>1173</v>
      </c>
    </row>
    <row r="23">
      <c r="A23" s="9" t="s">
        <v>243</v>
      </c>
    </row>
    <row r="24">
      <c r="A24" s="247"/>
      <c r="H24" s="9" t="s">
        <v>246</v>
      </c>
      <c r="I24" s="9" t="s">
        <v>16</v>
      </c>
      <c r="J24" s="9" t="s">
        <v>979</v>
      </c>
    </row>
    <row r="25">
      <c r="A25" s="190" t="s">
        <v>1174</v>
      </c>
      <c r="H25" s="162" t="s">
        <v>169</v>
      </c>
      <c r="I25" s="163" t="s">
        <v>170</v>
      </c>
      <c r="J25" s="164" t="s">
        <v>171</v>
      </c>
      <c r="N25" s="9"/>
      <c r="O25" s="9" t="s">
        <v>172</v>
      </c>
      <c r="P25" s="9" t="s">
        <v>173</v>
      </c>
    </row>
    <row r="26">
      <c r="H26" s="9">
        <v>1.0</v>
      </c>
      <c r="I26" s="9" t="s">
        <v>1175</v>
      </c>
      <c r="J26" s="9" t="s">
        <v>189</v>
      </c>
      <c r="K26" s="9"/>
      <c r="L26" s="9"/>
      <c r="M26" s="9"/>
      <c r="N26" s="9"/>
      <c r="O26" s="9" t="s">
        <v>181</v>
      </c>
      <c r="P26" s="9">
        <v>0.0</v>
      </c>
    </row>
    <row r="27">
      <c r="A27" s="191" t="s">
        <v>254</v>
      </c>
      <c r="H27" s="9">
        <v>2.0</v>
      </c>
      <c r="I27" s="9" t="s">
        <v>1176</v>
      </c>
      <c r="J27" s="9" t="s">
        <v>196</v>
      </c>
      <c r="K27" s="9" t="s">
        <v>189</v>
      </c>
      <c r="L27" s="9"/>
      <c r="M27" s="9"/>
      <c r="N27" s="9"/>
      <c r="O27" s="9" t="s">
        <v>181</v>
      </c>
      <c r="P27" s="9">
        <v>0.0</v>
      </c>
    </row>
    <row r="28">
      <c r="A28" s="190" t="s">
        <v>257</v>
      </c>
      <c r="H28" s="9">
        <v>3.0</v>
      </c>
      <c r="I28" s="9" t="s">
        <v>1159</v>
      </c>
      <c r="J28" s="9" t="s">
        <v>189</v>
      </c>
      <c r="L28" s="9"/>
      <c r="M28" s="9"/>
      <c r="N28" s="9"/>
      <c r="O28" s="9" t="s">
        <v>181</v>
      </c>
      <c r="P28" s="9">
        <v>0.0</v>
      </c>
    </row>
    <row r="29">
      <c r="H29" s="9">
        <v>4.0</v>
      </c>
      <c r="I29" s="9" t="s">
        <v>1177</v>
      </c>
      <c r="J29" s="9" t="s">
        <v>197</v>
      </c>
      <c r="K29" s="9" t="s">
        <v>196</v>
      </c>
      <c r="L29" s="9"/>
      <c r="M29" s="9"/>
      <c r="N29" s="9"/>
      <c r="O29" s="9" t="s">
        <v>181</v>
      </c>
      <c r="P29" s="9">
        <v>0.0</v>
      </c>
    </row>
    <row r="30">
      <c r="H30" s="9">
        <v>5.0</v>
      </c>
      <c r="I30" s="9" t="s">
        <v>1178</v>
      </c>
      <c r="J30" s="9" t="s">
        <v>196</v>
      </c>
      <c r="K30" s="9" t="s">
        <v>189</v>
      </c>
      <c r="L30" s="9"/>
      <c r="M30" s="9"/>
      <c r="N30" s="9"/>
      <c r="O30" s="9" t="s">
        <v>181</v>
      </c>
      <c r="P30" s="9">
        <v>0.0</v>
      </c>
    </row>
    <row r="31">
      <c r="H31" s="9">
        <v>6.0</v>
      </c>
      <c r="I31" s="9" t="s">
        <v>1179</v>
      </c>
      <c r="J31" s="9" t="s">
        <v>207</v>
      </c>
      <c r="K31" s="9" t="s">
        <v>220</v>
      </c>
      <c r="L31" s="9"/>
      <c r="M31" s="9"/>
      <c r="N31" s="9"/>
      <c r="O31" s="9" t="s">
        <v>181</v>
      </c>
      <c r="P31" s="9">
        <v>0.0</v>
      </c>
    </row>
    <row r="32">
      <c r="H32" s="9">
        <v>7.0</v>
      </c>
      <c r="I32" s="9" t="s">
        <v>1180</v>
      </c>
      <c r="J32" s="9" t="s">
        <v>189</v>
      </c>
      <c r="K32" s="9" t="s">
        <v>197</v>
      </c>
      <c r="N32" s="9"/>
      <c r="O32" s="9" t="s">
        <v>181</v>
      </c>
      <c r="P32" s="9">
        <v>0.0</v>
      </c>
    </row>
    <row r="33">
      <c r="H33" s="9">
        <v>8.0</v>
      </c>
      <c r="I33" s="9" t="s">
        <v>1181</v>
      </c>
      <c r="J33" s="9" t="s">
        <v>188</v>
      </c>
      <c r="K33" s="9" t="s">
        <v>189</v>
      </c>
      <c r="N33" s="9"/>
      <c r="O33" s="9" t="s">
        <v>181</v>
      </c>
      <c r="P33" s="9">
        <v>0.0</v>
      </c>
    </row>
    <row r="34">
      <c r="H34" s="9">
        <v>9.0</v>
      </c>
      <c r="I34" s="9" t="s">
        <v>1182</v>
      </c>
      <c r="J34" s="9" t="s">
        <v>189</v>
      </c>
      <c r="N34" s="9"/>
      <c r="O34" s="9" t="s">
        <v>181</v>
      </c>
      <c r="P34" s="9">
        <v>0.0</v>
      </c>
    </row>
    <row r="35">
      <c r="H35" s="9">
        <v>10.0</v>
      </c>
      <c r="I35" s="9" t="s">
        <v>1183</v>
      </c>
      <c r="J35" s="9" t="s">
        <v>189</v>
      </c>
      <c r="N35" s="9"/>
      <c r="O35" s="9" t="s">
        <v>181</v>
      </c>
      <c r="P35" s="9">
        <v>0.0</v>
      </c>
    </row>
    <row r="36">
      <c r="H36" s="9">
        <v>11.0</v>
      </c>
      <c r="I36" s="9" t="s">
        <v>1184</v>
      </c>
      <c r="J36" s="9" t="s">
        <v>189</v>
      </c>
      <c r="K36" s="9" t="s">
        <v>220</v>
      </c>
      <c r="N36" s="9"/>
      <c r="O36" s="9" t="s">
        <v>181</v>
      </c>
      <c r="P36" s="9">
        <v>0.0</v>
      </c>
    </row>
    <row r="37">
      <c r="H37" s="9">
        <v>12.0</v>
      </c>
      <c r="I37" s="9" t="s">
        <v>1185</v>
      </c>
      <c r="J37" s="9" t="s">
        <v>197</v>
      </c>
      <c r="K37" s="9" t="s">
        <v>196</v>
      </c>
      <c r="N37" s="9"/>
      <c r="O37" s="9" t="s">
        <v>181</v>
      </c>
      <c r="P37" s="9">
        <v>0.0</v>
      </c>
    </row>
    <row r="38">
      <c r="H38" s="9">
        <v>13.0</v>
      </c>
      <c r="I38" s="9" t="s">
        <v>1186</v>
      </c>
      <c r="J38" s="9" t="s">
        <v>235</v>
      </c>
      <c r="K38" s="9" t="s">
        <v>189</v>
      </c>
      <c r="N38" s="9"/>
      <c r="O38" s="9" t="s">
        <v>181</v>
      </c>
      <c r="P38" s="9">
        <v>0.0</v>
      </c>
    </row>
    <row r="39">
      <c r="H39" s="9">
        <v>14.0</v>
      </c>
      <c r="I39" s="9" t="s">
        <v>1187</v>
      </c>
      <c r="J39" s="9" t="s">
        <v>189</v>
      </c>
      <c r="N39" s="9"/>
      <c r="O39" s="9" t="s">
        <v>181</v>
      </c>
      <c r="P39" s="9">
        <v>0.0</v>
      </c>
    </row>
    <row r="40">
      <c r="H40" s="9">
        <v>15.0</v>
      </c>
      <c r="I40" s="9" t="s">
        <v>1188</v>
      </c>
      <c r="J40" s="9" t="s">
        <v>196</v>
      </c>
      <c r="K40" s="9" t="s">
        <v>197</v>
      </c>
      <c r="L40" s="9"/>
      <c r="M40" s="9"/>
      <c r="N40" s="9"/>
      <c r="O40" s="9" t="s">
        <v>181</v>
      </c>
      <c r="P40" s="9">
        <v>0.0</v>
      </c>
    </row>
    <row r="41">
      <c r="I41" s="9" t="s">
        <v>1189</v>
      </c>
    </row>
    <row r="42">
      <c r="I42" s="192"/>
      <c r="J42" s="192"/>
      <c r="K42" s="192"/>
    </row>
    <row r="43">
      <c r="I43" s="192"/>
      <c r="J43" s="192"/>
      <c r="K43" s="192"/>
    </row>
    <row r="44">
      <c r="I44" s="192"/>
      <c r="J44" s="192"/>
      <c r="K44" s="192"/>
    </row>
    <row r="46">
      <c r="R46" s="195" t="s">
        <v>363</v>
      </c>
      <c r="S46" s="196"/>
      <c r="T46" s="196"/>
      <c r="U46" s="196"/>
      <c r="V46" s="196"/>
      <c r="W46" s="196"/>
      <c r="X46" s="196"/>
      <c r="Y46" s="196"/>
      <c r="Z46" s="196"/>
      <c r="AA46" s="197"/>
    </row>
    <row r="47">
      <c r="I47" s="9" t="s">
        <v>294</v>
      </c>
      <c r="R47" s="198" t="s">
        <v>14</v>
      </c>
      <c r="S47" s="199"/>
      <c r="T47" s="199"/>
      <c r="U47" s="54"/>
      <c r="V47" s="200" t="s">
        <v>15</v>
      </c>
      <c r="W47" s="54"/>
      <c r="X47" s="201" t="s">
        <v>16</v>
      </c>
      <c r="Y47" s="54"/>
      <c r="Z47" s="200" t="s">
        <v>294</v>
      </c>
      <c r="AA47" s="54"/>
    </row>
    <row r="48">
      <c r="H48" s="162" t="s">
        <v>169</v>
      </c>
      <c r="I48" s="163" t="s">
        <v>170</v>
      </c>
      <c r="J48" s="164" t="s">
        <v>171</v>
      </c>
      <c r="N48" s="9"/>
      <c r="O48" s="9" t="s">
        <v>172</v>
      </c>
      <c r="P48" s="9" t="s">
        <v>173</v>
      </c>
      <c r="R48" s="202" t="str">
        <f t="shared" ref="R48:T48" si="3">J4</f>
        <v>Informe/ Destaque</v>
      </c>
      <c r="S48" s="9" t="str">
        <f t="shared" si="3"/>
        <v/>
      </c>
      <c r="T48" s="9" t="str">
        <f t="shared" si="3"/>
        <v/>
      </c>
      <c r="U48" s="203"/>
      <c r="V48" s="9" t="str">
        <f t="shared" ref="V48:V62" si="7">J70</f>
        <v>Lazer</v>
      </c>
      <c r="W48" s="203"/>
      <c r="X48" s="9" t="str">
        <f t="shared" ref="X48:Y48" si="4">J26</f>
        <v>Informe/ Destaque</v>
      </c>
      <c r="Y48" s="203" t="str">
        <f t="shared" si="4"/>
        <v/>
      </c>
      <c r="Z48" s="9" t="str">
        <f t="shared" ref="Z48:AA48" si="5">J49</f>
        <v>Obras</v>
      </c>
      <c r="AA48" s="204" t="str">
        <f t="shared" si="5"/>
        <v>Economia/ Investimento</v>
      </c>
    </row>
    <row r="49">
      <c r="H49" s="9">
        <v>1.0</v>
      </c>
      <c r="I49" s="9" t="s">
        <v>1190</v>
      </c>
      <c r="J49" s="9" t="s">
        <v>207</v>
      </c>
      <c r="K49" s="9" t="s">
        <v>220</v>
      </c>
      <c r="L49" s="9"/>
      <c r="M49" s="9"/>
      <c r="N49" s="9"/>
      <c r="O49" s="9" t="s">
        <v>181</v>
      </c>
      <c r="P49" s="9" t="s">
        <v>300</v>
      </c>
      <c r="R49" s="202" t="str">
        <f t="shared" ref="R49:T49" si="6">J5</f>
        <v>Lazer</v>
      </c>
      <c r="S49" s="9" t="str">
        <f t="shared" si="6"/>
        <v/>
      </c>
      <c r="T49" s="9" t="str">
        <f t="shared" si="6"/>
        <v/>
      </c>
      <c r="U49" s="203"/>
      <c r="V49" s="9" t="str">
        <f t="shared" si="7"/>
        <v>Informe/ Destaque</v>
      </c>
      <c r="W49" s="203" t="str">
        <f t="shared" ref="W49:W50" si="10">K70</f>
        <v>Informe/ Destaque</v>
      </c>
      <c r="X49" s="9" t="str">
        <f t="shared" ref="X49:X62" si="11">J27</f>
        <v>Lazer</v>
      </c>
      <c r="Y49" s="203"/>
      <c r="Z49" s="163" t="str">
        <f t="shared" ref="Z49:AA49" si="8">J50</f>
        <v>Cultura</v>
      </c>
      <c r="AA49" s="252" t="str">
        <f t="shared" si="8"/>
        <v>Lazer</v>
      </c>
    </row>
    <row r="50">
      <c r="H50" s="9">
        <v>2.0</v>
      </c>
      <c r="I50" s="9" t="s">
        <v>1191</v>
      </c>
      <c r="J50" s="163" t="s">
        <v>197</v>
      </c>
      <c r="K50" s="163" t="s">
        <v>196</v>
      </c>
      <c r="L50" s="9"/>
      <c r="M50" s="9"/>
      <c r="N50" s="9"/>
      <c r="O50" s="9" t="s">
        <v>181</v>
      </c>
      <c r="P50" s="9" t="s">
        <v>300</v>
      </c>
      <c r="R50" s="202" t="str">
        <f t="shared" ref="R50:T50" si="9">J6</f>
        <v>Informe/ Destaque</v>
      </c>
      <c r="S50" s="9" t="str">
        <f t="shared" si="9"/>
        <v>Cultura</v>
      </c>
      <c r="T50" s="9" t="str">
        <f t="shared" si="9"/>
        <v/>
      </c>
      <c r="U50" s="203"/>
      <c r="V50" s="9" t="str">
        <f t="shared" si="7"/>
        <v>Informe/ Destaque</v>
      </c>
      <c r="W50" s="203" t="str">
        <f t="shared" si="10"/>
        <v/>
      </c>
      <c r="X50" s="9" t="str">
        <f t="shared" si="11"/>
        <v>Informe/ Destaque</v>
      </c>
      <c r="Y50" s="203"/>
      <c r="Z50" s="163" t="str">
        <f t="shared" ref="Z50:AA50" si="12">J51</f>
        <v>Segurança</v>
      </c>
      <c r="AA50" s="252" t="str">
        <f t="shared" si="12"/>
        <v>Informe/ Destaque</v>
      </c>
    </row>
    <row r="51">
      <c r="H51" s="9">
        <v>3.0</v>
      </c>
      <c r="I51" s="9" t="s">
        <v>1192</v>
      </c>
      <c r="J51" s="9" t="s">
        <v>235</v>
      </c>
      <c r="K51" s="9" t="s">
        <v>189</v>
      </c>
      <c r="L51" s="9"/>
      <c r="M51" s="9"/>
      <c r="N51" s="9"/>
      <c r="O51" s="9" t="s">
        <v>181</v>
      </c>
      <c r="P51" s="9" t="s">
        <v>300</v>
      </c>
      <c r="R51" s="202" t="s">
        <v>204</v>
      </c>
      <c r="S51" s="9" t="str">
        <f t="shared" ref="S51:T51" si="13">K7</f>
        <v>Informe/ Destaque</v>
      </c>
      <c r="T51" s="140" t="str">
        <f t="shared" si="13"/>
        <v/>
      </c>
      <c r="U51" s="203"/>
      <c r="V51" s="9" t="str">
        <f t="shared" si="7"/>
        <v>Lazer</v>
      </c>
      <c r="W51" s="204"/>
      <c r="X51" s="9" t="str">
        <f t="shared" si="11"/>
        <v>Cultura</v>
      </c>
      <c r="Y51" s="204"/>
      <c r="Z51" s="163" t="str">
        <f t="shared" ref="Z51:AA51" si="14">J52</f>
        <v>Segurança</v>
      </c>
      <c r="AA51" s="252" t="str">
        <f t="shared" si="14"/>
        <v>Informe/ Destaque</v>
      </c>
    </row>
    <row r="52">
      <c r="H52" s="9">
        <v>4.0</v>
      </c>
      <c r="I52" s="9" t="s">
        <v>1193</v>
      </c>
      <c r="J52" s="163" t="s">
        <v>235</v>
      </c>
      <c r="K52" s="163" t="s">
        <v>189</v>
      </c>
      <c r="L52" s="9"/>
      <c r="M52" s="9"/>
      <c r="N52" s="9"/>
      <c r="O52" s="9" t="s">
        <v>181</v>
      </c>
      <c r="P52" s="9" t="s">
        <v>300</v>
      </c>
      <c r="R52" s="202" t="str">
        <f t="shared" ref="R52:T52" si="15">J8</f>
        <v>Lazer</v>
      </c>
      <c r="S52" s="9" t="str">
        <f t="shared" si="15"/>
        <v>Informe/ Destaque</v>
      </c>
      <c r="T52" s="9" t="str">
        <f t="shared" si="15"/>
        <v/>
      </c>
      <c r="U52" s="203"/>
      <c r="V52" s="9" t="str">
        <f t="shared" si="7"/>
        <v>Informe/ Destaque</v>
      </c>
      <c r="W52" s="203" t="str">
        <f>K73</f>
        <v>Informe/ Destaque</v>
      </c>
      <c r="X52" s="9" t="str">
        <f t="shared" si="11"/>
        <v>Lazer</v>
      </c>
      <c r="Y52" s="203"/>
      <c r="Z52" s="163" t="str">
        <f t="shared" ref="Z52:AA52" si="16">J53</f>
        <v>Política</v>
      </c>
      <c r="AA52" s="252" t="str">
        <f t="shared" si="16"/>
        <v>Informe/ Destaque</v>
      </c>
    </row>
    <row r="53">
      <c r="H53" s="9">
        <v>5.0</v>
      </c>
      <c r="I53" s="9" t="s">
        <v>1194</v>
      </c>
      <c r="J53" s="163" t="s">
        <v>180</v>
      </c>
      <c r="K53" s="163" t="s">
        <v>189</v>
      </c>
      <c r="L53" s="9"/>
      <c r="M53" s="9"/>
      <c r="N53" s="9"/>
      <c r="O53" s="9" t="s">
        <v>181</v>
      </c>
      <c r="P53" s="9" t="s">
        <v>300</v>
      </c>
      <c r="R53" s="202" t="str">
        <f t="shared" ref="R53:T53" si="17">J9</f>
        <v>Informe/ Destaque</v>
      </c>
      <c r="S53" s="9" t="str">
        <f t="shared" si="17"/>
        <v/>
      </c>
      <c r="T53" s="9" t="str">
        <f t="shared" si="17"/>
        <v/>
      </c>
      <c r="U53" s="203"/>
      <c r="V53" s="9" t="str">
        <f t="shared" si="7"/>
        <v>Informe/ Destaque</v>
      </c>
      <c r="W53" s="203"/>
      <c r="X53" s="9" t="str">
        <f t="shared" si="11"/>
        <v>Obras</v>
      </c>
      <c r="Y53" s="203"/>
      <c r="Z53" s="163" t="str">
        <f t="shared" ref="Z53:AA53" si="18">J54</f>
        <v>Segurança</v>
      </c>
      <c r="AA53" s="252" t="str">
        <f t="shared" si="18"/>
        <v>Prestação de contas</v>
      </c>
    </row>
    <row r="54">
      <c r="H54" s="9">
        <v>6.0</v>
      </c>
      <c r="I54" s="9" t="s">
        <v>1195</v>
      </c>
      <c r="J54" s="9" t="s">
        <v>235</v>
      </c>
      <c r="K54" s="9" t="s">
        <v>227</v>
      </c>
      <c r="L54" s="9"/>
      <c r="M54" s="9"/>
      <c r="N54" s="9"/>
      <c r="O54" s="9" t="s">
        <v>181</v>
      </c>
      <c r="P54" s="9" t="s">
        <v>300</v>
      </c>
      <c r="R54" s="202" t="str">
        <f t="shared" ref="R54:T54" si="19">J10</f>
        <v>Informe/ Destaque</v>
      </c>
      <c r="S54" s="9" t="str">
        <f t="shared" si="19"/>
        <v/>
      </c>
      <c r="T54" s="9" t="str">
        <f t="shared" si="19"/>
        <v/>
      </c>
      <c r="U54" s="203"/>
      <c r="V54" s="9" t="str">
        <f t="shared" si="7"/>
        <v>Informe/ Destaque</v>
      </c>
      <c r="W54" s="203"/>
      <c r="X54" s="9" t="str">
        <f t="shared" si="11"/>
        <v>Informe/ Destaque</v>
      </c>
      <c r="Y54" s="203"/>
      <c r="Z54" s="163" t="str">
        <f t="shared" ref="Z54:AA54" si="20">J55</f>
        <v>Política</v>
      </c>
      <c r="AA54" s="252" t="str">
        <f t="shared" si="20"/>
        <v>Informe/ Destaque</v>
      </c>
    </row>
    <row r="55">
      <c r="H55" s="9">
        <v>7.0</v>
      </c>
      <c r="I55" s="9" t="s">
        <v>1196</v>
      </c>
      <c r="J55" s="9" t="s">
        <v>180</v>
      </c>
      <c r="K55" s="9" t="s">
        <v>189</v>
      </c>
      <c r="N55" s="9"/>
      <c r="O55" s="9" t="s">
        <v>181</v>
      </c>
      <c r="P55" s="9" t="s">
        <v>300</v>
      </c>
      <c r="R55" s="202" t="str">
        <f t="shared" ref="R55:T55" si="21">J11</f>
        <v>Lazer</v>
      </c>
      <c r="S55" s="9" t="str">
        <f t="shared" si="21"/>
        <v>Informe/ Destaque</v>
      </c>
      <c r="T55" s="9" t="str">
        <f t="shared" si="21"/>
        <v/>
      </c>
      <c r="U55" s="203"/>
      <c r="V55" s="9" t="str">
        <f t="shared" si="7"/>
        <v>Informe/ Destaque</v>
      </c>
      <c r="W55" s="204"/>
      <c r="X55" s="9" t="str">
        <f t="shared" si="11"/>
        <v>Saúde</v>
      </c>
      <c r="Y55" s="204"/>
      <c r="Z55" s="163" t="str">
        <f t="shared" ref="Z55:AA55" si="22">J56</f>
        <v>Lazer</v>
      </c>
      <c r="AA55" s="252" t="str">
        <f t="shared" si="22"/>
        <v>Informe/ Destaque</v>
      </c>
    </row>
    <row r="56">
      <c r="H56" s="9">
        <v>8.0</v>
      </c>
      <c r="I56" s="9" t="s">
        <v>1197</v>
      </c>
      <c r="J56" s="9" t="s">
        <v>196</v>
      </c>
      <c r="K56" s="9" t="s">
        <v>189</v>
      </c>
      <c r="N56" s="9"/>
      <c r="O56" s="9" t="s">
        <v>181</v>
      </c>
      <c r="P56" s="9" t="s">
        <v>300</v>
      </c>
      <c r="R56" s="202" t="str">
        <f t="shared" ref="R56:T56" si="23">J12</f>
        <v>Informe/ Destaque</v>
      </c>
      <c r="S56" s="9" t="str">
        <f t="shared" si="23"/>
        <v/>
      </c>
      <c r="T56" s="9" t="str">
        <f t="shared" si="23"/>
        <v/>
      </c>
      <c r="U56" s="203"/>
      <c r="V56" s="9" t="str">
        <f t="shared" si="7"/>
        <v>Economia/ Investimento</v>
      </c>
      <c r="W56" s="203" t="str">
        <f>K77</f>
        <v/>
      </c>
      <c r="X56" s="9" t="str">
        <f t="shared" si="11"/>
        <v>Informe/ Destaque</v>
      </c>
      <c r="Y56" s="203"/>
      <c r="Z56" s="163" t="str">
        <f t="shared" ref="Z56:AA56" si="24">J57</f>
        <v>Obras</v>
      </c>
      <c r="AA56" s="252" t="str">
        <f t="shared" si="24"/>
        <v>Prestação de contas</v>
      </c>
    </row>
    <row r="57">
      <c r="H57" s="9">
        <v>9.0</v>
      </c>
      <c r="I57" s="9" t="s">
        <v>1198</v>
      </c>
      <c r="J57" s="163" t="s">
        <v>207</v>
      </c>
      <c r="K57" s="163" t="s">
        <v>227</v>
      </c>
      <c r="N57" s="9"/>
      <c r="O57" s="9" t="s">
        <v>181</v>
      </c>
      <c r="P57" s="9" t="s">
        <v>300</v>
      </c>
      <c r="R57" s="202" t="str">
        <f t="shared" ref="R57:T57" si="25">J13</f>
        <v>Informe/ Destaque</v>
      </c>
      <c r="S57" s="9" t="str">
        <f t="shared" si="25"/>
        <v/>
      </c>
      <c r="T57" s="9" t="str">
        <f t="shared" si="25"/>
        <v/>
      </c>
      <c r="U57" s="203"/>
      <c r="V57" s="9" t="str">
        <f t="shared" si="7"/>
        <v>Segurança</v>
      </c>
      <c r="W57" s="203"/>
      <c r="X57" s="9" t="str">
        <f t="shared" si="11"/>
        <v>Informe/ Destaque</v>
      </c>
      <c r="Y57" s="203"/>
      <c r="Z57" s="163" t="str">
        <f t="shared" ref="Z57:AA57" si="26">J58</f>
        <v>Saúde</v>
      </c>
      <c r="AA57" s="252" t="str">
        <f t="shared" si="26"/>
        <v/>
      </c>
    </row>
    <row r="58">
      <c r="H58" s="9">
        <v>10.0</v>
      </c>
      <c r="I58" s="9" t="s">
        <v>1199</v>
      </c>
      <c r="J58" s="9" t="s">
        <v>188</v>
      </c>
      <c r="N58" s="9"/>
      <c r="O58" s="9" t="s">
        <v>181</v>
      </c>
      <c r="P58" s="9" t="s">
        <v>300</v>
      </c>
      <c r="R58" s="202" t="str">
        <f t="shared" ref="R58:T58" si="27">J14</f>
        <v>Informe/ Destaque</v>
      </c>
      <c r="S58" s="9" t="str">
        <f t="shared" si="27"/>
        <v/>
      </c>
      <c r="T58" s="9" t="str">
        <f t="shared" si="27"/>
        <v/>
      </c>
      <c r="U58" s="203"/>
      <c r="V58" s="9" t="str">
        <f t="shared" si="7"/>
        <v>Informe/ Destaque</v>
      </c>
      <c r="W58" s="203" t="str">
        <f>K79</f>
        <v>Informe/ Destaque</v>
      </c>
      <c r="X58" s="9" t="str">
        <f t="shared" si="11"/>
        <v>Informe/ Destaque</v>
      </c>
      <c r="Y58" s="203"/>
      <c r="Z58" s="163" t="str">
        <f t="shared" ref="Z58:AA58" si="28">J59</f>
        <v>Educação</v>
      </c>
      <c r="AA58" s="252" t="str">
        <f t="shared" si="28"/>
        <v>Informe/ Destaque</v>
      </c>
    </row>
    <row r="59">
      <c r="H59" s="9">
        <v>11.0</v>
      </c>
      <c r="I59" s="9" t="s">
        <v>1200</v>
      </c>
      <c r="J59" s="163" t="s">
        <v>200</v>
      </c>
      <c r="K59" s="163" t="s">
        <v>189</v>
      </c>
      <c r="N59" s="9"/>
      <c r="O59" s="9" t="s">
        <v>181</v>
      </c>
      <c r="P59" s="9" t="s">
        <v>300</v>
      </c>
      <c r="R59" s="202" t="str">
        <f t="shared" ref="R59:T59" si="29">J15</f>
        <v>Informe/ Destaque</v>
      </c>
      <c r="S59" s="9" t="str">
        <f t="shared" si="29"/>
        <v/>
      </c>
      <c r="T59" s="9" t="str">
        <f t="shared" si="29"/>
        <v/>
      </c>
      <c r="U59" s="203"/>
      <c r="V59" s="9" t="str">
        <f t="shared" si="7"/>
        <v>Informe/ Destaque</v>
      </c>
      <c r="W59" s="204"/>
      <c r="X59" s="9" t="str">
        <f t="shared" si="11"/>
        <v>Cultura</v>
      </c>
      <c r="Y59" s="204"/>
      <c r="Z59" s="163" t="str">
        <f t="shared" ref="Z59:AA59" si="30">J60</f>
        <v>Saúde</v>
      </c>
      <c r="AA59" s="252" t="str">
        <f t="shared" si="30"/>
        <v/>
      </c>
    </row>
    <row r="60">
      <c r="H60" s="9">
        <v>12.0</v>
      </c>
      <c r="I60" s="9" t="s">
        <v>1201</v>
      </c>
      <c r="J60" s="9" t="s">
        <v>188</v>
      </c>
      <c r="N60" s="9"/>
      <c r="O60" s="9" t="s">
        <v>216</v>
      </c>
      <c r="P60" s="9" t="s">
        <v>300</v>
      </c>
      <c r="R60" s="202" t="str">
        <f t="shared" ref="R60:T60" si="31">J16</f>
        <v>Conscientização</v>
      </c>
      <c r="S60" s="9" t="str">
        <f t="shared" si="31"/>
        <v>Informe/ Destaque</v>
      </c>
      <c r="T60" s="9" t="str">
        <f t="shared" si="31"/>
        <v/>
      </c>
      <c r="U60" s="203"/>
      <c r="V60" s="9" t="str">
        <f t="shared" si="7"/>
        <v>Obras</v>
      </c>
      <c r="W60" s="204"/>
      <c r="X60" s="9" t="str">
        <f t="shared" si="11"/>
        <v>Segurança</v>
      </c>
      <c r="Y60" s="204"/>
      <c r="Z60" s="163" t="str">
        <f t="shared" ref="Z60:AA60" si="32">J61</f>
        <v>Obras</v>
      </c>
      <c r="AA60" s="252" t="str">
        <f t="shared" si="32"/>
        <v>Informe/ Destaque</v>
      </c>
    </row>
    <row r="61">
      <c r="H61" s="9">
        <v>13.0</v>
      </c>
      <c r="I61" s="9" t="s">
        <v>1202</v>
      </c>
      <c r="J61" s="163" t="s">
        <v>207</v>
      </c>
      <c r="K61" s="163" t="s">
        <v>189</v>
      </c>
      <c r="N61" s="9"/>
      <c r="O61" s="9" t="s">
        <v>181</v>
      </c>
      <c r="P61" s="9" t="s">
        <v>300</v>
      </c>
      <c r="R61" s="202" t="str">
        <f t="shared" ref="R61:T61" si="33">J17</f>
        <v>Cultura</v>
      </c>
      <c r="S61" s="9" t="str">
        <f t="shared" si="33"/>
        <v>Economia/ Investimento</v>
      </c>
      <c r="T61" s="9" t="str">
        <f t="shared" si="33"/>
        <v/>
      </c>
      <c r="U61" s="203"/>
      <c r="V61" s="9" t="str">
        <f t="shared" si="7"/>
        <v>Obras</v>
      </c>
      <c r="W61" s="203"/>
      <c r="X61" s="9" t="str">
        <f t="shared" si="11"/>
        <v>Informe/ Destaque</v>
      </c>
      <c r="Y61" s="203" t="str">
        <f>K39</f>
        <v/>
      </c>
      <c r="Z61" s="163" t="str">
        <f t="shared" ref="Z61:AA61" si="34">J62</f>
        <v>Economia/ Investimento</v>
      </c>
      <c r="AA61" s="252" t="str">
        <f t="shared" si="34"/>
        <v>Prestação de contas</v>
      </c>
    </row>
    <row r="62">
      <c r="H62" s="9">
        <v>14.0</v>
      </c>
      <c r="I62" s="9" t="s">
        <v>1203</v>
      </c>
      <c r="J62" s="163" t="s">
        <v>220</v>
      </c>
      <c r="K62" s="163" t="s">
        <v>227</v>
      </c>
      <c r="N62" s="9"/>
      <c r="O62" s="9" t="s">
        <v>181</v>
      </c>
      <c r="P62" s="9" t="s">
        <v>300</v>
      </c>
      <c r="R62" s="205" t="str">
        <f>J18</f>
        <v>Segurança</v>
      </c>
      <c r="S62" s="253"/>
      <c r="T62" s="206" t="str">
        <f>L18</f>
        <v/>
      </c>
      <c r="U62" s="207"/>
      <c r="V62" s="205" t="str">
        <f t="shared" si="7"/>
        <v>Saúde</v>
      </c>
      <c r="W62" s="254" t="str">
        <f>K83</f>
        <v/>
      </c>
      <c r="X62" s="206" t="str">
        <f t="shared" si="11"/>
        <v>Lazer</v>
      </c>
      <c r="Y62" s="254"/>
      <c r="Z62" s="206" t="str">
        <f>J63</f>
        <v>Saúde</v>
      </c>
      <c r="AA62" s="254"/>
    </row>
    <row r="63">
      <c r="H63" s="9">
        <v>15.0</v>
      </c>
      <c r="I63" s="9" t="s">
        <v>1204</v>
      </c>
      <c r="J63" s="9" t="s">
        <v>188</v>
      </c>
      <c r="K63" s="163" t="s">
        <v>189</v>
      </c>
      <c r="L63" s="9"/>
      <c r="M63" s="9"/>
      <c r="N63" s="9"/>
      <c r="O63" s="9" t="s">
        <v>181</v>
      </c>
      <c r="P63" s="9" t="s">
        <v>300</v>
      </c>
      <c r="S63" s="9"/>
      <c r="T63" s="9"/>
    </row>
    <row r="65">
      <c r="I65" s="9" t="s">
        <v>1205</v>
      </c>
    </row>
    <row r="66">
      <c r="I66" s="9" t="s">
        <v>1206</v>
      </c>
    </row>
    <row r="67" ht="26.25" customHeight="1">
      <c r="R67" s="208" t="s">
        <v>171</v>
      </c>
      <c r="S67" s="209" t="s">
        <v>14</v>
      </c>
      <c r="T67" s="210" t="s">
        <v>15</v>
      </c>
      <c r="U67" s="210" t="s">
        <v>16</v>
      </c>
      <c r="V67" s="211" t="s">
        <v>365</v>
      </c>
      <c r="W67" s="212"/>
    </row>
    <row r="68">
      <c r="I68" s="9" t="s">
        <v>15</v>
      </c>
      <c r="J68" s="9" t="s">
        <v>979</v>
      </c>
      <c r="R68" s="213" t="s">
        <v>204</v>
      </c>
      <c r="S68" s="214">
        <f t="shared" ref="S68:S81" si="35">COUNTIF($R$48:$U$62, R68)
</f>
        <v>1</v>
      </c>
      <c r="T68" s="215">
        <f t="shared" ref="T68:T81" si="36">COUNTIF($V$48:$W$62, R68)
</f>
        <v>0</v>
      </c>
      <c r="U68" s="215">
        <f t="shared" ref="U68:U81" si="37">COUNTIF($X$48:$Y$62, R68)
</f>
        <v>0</v>
      </c>
      <c r="V68" s="140">
        <f t="shared" ref="V68:V81" si="38">COUNTIF($Z$48:$AA$62, R68)
</f>
        <v>0</v>
      </c>
      <c r="W68" s="216"/>
    </row>
    <row r="69">
      <c r="H69" s="162" t="s">
        <v>169</v>
      </c>
      <c r="I69" s="163" t="s">
        <v>170</v>
      </c>
      <c r="J69" s="164" t="s">
        <v>171</v>
      </c>
      <c r="O69" s="9" t="s">
        <v>172</v>
      </c>
      <c r="P69" s="9" t="s">
        <v>173</v>
      </c>
      <c r="R69" s="213" t="s">
        <v>215</v>
      </c>
      <c r="S69" s="214">
        <f t="shared" si="35"/>
        <v>1</v>
      </c>
      <c r="T69" s="215">
        <f t="shared" si="36"/>
        <v>0</v>
      </c>
      <c r="U69" s="215">
        <f t="shared" si="37"/>
        <v>0</v>
      </c>
      <c r="V69" s="140">
        <f t="shared" si="38"/>
        <v>0</v>
      </c>
      <c r="W69" s="216"/>
    </row>
    <row r="70">
      <c r="H70" s="9">
        <v>1.0</v>
      </c>
      <c r="I70" s="9" t="s">
        <v>1158</v>
      </c>
      <c r="J70" s="9" t="s">
        <v>196</v>
      </c>
      <c r="K70" s="9" t="s">
        <v>189</v>
      </c>
      <c r="L70" s="9"/>
      <c r="M70" s="9"/>
      <c r="O70" s="9" t="s">
        <v>181</v>
      </c>
      <c r="P70" s="9">
        <v>3.0</v>
      </c>
      <c r="Q70" s="9" t="s">
        <v>1036</v>
      </c>
      <c r="R70" s="213" t="s">
        <v>366</v>
      </c>
      <c r="S70" s="214">
        <f t="shared" si="35"/>
        <v>0</v>
      </c>
      <c r="T70" s="215">
        <f t="shared" si="36"/>
        <v>0</v>
      </c>
      <c r="U70" s="215">
        <f t="shared" si="37"/>
        <v>0</v>
      </c>
      <c r="V70" s="140">
        <f t="shared" si="38"/>
        <v>0</v>
      </c>
      <c r="W70" s="216"/>
    </row>
    <row r="71">
      <c r="H71" s="9">
        <v>2.0</v>
      </c>
      <c r="I71" s="9" t="s">
        <v>1159</v>
      </c>
      <c r="J71" s="9" t="s">
        <v>189</v>
      </c>
      <c r="L71" s="9"/>
      <c r="M71" s="9"/>
      <c r="O71" s="9" t="s">
        <v>181</v>
      </c>
      <c r="P71" s="9">
        <v>1.0</v>
      </c>
      <c r="Q71" s="9" t="s">
        <v>1036</v>
      </c>
      <c r="R71" s="213" t="s">
        <v>197</v>
      </c>
      <c r="S71" s="214">
        <f t="shared" si="35"/>
        <v>2</v>
      </c>
      <c r="T71" s="215">
        <f t="shared" si="36"/>
        <v>0</v>
      </c>
      <c r="U71" s="215">
        <f t="shared" si="37"/>
        <v>2</v>
      </c>
      <c r="V71" s="140">
        <f t="shared" si="38"/>
        <v>1</v>
      </c>
      <c r="W71" s="216"/>
    </row>
    <row r="72">
      <c r="H72" s="9">
        <v>3.0</v>
      </c>
      <c r="I72" s="9" t="s">
        <v>1207</v>
      </c>
      <c r="J72" s="9" t="s">
        <v>189</v>
      </c>
      <c r="L72" s="9"/>
      <c r="M72" s="9"/>
      <c r="O72" s="9" t="s">
        <v>181</v>
      </c>
      <c r="P72" s="9">
        <v>3.0</v>
      </c>
      <c r="Q72" s="9" t="s">
        <v>1036</v>
      </c>
      <c r="R72" s="213" t="s">
        <v>220</v>
      </c>
      <c r="S72" s="214">
        <f t="shared" si="35"/>
        <v>1</v>
      </c>
      <c r="T72" s="215">
        <f t="shared" si="36"/>
        <v>1</v>
      </c>
      <c r="U72" s="215">
        <f t="shared" si="37"/>
        <v>0</v>
      </c>
      <c r="V72" s="140">
        <f t="shared" si="38"/>
        <v>2</v>
      </c>
      <c r="W72" s="216"/>
    </row>
    <row r="73">
      <c r="H73" s="9">
        <v>4.0</v>
      </c>
      <c r="I73" s="9" t="s">
        <v>1208</v>
      </c>
      <c r="J73" s="9" t="s">
        <v>196</v>
      </c>
      <c r="K73" s="9" t="s">
        <v>189</v>
      </c>
      <c r="M73" s="9"/>
      <c r="O73" s="9" t="s">
        <v>181</v>
      </c>
      <c r="P73" s="9">
        <v>1.0</v>
      </c>
      <c r="Q73" s="9" t="s">
        <v>1036</v>
      </c>
      <c r="R73" s="213" t="s">
        <v>200</v>
      </c>
      <c r="S73" s="214">
        <f t="shared" si="35"/>
        <v>0</v>
      </c>
      <c r="T73" s="215">
        <f t="shared" si="36"/>
        <v>0</v>
      </c>
      <c r="U73" s="215">
        <f t="shared" si="37"/>
        <v>0</v>
      </c>
      <c r="V73" s="140">
        <f t="shared" si="38"/>
        <v>1</v>
      </c>
      <c r="W73" s="216"/>
    </row>
    <row r="74">
      <c r="H74" s="9">
        <v>5.0</v>
      </c>
      <c r="I74" s="9" t="s">
        <v>1209</v>
      </c>
      <c r="J74" s="9" t="s">
        <v>189</v>
      </c>
      <c r="L74" s="9"/>
      <c r="M74" s="9"/>
      <c r="O74" s="9" t="s">
        <v>181</v>
      </c>
      <c r="P74" s="9">
        <v>0.0</v>
      </c>
      <c r="R74" s="213" t="s">
        <v>189</v>
      </c>
      <c r="S74" s="214">
        <f t="shared" si="35"/>
        <v>12</v>
      </c>
      <c r="T74" s="215">
        <f t="shared" si="36"/>
        <v>11</v>
      </c>
      <c r="U74" s="215">
        <f t="shared" si="37"/>
        <v>7</v>
      </c>
      <c r="V74" s="140">
        <f t="shared" si="38"/>
        <v>7</v>
      </c>
      <c r="W74" s="216"/>
    </row>
    <row r="75">
      <c r="H75" s="9">
        <v>6.0</v>
      </c>
      <c r="I75" s="9" t="s">
        <v>1183</v>
      </c>
      <c r="J75" s="9" t="s">
        <v>189</v>
      </c>
      <c r="L75" s="9"/>
      <c r="M75" s="9"/>
      <c r="O75" s="9" t="s">
        <v>181</v>
      </c>
      <c r="P75" s="9">
        <v>0.0</v>
      </c>
      <c r="R75" s="213" t="s">
        <v>196</v>
      </c>
      <c r="S75" s="214">
        <f t="shared" si="35"/>
        <v>3</v>
      </c>
      <c r="T75" s="215">
        <f t="shared" si="36"/>
        <v>2</v>
      </c>
      <c r="U75" s="215">
        <f t="shared" si="37"/>
        <v>3</v>
      </c>
      <c r="V75" s="140">
        <f t="shared" si="38"/>
        <v>2</v>
      </c>
      <c r="W75" s="216"/>
    </row>
    <row r="76">
      <c r="H76" s="9">
        <v>7.0</v>
      </c>
      <c r="I76" s="9" t="s">
        <v>1210</v>
      </c>
      <c r="J76" s="9" t="s">
        <v>189</v>
      </c>
      <c r="L76" s="9"/>
      <c r="M76" s="9"/>
      <c r="O76" s="9" t="s">
        <v>181</v>
      </c>
      <c r="P76" s="9">
        <v>3.0</v>
      </c>
      <c r="Q76" s="9" t="s">
        <v>1036</v>
      </c>
      <c r="R76" s="213" t="s">
        <v>272</v>
      </c>
      <c r="S76" s="214">
        <f t="shared" si="35"/>
        <v>0</v>
      </c>
      <c r="T76" s="215">
        <f t="shared" si="36"/>
        <v>0</v>
      </c>
      <c r="U76" s="215">
        <f t="shared" si="37"/>
        <v>0</v>
      </c>
      <c r="V76" s="140">
        <f t="shared" si="38"/>
        <v>0</v>
      </c>
      <c r="W76" s="216"/>
    </row>
    <row r="77">
      <c r="H77" s="9">
        <v>8.0</v>
      </c>
      <c r="I77" s="9" t="s">
        <v>1211</v>
      </c>
      <c r="J77" s="9" t="s">
        <v>189</v>
      </c>
      <c r="L77" s="9"/>
      <c r="M77" s="9"/>
      <c r="O77" s="9" t="s">
        <v>181</v>
      </c>
      <c r="P77" s="9">
        <v>0.0</v>
      </c>
      <c r="R77" s="213" t="s">
        <v>179</v>
      </c>
      <c r="S77" s="214">
        <f t="shared" si="35"/>
        <v>0</v>
      </c>
      <c r="T77" s="215">
        <f t="shared" si="36"/>
        <v>0</v>
      </c>
      <c r="U77" s="215">
        <f t="shared" si="37"/>
        <v>0</v>
      </c>
      <c r="V77" s="140">
        <f t="shared" si="38"/>
        <v>0</v>
      </c>
      <c r="W77" s="216"/>
    </row>
    <row r="78">
      <c r="H78" s="9">
        <v>9.0</v>
      </c>
      <c r="I78" s="9" t="s">
        <v>1212</v>
      </c>
      <c r="J78" s="9" t="s">
        <v>220</v>
      </c>
      <c r="K78" s="9" t="s">
        <v>197</v>
      </c>
      <c r="O78" s="9" t="s">
        <v>181</v>
      </c>
      <c r="P78" s="9">
        <v>3.0</v>
      </c>
      <c r="Q78" s="9" t="s">
        <v>1067</v>
      </c>
      <c r="R78" s="213" t="s">
        <v>207</v>
      </c>
      <c r="S78" s="214">
        <f t="shared" si="35"/>
        <v>0</v>
      </c>
      <c r="T78" s="215">
        <f t="shared" si="36"/>
        <v>2</v>
      </c>
      <c r="U78" s="215">
        <f t="shared" si="37"/>
        <v>1</v>
      </c>
      <c r="V78" s="140">
        <f t="shared" si="38"/>
        <v>3</v>
      </c>
      <c r="W78" s="216"/>
    </row>
    <row r="79">
      <c r="H79" s="9">
        <v>10.0</v>
      </c>
      <c r="I79" s="9" t="s">
        <v>1213</v>
      </c>
      <c r="J79" s="9" t="s">
        <v>235</v>
      </c>
      <c r="K79" s="9" t="s">
        <v>189</v>
      </c>
      <c r="O79" s="9" t="s">
        <v>181</v>
      </c>
      <c r="P79" s="9">
        <v>1.0</v>
      </c>
      <c r="Q79" s="9" t="s">
        <v>1036</v>
      </c>
      <c r="R79" s="213" t="s">
        <v>227</v>
      </c>
      <c r="S79" s="214">
        <f t="shared" si="35"/>
        <v>0</v>
      </c>
      <c r="T79" s="215">
        <f t="shared" si="36"/>
        <v>0</v>
      </c>
      <c r="U79" s="215">
        <f t="shared" si="37"/>
        <v>0</v>
      </c>
      <c r="V79" s="140">
        <f t="shared" si="38"/>
        <v>3</v>
      </c>
      <c r="W79" s="216"/>
    </row>
    <row r="80">
      <c r="H80" s="9">
        <v>11.0</v>
      </c>
      <c r="I80" s="9" t="s">
        <v>1214</v>
      </c>
      <c r="J80" s="9" t="s">
        <v>189</v>
      </c>
      <c r="O80" s="9" t="s">
        <v>181</v>
      </c>
      <c r="P80" s="9">
        <v>0.0</v>
      </c>
      <c r="R80" s="213" t="s">
        <v>188</v>
      </c>
      <c r="S80" s="214">
        <f t="shared" si="35"/>
        <v>0</v>
      </c>
      <c r="T80" s="215">
        <f t="shared" si="36"/>
        <v>1</v>
      </c>
      <c r="U80" s="215">
        <f t="shared" si="37"/>
        <v>1</v>
      </c>
      <c r="V80" s="140">
        <f t="shared" si="38"/>
        <v>3</v>
      </c>
      <c r="W80" s="216"/>
    </row>
    <row r="81">
      <c r="H81" s="9">
        <v>12.0</v>
      </c>
      <c r="I81" s="9" t="s">
        <v>1215</v>
      </c>
      <c r="J81" s="9" t="s">
        <v>189</v>
      </c>
      <c r="O81" s="9" t="s">
        <v>181</v>
      </c>
      <c r="P81" s="9">
        <v>0.0</v>
      </c>
      <c r="R81" s="217" t="s">
        <v>235</v>
      </c>
      <c r="S81" s="218">
        <f t="shared" si="35"/>
        <v>1</v>
      </c>
      <c r="T81" s="219">
        <f t="shared" si="36"/>
        <v>1</v>
      </c>
      <c r="U81" s="219">
        <f t="shared" si="37"/>
        <v>1</v>
      </c>
      <c r="V81" s="220">
        <f t="shared" si="38"/>
        <v>3</v>
      </c>
      <c r="W81" s="221"/>
    </row>
    <row r="82">
      <c r="H82" s="9">
        <v>13.0</v>
      </c>
      <c r="I82" s="190" t="s">
        <v>1216</v>
      </c>
      <c r="J82" s="9" t="s">
        <v>207</v>
      </c>
      <c r="K82" s="9" t="s">
        <v>220</v>
      </c>
      <c r="L82" s="9"/>
      <c r="M82" s="9"/>
      <c r="O82" s="9" t="s">
        <v>181</v>
      </c>
      <c r="P82" s="9">
        <v>0.0</v>
      </c>
    </row>
    <row r="83">
      <c r="H83" s="9">
        <v>14.0</v>
      </c>
      <c r="I83" s="9" t="s">
        <v>1217</v>
      </c>
      <c r="J83" s="9" t="s">
        <v>207</v>
      </c>
      <c r="K83" s="9"/>
      <c r="L83" s="9"/>
      <c r="M83" s="9"/>
      <c r="O83" s="9" t="s">
        <v>181</v>
      </c>
      <c r="P83" s="9">
        <v>2.0</v>
      </c>
      <c r="Q83" s="9" t="s">
        <v>1163</v>
      </c>
      <c r="R83" s="208" t="s">
        <v>367</v>
      </c>
      <c r="S83" s="209" t="s">
        <v>216</v>
      </c>
      <c r="T83" s="209" t="s">
        <v>181</v>
      </c>
      <c r="U83" s="222" t="s">
        <v>368</v>
      </c>
    </row>
    <row r="84">
      <c r="H84" s="9">
        <v>15.0</v>
      </c>
      <c r="I84" s="9" t="s">
        <v>1218</v>
      </c>
      <c r="J84" s="9" t="s">
        <v>188</v>
      </c>
      <c r="K84" s="9" t="s">
        <v>200</v>
      </c>
      <c r="L84" s="9"/>
      <c r="M84" s="9"/>
      <c r="O84" s="9" t="s">
        <v>181</v>
      </c>
      <c r="P84" s="9">
        <v>0.0</v>
      </c>
      <c r="R84" s="213" t="s">
        <v>15</v>
      </c>
      <c r="S84" s="214">
        <f>COUNTIF(O70:O84,"Alerta")</f>
        <v>0</v>
      </c>
      <c r="T84" s="214">
        <f>COUNTIF(O70:O84,"Positiva")
</f>
        <v>15</v>
      </c>
      <c r="U84" s="223">
        <f t="shared" ref="U84:U87" si="39">S84/(SUM(S84:T84))</f>
        <v>0</v>
      </c>
    </row>
    <row r="85">
      <c r="R85" s="213" t="s">
        <v>14</v>
      </c>
      <c r="S85" s="214">
        <f>COUNTIF(O4:O18,"Alerta")</f>
        <v>0</v>
      </c>
      <c r="T85" s="214">
        <f>COUNTIF(O4:O18,"Positiva")
</f>
        <v>15</v>
      </c>
      <c r="U85" s="223">
        <f t="shared" si="39"/>
        <v>0</v>
      </c>
    </row>
    <row r="86">
      <c r="I86" s="255" t="s">
        <v>1219</v>
      </c>
      <c r="R86" s="213" t="s">
        <v>16</v>
      </c>
      <c r="S86" s="214">
        <f>COUNTIF(O6:O20,"Alerta")</f>
        <v>0</v>
      </c>
      <c r="T86" s="214">
        <f>COUNTIF(O4:O20,"Positiva")
</f>
        <v>15</v>
      </c>
      <c r="U86" s="223">
        <f t="shared" si="39"/>
        <v>0</v>
      </c>
    </row>
    <row r="87">
      <c r="R87" s="217" t="s">
        <v>369</v>
      </c>
      <c r="S87" s="218">
        <f>COUNTIF(O49:O63,"Alerta")</f>
        <v>1</v>
      </c>
      <c r="T87" s="218">
        <f>COUNTIF(O26:O43,"Positiva")
</f>
        <v>15</v>
      </c>
      <c r="U87" s="224">
        <f t="shared" si="39"/>
        <v>0.0625</v>
      </c>
    </row>
  </sheetData>
  <mergeCells count="18">
    <mergeCell ref="B1:C1"/>
    <mergeCell ref="Q1:T1"/>
    <mergeCell ref="A2:A6"/>
    <mergeCell ref="B5:B6"/>
    <mergeCell ref="C5:C6"/>
    <mergeCell ref="A8:D8"/>
    <mergeCell ref="A12:C12"/>
    <mergeCell ref="V47:W47"/>
    <mergeCell ref="V67:W67"/>
    <mergeCell ref="J69:M69"/>
    <mergeCell ref="I86:K88"/>
    <mergeCell ref="J3:M3"/>
    <mergeCell ref="J25:M25"/>
    <mergeCell ref="R46:AA46"/>
    <mergeCell ref="R47:U47"/>
    <mergeCell ref="X47:Y47"/>
    <mergeCell ref="Z47:AA47"/>
    <mergeCell ref="J48:M48"/>
  </mergeCells>
  <conditionalFormatting sqref="M4:O18 M26:O40 M49:O63 N69:O84 M84">
    <cfRule type="containsText" dxfId="3" priority="1" operator="containsText" text="Alerta">
      <formula>NOT(ISERROR(SEARCH(("Alerta"),(M4))))</formula>
    </cfRule>
  </conditionalFormatting>
  <conditionalFormatting sqref="T41">
    <cfRule type="containsText" dxfId="4" priority="2" operator="containsText" text="esquerda">
      <formula>NOT(ISERROR(SEARCH(("esquerda"),(T41))))</formula>
    </cfRule>
  </conditionalFormatting>
  <conditionalFormatting sqref="T41">
    <cfRule type="containsText" dxfId="5" priority="3" operator="containsText" text="direita">
      <formula>NOT(ISERROR(SEARCH(("direita"),(T41))))</formula>
    </cfRule>
  </conditionalFormatting>
  <conditionalFormatting sqref="T41">
    <cfRule type="notContainsBlanks" dxfId="6" priority="4">
      <formula>LEN(TRIM(T41))&gt;0</formula>
    </cfRule>
  </conditionalFormatting>
  <dataValidations>
    <dataValidation type="list" allowBlank="1" showErrorMessage="1" sqref="J4:J5 J6:K8 J9:J10 J11:K11 J12:J15 J16:K18 J26 J27:K27 J28 J29:K33 J34:J35 J36:K38 J39 J40:K40 J49:K57 J58 J59:K59 J60 R48:AA62 J61:K63 J70:K70 J71:J72 J73:K73 J74:J77 J78:K79 J80:J81 J82:K82 J83 J84:K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5"/>
    <hyperlink r:id="rId6" ref="A27"/>
    <hyperlink r:id="rId7" ref="A28"/>
    <hyperlink r:id="rId8" ref="I82"/>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7" max="7" width="17.75"/>
    <col customWidth="1" min="8" max="8" width="63.38"/>
    <col customWidth="1" min="9" max="9" width="23.75"/>
    <col customWidth="1" min="10" max="10" width="21.13"/>
    <col customWidth="1" min="11" max="11" width="10.75"/>
    <col customWidth="1" min="12" max="12" width="10.38"/>
    <col customWidth="1" min="13" max="14" width="14.38"/>
    <col customWidth="1" min="16" max="16" width="18.25"/>
    <col customWidth="1" min="18" max="18" width="19.88"/>
    <col customWidth="1" min="20" max="20" width="13.75"/>
    <col customWidth="1" min="22" max="22" width="16.25"/>
    <col customWidth="1" min="23" max="23" width="18.88"/>
    <col customWidth="1" min="24" max="24" width="23.75"/>
    <col customWidth="1" min="26" max="26" width="37.75"/>
    <col customWidth="1" min="27" max="27" width="21.25"/>
  </cols>
  <sheetData>
    <row r="1" ht="30.0" customHeight="1">
      <c r="A1" s="143" t="s">
        <v>152</v>
      </c>
      <c r="B1" s="144" t="s">
        <v>153</v>
      </c>
      <c r="C1" s="145"/>
      <c r="D1" s="146" t="s">
        <v>154</v>
      </c>
      <c r="E1" s="146" t="s">
        <v>155</v>
      </c>
      <c r="G1" s="147" t="s">
        <v>158</v>
      </c>
      <c r="Q1" s="148"/>
    </row>
    <row r="2">
      <c r="A2" s="149">
        <v>1.1443208E7</v>
      </c>
      <c r="B2" s="150" t="s">
        <v>14</v>
      </c>
      <c r="C2" s="248" t="s">
        <v>1220</v>
      </c>
      <c r="D2" s="249">
        <v>289000.0</v>
      </c>
      <c r="E2" s="153">
        <f t="shared" ref="E2:E4" si="1"> D2 / $A$2</f>
        <v>0.02525515572</v>
      </c>
      <c r="H2" s="9" t="s">
        <v>14</v>
      </c>
      <c r="I2" s="9" t="s">
        <v>161</v>
      </c>
    </row>
    <row r="3">
      <c r="A3" s="158"/>
      <c r="B3" s="159" t="s">
        <v>15</v>
      </c>
      <c r="C3" s="160" t="s">
        <v>1221</v>
      </c>
      <c r="D3" s="170">
        <v>242000.0</v>
      </c>
      <c r="E3" s="153">
        <f t="shared" si="1"/>
        <v>0.02114791586</v>
      </c>
      <c r="G3" s="162" t="s">
        <v>169</v>
      </c>
      <c r="H3" s="163" t="s">
        <v>170</v>
      </c>
      <c r="I3" s="164" t="s">
        <v>171</v>
      </c>
      <c r="M3" s="9"/>
      <c r="N3" s="9" t="s">
        <v>172</v>
      </c>
      <c r="O3" s="9" t="s">
        <v>173</v>
      </c>
    </row>
    <row r="4">
      <c r="A4" s="158"/>
      <c r="B4" s="159" t="s">
        <v>16</v>
      </c>
      <c r="C4" s="160" t="s">
        <v>1222</v>
      </c>
      <c r="D4" s="170">
        <v>281000.0</v>
      </c>
      <c r="E4" s="153">
        <f t="shared" si="1"/>
        <v>0.02455605107</v>
      </c>
      <c r="G4" s="9">
        <v>1.0</v>
      </c>
      <c r="H4" s="256" t="s">
        <v>1223</v>
      </c>
      <c r="I4" s="9" t="s">
        <v>196</v>
      </c>
      <c r="K4" s="9"/>
      <c r="L4" s="9"/>
      <c r="M4" s="9"/>
      <c r="N4" s="9" t="s">
        <v>181</v>
      </c>
      <c r="O4" s="9">
        <v>12.0</v>
      </c>
      <c r="P4" s="9" t="s">
        <v>1067</v>
      </c>
    </row>
    <row r="5">
      <c r="A5" s="158"/>
      <c r="B5" s="175" t="s">
        <v>185</v>
      </c>
      <c r="C5" s="250" t="s">
        <v>1224</v>
      </c>
      <c r="D5" s="176" t="s">
        <v>12</v>
      </c>
      <c r="E5" s="177" t="s">
        <v>12</v>
      </c>
      <c r="G5" s="9">
        <v>2.0</v>
      </c>
      <c r="H5" s="9" t="s">
        <v>1225</v>
      </c>
      <c r="I5" s="9" t="s">
        <v>197</v>
      </c>
      <c r="J5" s="9" t="s">
        <v>189</v>
      </c>
      <c r="K5" s="9"/>
      <c r="L5" s="9"/>
      <c r="M5" s="9"/>
      <c r="N5" s="9" t="s">
        <v>181</v>
      </c>
      <c r="O5" s="9" t="s">
        <v>1226</v>
      </c>
      <c r="P5" s="9" t="s">
        <v>1227</v>
      </c>
    </row>
    <row r="6">
      <c r="A6" s="182"/>
      <c r="B6" s="183"/>
      <c r="C6" s="251"/>
      <c r="D6" s="185" t="s">
        <v>12</v>
      </c>
      <c r="E6" s="185" t="s">
        <v>12</v>
      </c>
      <c r="G6" s="9">
        <v>3.0</v>
      </c>
      <c r="H6" s="9" t="s">
        <v>1228</v>
      </c>
      <c r="I6" s="9" t="s">
        <v>207</v>
      </c>
      <c r="K6" s="9"/>
      <c r="L6" s="9"/>
      <c r="M6" s="9"/>
      <c r="N6" s="9" t="s">
        <v>181</v>
      </c>
      <c r="O6" s="9">
        <v>2.0</v>
      </c>
      <c r="P6" s="9" t="s">
        <v>1227</v>
      </c>
    </row>
    <row r="7">
      <c r="G7" s="9">
        <v>4.0</v>
      </c>
      <c r="H7" s="9" t="s">
        <v>1229</v>
      </c>
      <c r="I7" s="9" t="s">
        <v>215</v>
      </c>
      <c r="J7" s="9" t="s">
        <v>189</v>
      </c>
      <c r="L7" s="9"/>
      <c r="M7" s="9"/>
      <c r="N7" s="9" t="s">
        <v>181</v>
      </c>
      <c r="O7" s="9">
        <v>0.0</v>
      </c>
      <c r="P7" s="9"/>
    </row>
    <row r="8">
      <c r="A8" s="188" t="s">
        <v>202</v>
      </c>
      <c r="G8" s="9">
        <v>5.0</v>
      </c>
      <c r="H8" s="9" t="s">
        <v>1230</v>
      </c>
      <c r="I8" s="9" t="s">
        <v>272</v>
      </c>
      <c r="J8" s="9"/>
      <c r="K8" s="9"/>
      <c r="L8" s="9"/>
      <c r="M8" s="9"/>
      <c r="N8" s="9" t="s">
        <v>181</v>
      </c>
      <c r="O8" s="9">
        <v>16.0</v>
      </c>
      <c r="P8" s="9" t="s">
        <v>1227</v>
      </c>
    </row>
    <row r="9">
      <c r="A9" s="188" t="s">
        <v>1231</v>
      </c>
      <c r="G9" s="9">
        <v>6.0</v>
      </c>
      <c r="H9" s="9" t="s">
        <v>1232</v>
      </c>
      <c r="I9" s="9" t="s">
        <v>188</v>
      </c>
      <c r="J9" s="9" t="s">
        <v>215</v>
      </c>
      <c r="K9" s="9"/>
      <c r="L9" s="9"/>
      <c r="M9" s="9"/>
      <c r="N9" s="9" t="s">
        <v>181</v>
      </c>
      <c r="O9" s="9">
        <v>4.0</v>
      </c>
      <c r="P9" s="9" t="s">
        <v>1227</v>
      </c>
    </row>
    <row r="10">
      <c r="A10" s="9" t="s">
        <v>1233</v>
      </c>
      <c r="G10" s="9">
        <v>7.0</v>
      </c>
      <c r="H10" s="9" t="s">
        <v>1234</v>
      </c>
      <c r="I10" s="9" t="s">
        <v>196</v>
      </c>
      <c r="K10" s="9"/>
      <c r="L10" s="9"/>
      <c r="M10" s="9"/>
      <c r="N10" s="9" t="s">
        <v>181</v>
      </c>
      <c r="O10" s="9">
        <v>0.0</v>
      </c>
    </row>
    <row r="11">
      <c r="A11" s="9" t="s">
        <v>1235</v>
      </c>
      <c r="G11" s="9">
        <v>8.0</v>
      </c>
      <c r="H11" s="9" t="s">
        <v>1236</v>
      </c>
      <c r="I11" s="9" t="s">
        <v>207</v>
      </c>
      <c r="J11" s="9" t="s">
        <v>220</v>
      </c>
      <c r="K11" s="9"/>
      <c r="L11" s="9"/>
      <c r="M11" s="9"/>
      <c r="N11" s="9" t="s">
        <v>181</v>
      </c>
      <c r="O11" s="9">
        <v>0.0</v>
      </c>
    </row>
    <row r="12">
      <c r="A12" s="164" t="s">
        <v>213</v>
      </c>
      <c r="G12" s="9">
        <v>9.0</v>
      </c>
      <c r="H12" s="9" t="s">
        <v>1237</v>
      </c>
      <c r="I12" s="9" t="s">
        <v>196</v>
      </c>
      <c r="J12" s="9" t="s">
        <v>189</v>
      </c>
      <c r="N12" s="9" t="s">
        <v>181</v>
      </c>
      <c r="O12" s="9">
        <v>0.0</v>
      </c>
    </row>
    <row r="13">
      <c r="A13" s="162" t="b">
        <v>0</v>
      </c>
      <c r="B13" s="9" t="s">
        <v>218</v>
      </c>
      <c r="G13" s="9">
        <v>10.0</v>
      </c>
      <c r="H13" s="9" t="s">
        <v>1238</v>
      </c>
      <c r="I13" s="9" t="s">
        <v>189</v>
      </c>
      <c r="N13" s="9" t="s">
        <v>181</v>
      </c>
      <c r="O13" s="9">
        <v>0.0</v>
      </c>
    </row>
    <row r="14">
      <c r="A14" s="162" t="b">
        <v>0</v>
      </c>
      <c r="B14" s="9" t="s">
        <v>222</v>
      </c>
      <c r="G14" s="9">
        <v>11.0</v>
      </c>
      <c r="H14" s="9" t="s">
        <v>1239</v>
      </c>
      <c r="I14" s="9" t="s">
        <v>235</v>
      </c>
      <c r="J14" s="9" t="s">
        <v>189</v>
      </c>
      <c r="N14" s="9" t="s">
        <v>181</v>
      </c>
      <c r="O14" s="9">
        <v>0.0</v>
      </c>
    </row>
    <row r="15">
      <c r="A15" s="162" t="b">
        <v>0</v>
      </c>
      <c r="B15" s="9" t="s">
        <v>225</v>
      </c>
      <c r="G15" s="9">
        <v>12.0</v>
      </c>
      <c r="H15" s="9" t="s">
        <v>1240</v>
      </c>
      <c r="I15" s="9" t="s">
        <v>189</v>
      </c>
      <c r="J15" s="9"/>
      <c r="N15" s="9" t="s">
        <v>181</v>
      </c>
      <c r="O15" s="9">
        <v>0.0</v>
      </c>
    </row>
    <row r="16">
      <c r="G16" s="9">
        <v>13.0</v>
      </c>
      <c r="H16" s="9" t="s">
        <v>1241</v>
      </c>
      <c r="I16" s="9" t="s">
        <v>220</v>
      </c>
      <c r="J16" s="9" t="s">
        <v>189</v>
      </c>
      <c r="K16" s="9"/>
      <c r="L16" s="9"/>
      <c r="M16" s="9"/>
      <c r="N16" s="9" t="s">
        <v>181</v>
      </c>
      <c r="O16" s="9">
        <v>0.0</v>
      </c>
    </row>
    <row r="17">
      <c r="G17" s="9">
        <v>14.0</v>
      </c>
      <c r="H17" s="9" t="s">
        <v>1242</v>
      </c>
      <c r="I17" s="9" t="s">
        <v>207</v>
      </c>
      <c r="K17" s="9"/>
      <c r="L17" s="9"/>
      <c r="M17" s="9"/>
      <c r="N17" s="9" t="s">
        <v>181</v>
      </c>
      <c r="O17" s="9">
        <v>0.0</v>
      </c>
    </row>
    <row r="18">
      <c r="G18" s="9">
        <v>15.0</v>
      </c>
      <c r="H18" s="9" t="s">
        <v>1243</v>
      </c>
      <c r="I18" s="9" t="s">
        <v>207</v>
      </c>
      <c r="K18" s="9"/>
      <c r="L18" s="9"/>
      <c r="M18" s="9"/>
      <c r="N18" s="9" t="s">
        <v>181</v>
      </c>
      <c r="O18" s="9">
        <v>0.0</v>
      </c>
    </row>
    <row r="20">
      <c r="H20" s="9" t="s">
        <v>1244</v>
      </c>
    </row>
    <row r="21">
      <c r="H21" s="9" t="s">
        <v>1244</v>
      </c>
    </row>
    <row r="22">
      <c r="A22" s="9" t="s">
        <v>1076</v>
      </c>
      <c r="H22" s="188" t="s">
        <v>1245</v>
      </c>
    </row>
    <row r="23">
      <c r="A23" s="9" t="s">
        <v>243</v>
      </c>
    </row>
    <row r="24">
      <c r="A24" s="247"/>
      <c r="G24" s="9" t="s">
        <v>246</v>
      </c>
      <c r="H24" s="9" t="s">
        <v>16</v>
      </c>
      <c r="I24" s="9" t="s">
        <v>161</v>
      </c>
    </row>
    <row r="25">
      <c r="A25" s="190" t="s">
        <v>1246</v>
      </c>
      <c r="G25" s="162" t="s">
        <v>169</v>
      </c>
      <c r="H25" s="163" t="s">
        <v>170</v>
      </c>
      <c r="I25" s="164" t="s">
        <v>171</v>
      </c>
      <c r="M25" s="9"/>
      <c r="N25" s="9" t="s">
        <v>172</v>
      </c>
      <c r="O25" s="9" t="s">
        <v>173</v>
      </c>
    </row>
    <row r="26">
      <c r="G26" s="9">
        <v>1.0</v>
      </c>
      <c r="H26" s="9" t="s">
        <v>1247</v>
      </c>
      <c r="I26" s="9" t="s">
        <v>235</v>
      </c>
      <c r="J26" s="9" t="s">
        <v>189</v>
      </c>
      <c r="K26" s="9"/>
      <c r="L26" s="9"/>
      <c r="M26" s="9"/>
      <c r="N26" s="9" t="s">
        <v>181</v>
      </c>
      <c r="O26" s="9">
        <v>0.0</v>
      </c>
    </row>
    <row r="27">
      <c r="A27" s="191" t="s">
        <v>254</v>
      </c>
      <c r="G27" s="9">
        <v>2.0</v>
      </c>
      <c r="H27" s="9" t="s">
        <v>1248</v>
      </c>
      <c r="I27" s="9" t="s">
        <v>235</v>
      </c>
      <c r="K27" s="9"/>
      <c r="L27" s="9"/>
      <c r="M27" s="9"/>
      <c r="N27" s="9" t="s">
        <v>181</v>
      </c>
      <c r="O27" s="9">
        <v>0.0</v>
      </c>
    </row>
    <row r="28">
      <c r="A28" s="190" t="s">
        <v>257</v>
      </c>
      <c r="G28" s="9">
        <v>3.0</v>
      </c>
      <c r="H28" s="9" t="s">
        <v>1249</v>
      </c>
      <c r="I28" s="9" t="s">
        <v>189</v>
      </c>
      <c r="K28" s="9"/>
      <c r="L28" s="9"/>
      <c r="M28" s="9"/>
      <c r="N28" s="9" t="s">
        <v>181</v>
      </c>
      <c r="O28" s="9">
        <v>0.0</v>
      </c>
    </row>
    <row r="29">
      <c r="G29" s="9">
        <v>4.0</v>
      </c>
      <c r="H29" s="9" t="s">
        <v>1250</v>
      </c>
      <c r="I29" s="9" t="s">
        <v>189</v>
      </c>
      <c r="K29" s="9"/>
      <c r="L29" s="9"/>
      <c r="M29" s="9"/>
      <c r="N29" s="9" t="s">
        <v>181</v>
      </c>
      <c r="O29" s="9">
        <v>0.0</v>
      </c>
    </row>
    <row r="30">
      <c r="G30" s="9">
        <v>5.0</v>
      </c>
      <c r="H30" s="9" t="s">
        <v>1251</v>
      </c>
      <c r="I30" s="9" t="s">
        <v>235</v>
      </c>
      <c r="K30" s="9"/>
      <c r="L30" s="9"/>
      <c r="M30" s="9"/>
      <c r="N30" s="9" t="s">
        <v>181</v>
      </c>
      <c r="O30" s="9">
        <v>0.0</v>
      </c>
    </row>
    <row r="31">
      <c r="G31" s="9">
        <v>6.0</v>
      </c>
      <c r="H31" s="9" t="s">
        <v>1223</v>
      </c>
      <c r="I31" s="9" t="s">
        <v>196</v>
      </c>
      <c r="K31" s="9"/>
      <c r="L31" s="9"/>
      <c r="M31" s="9"/>
      <c r="N31" s="9" t="s">
        <v>181</v>
      </c>
      <c r="O31" s="9">
        <v>0.0</v>
      </c>
    </row>
    <row r="32">
      <c r="G32" s="9">
        <v>7.0</v>
      </c>
      <c r="H32" s="9" t="s">
        <v>1252</v>
      </c>
      <c r="I32" s="9" t="s">
        <v>272</v>
      </c>
      <c r="J32" s="140"/>
      <c r="M32" s="9"/>
      <c r="N32" s="9" t="s">
        <v>181</v>
      </c>
      <c r="O32" s="9">
        <v>0.0</v>
      </c>
    </row>
    <row r="33">
      <c r="G33" s="9">
        <v>8.0</v>
      </c>
      <c r="H33" s="9" t="s">
        <v>1253</v>
      </c>
      <c r="I33" s="9" t="s">
        <v>196</v>
      </c>
      <c r="J33" s="9" t="s">
        <v>189</v>
      </c>
      <c r="M33" s="9"/>
      <c r="N33" s="9" t="s">
        <v>181</v>
      </c>
      <c r="O33" s="9">
        <v>0.0</v>
      </c>
    </row>
    <row r="34">
      <c r="G34" s="9">
        <v>9.0</v>
      </c>
      <c r="H34" s="9" t="s">
        <v>1254</v>
      </c>
      <c r="I34" s="9" t="s">
        <v>235</v>
      </c>
      <c r="J34" s="9" t="s">
        <v>196</v>
      </c>
      <c r="K34" s="140"/>
      <c r="M34" s="9"/>
      <c r="N34" s="9" t="s">
        <v>181</v>
      </c>
      <c r="O34" s="9">
        <v>0.0</v>
      </c>
    </row>
    <row r="35">
      <c r="G35" s="9">
        <v>10.0</v>
      </c>
      <c r="H35" s="9" t="s">
        <v>1255</v>
      </c>
      <c r="I35" s="9" t="s">
        <v>207</v>
      </c>
      <c r="J35" s="9" t="s">
        <v>220</v>
      </c>
      <c r="M35" s="9"/>
      <c r="N35" s="9" t="s">
        <v>181</v>
      </c>
      <c r="O35" s="9">
        <v>0.0</v>
      </c>
    </row>
    <row r="36">
      <c r="G36" s="9">
        <v>11.0</v>
      </c>
      <c r="H36" s="9" t="s">
        <v>1256</v>
      </c>
      <c r="I36" s="9" t="s">
        <v>189</v>
      </c>
      <c r="J36" s="9" t="s">
        <v>188</v>
      </c>
      <c r="M36" s="9"/>
      <c r="N36" s="9" t="s">
        <v>181</v>
      </c>
      <c r="O36" s="9">
        <v>0.0</v>
      </c>
    </row>
    <row r="37">
      <c r="G37" s="9">
        <v>12.0</v>
      </c>
      <c r="H37" s="9" t="s">
        <v>1257</v>
      </c>
      <c r="I37" s="9" t="s">
        <v>180</v>
      </c>
      <c r="J37" s="9" t="s">
        <v>220</v>
      </c>
      <c r="K37" s="9" t="s">
        <v>366</v>
      </c>
      <c r="M37" s="9"/>
      <c r="N37" s="9" t="s">
        <v>181</v>
      </c>
      <c r="O37" s="9">
        <v>0.0</v>
      </c>
    </row>
    <row r="38">
      <c r="G38" s="9">
        <v>13.0</v>
      </c>
      <c r="H38" s="9" t="s">
        <v>1258</v>
      </c>
      <c r="I38" s="9" t="s">
        <v>188</v>
      </c>
      <c r="J38" s="9" t="s">
        <v>189</v>
      </c>
      <c r="M38" s="9"/>
      <c r="N38" s="9" t="s">
        <v>181</v>
      </c>
      <c r="O38" s="9">
        <v>0.0</v>
      </c>
    </row>
    <row r="39">
      <c r="G39" s="9">
        <v>14.0</v>
      </c>
      <c r="H39" s="9" t="s">
        <v>1225</v>
      </c>
      <c r="I39" s="9" t="s">
        <v>188</v>
      </c>
      <c r="J39" s="9" t="s">
        <v>220</v>
      </c>
      <c r="M39" s="9"/>
      <c r="N39" s="9" t="s">
        <v>181</v>
      </c>
      <c r="O39" s="9">
        <v>0.0</v>
      </c>
    </row>
    <row r="40">
      <c r="G40" s="9">
        <v>15.0</v>
      </c>
      <c r="H40" s="9" t="s">
        <v>1259</v>
      </c>
      <c r="I40" s="9" t="s">
        <v>235</v>
      </c>
      <c r="J40" s="9" t="s">
        <v>272</v>
      </c>
      <c r="K40" s="9"/>
      <c r="L40" s="9"/>
      <c r="M40" s="9"/>
      <c r="N40" s="9" t="s">
        <v>181</v>
      </c>
      <c r="O40" s="9">
        <v>0.0</v>
      </c>
    </row>
    <row r="42">
      <c r="H42" s="192" t="s">
        <v>1260</v>
      </c>
    </row>
    <row r="46">
      <c r="R46" s="195" t="s">
        <v>363</v>
      </c>
      <c r="S46" s="196"/>
      <c r="T46" s="196"/>
      <c r="U46" s="196"/>
      <c r="V46" s="196"/>
      <c r="W46" s="196"/>
      <c r="X46" s="196"/>
      <c r="Y46" s="196"/>
      <c r="Z46" s="196"/>
      <c r="AA46" s="197"/>
    </row>
    <row r="47">
      <c r="H47" s="190" t="s">
        <v>1261</v>
      </c>
      <c r="Q47" s="162" t="s">
        <v>169</v>
      </c>
      <c r="R47" s="198" t="s">
        <v>14</v>
      </c>
      <c r="S47" s="199"/>
      <c r="T47" s="199"/>
      <c r="U47" s="54"/>
      <c r="V47" s="200" t="s">
        <v>15</v>
      </c>
      <c r="W47" s="54"/>
      <c r="X47" s="201" t="s">
        <v>16</v>
      </c>
      <c r="Y47" s="54"/>
      <c r="Z47" s="200" t="s">
        <v>294</v>
      </c>
      <c r="AA47" s="54"/>
    </row>
    <row r="48">
      <c r="G48" s="162" t="s">
        <v>169</v>
      </c>
      <c r="H48" s="163" t="s">
        <v>170</v>
      </c>
      <c r="I48" s="164" t="s">
        <v>171</v>
      </c>
      <c r="M48" s="9"/>
      <c r="N48" s="9" t="s">
        <v>172</v>
      </c>
      <c r="O48" s="9" t="s">
        <v>173</v>
      </c>
      <c r="Q48" s="9">
        <v>1.0</v>
      </c>
      <c r="R48" s="202" t="str">
        <f t="shared" ref="R48:T48" si="2">I4</f>
        <v>Lazer</v>
      </c>
      <c r="S48" s="9" t="str">
        <f t="shared" si="2"/>
        <v/>
      </c>
      <c r="T48" s="9" t="str">
        <f t="shared" si="2"/>
        <v/>
      </c>
      <c r="U48" s="203"/>
      <c r="V48" s="9" t="str">
        <f t="shared" ref="V48:V62" si="6">I70</f>
        <v>Segurança</v>
      </c>
      <c r="W48" s="203"/>
      <c r="X48" s="9" t="str">
        <f t="shared" ref="X48:Y48" si="3">I26</f>
        <v>Segurança</v>
      </c>
      <c r="Y48" s="203" t="str">
        <f t="shared" si="3"/>
        <v>Informe/ Destaque</v>
      </c>
      <c r="Z48" s="9" t="str">
        <f t="shared" ref="Z48:AA48" si="4">I49</f>
        <v>Informe/ Destaque</v>
      </c>
      <c r="AA48" s="204" t="str">
        <f t="shared" si="4"/>
        <v/>
      </c>
    </row>
    <row r="49">
      <c r="G49" s="9">
        <v>1.0</v>
      </c>
      <c r="H49" s="9" t="s">
        <v>1262</v>
      </c>
      <c r="I49" s="9" t="s">
        <v>189</v>
      </c>
      <c r="J49" s="9"/>
      <c r="K49" s="9"/>
      <c r="L49" s="9"/>
      <c r="M49" s="9"/>
      <c r="N49" s="9" t="s">
        <v>181</v>
      </c>
      <c r="O49" s="9" t="s">
        <v>300</v>
      </c>
      <c r="Q49" s="9">
        <v>2.0</v>
      </c>
      <c r="R49" s="202" t="str">
        <f t="shared" ref="R49:T49" si="5">I5</f>
        <v>Cultura</v>
      </c>
      <c r="S49" s="9" t="str">
        <f t="shared" si="5"/>
        <v>Informe/ Destaque</v>
      </c>
      <c r="T49" s="9" t="str">
        <f t="shared" si="5"/>
        <v/>
      </c>
      <c r="U49" s="203"/>
      <c r="V49" s="9" t="str">
        <f t="shared" si="6"/>
        <v>Segurança</v>
      </c>
      <c r="W49" s="203" t="str">
        <f t="shared" ref="W49:W50" si="9">J70</f>
        <v>Informe/ Destaque</v>
      </c>
      <c r="X49" s="9" t="str">
        <f t="shared" ref="X49:X62" si="10">I27</f>
        <v>Segurança</v>
      </c>
      <c r="Y49" s="203"/>
      <c r="Z49" s="163" t="str">
        <f t="shared" ref="Z49:AA49" si="7">I50</f>
        <v>Informe/ Destaque</v>
      </c>
      <c r="AA49" s="252" t="str">
        <f t="shared" si="7"/>
        <v/>
      </c>
    </row>
    <row r="50">
      <c r="G50" s="9">
        <v>2.0</v>
      </c>
      <c r="H50" s="9" t="s">
        <v>1263</v>
      </c>
      <c r="I50" s="163" t="s">
        <v>189</v>
      </c>
      <c r="J50" s="9"/>
      <c r="K50" s="9"/>
      <c r="L50" s="9"/>
      <c r="M50" s="9"/>
      <c r="N50" s="9" t="s">
        <v>181</v>
      </c>
      <c r="O50" s="9" t="s">
        <v>300</v>
      </c>
      <c r="Q50" s="9">
        <v>3.0</v>
      </c>
      <c r="R50" s="202" t="str">
        <f t="shared" ref="R50:T50" si="8">I6</f>
        <v>Obras</v>
      </c>
      <c r="S50" s="9" t="str">
        <f t="shared" si="8"/>
        <v/>
      </c>
      <c r="T50" s="9" t="str">
        <f t="shared" si="8"/>
        <v/>
      </c>
      <c r="U50" s="203"/>
      <c r="V50" s="9" t="str">
        <f t="shared" si="6"/>
        <v>Informe/ Destaque</v>
      </c>
      <c r="W50" s="203" t="str">
        <f t="shared" si="9"/>
        <v/>
      </c>
      <c r="X50" s="9" t="str">
        <f t="shared" si="10"/>
        <v>Informe/ Destaque</v>
      </c>
      <c r="Y50" s="203"/>
      <c r="Z50" s="163" t="str">
        <f t="shared" ref="Z50:AA50" si="11">I51</f>
        <v>Segurança</v>
      </c>
      <c r="AA50" s="252" t="str">
        <f t="shared" si="11"/>
        <v>Conscientização</v>
      </c>
    </row>
    <row r="51">
      <c r="G51" s="9">
        <v>3.0</v>
      </c>
      <c r="H51" s="9" t="s">
        <v>1264</v>
      </c>
      <c r="I51" s="9" t="s">
        <v>235</v>
      </c>
      <c r="J51" s="9" t="s">
        <v>215</v>
      </c>
      <c r="K51" s="9"/>
      <c r="L51" s="9"/>
      <c r="M51" s="9"/>
      <c r="N51" s="9" t="s">
        <v>181</v>
      </c>
      <c r="O51" s="9" t="s">
        <v>300</v>
      </c>
      <c r="Q51" s="9">
        <v>4.0</v>
      </c>
      <c r="R51" s="202" t="s">
        <v>204</v>
      </c>
      <c r="S51" s="9" t="str">
        <f t="shared" ref="S51:T51" si="12">J7</f>
        <v>Informe/ Destaque</v>
      </c>
      <c r="T51" s="140" t="str">
        <f t="shared" si="12"/>
        <v/>
      </c>
      <c r="U51" s="203"/>
      <c r="V51" s="9" t="str">
        <f t="shared" si="6"/>
        <v>Informe/ Destaque</v>
      </c>
      <c r="W51" s="204"/>
      <c r="X51" s="9" t="str">
        <f t="shared" si="10"/>
        <v>Informe/ Destaque</v>
      </c>
      <c r="Y51" s="204"/>
      <c r="Z51" s="163" t="str">
        <f t="shared" ref="Z51:AA51" si="13">I52</f>
        <v>Segurança</v>
      </c>
      <c r="AA51" s="252" t="str">
        <f t="shared" si="13"/>
        <v>Informe/ Destaque</v>
      </c>
    </row>
    <row r="52">
      <c r="G52" s="9">
        <v>4.0</v>
      </c>
      <c r="H52" s="9" t="s">
        <v>1265</v>
      </c>
      <c r="I52" s="163" t="s">
        <v>235</v>
      </c>
      <c r="J52" s="163" t="s">
        <v>189</v>
      </c>
      <c r="K52" s="9"/>
      <c r="L52" s="9"/>
      <c r="M52" s="9"/>
      <c r="N52" s="9" t="s">
        <v>181</v>
      </c>
      <c r="O52" s="9" t="s">
        <v>300</v>
      </c>
      <c r="Q52" s="9">
        <v>5.0</v>
      </c>
      <c r="R52" s="202" t="str">
        <f t="shared" ref="R52:T52" si="14">I8</f>
        <v>Meio ambiente</v>
      </c>
      <c r="S52" s="9" t="str">
        <f t="shared" si="14"/>
        <v/>
      </c>
      <c r="T52" s="9" t="str">
        <f t="shared" si="14"/>
        <v/>
      </c>
      <c r="U52" s="203"/>
      <c r="V52" s="9" t="str">
        <f t="shared" si="6"/>
        <v>Segurança</v>
      </c>
      <c r="W52" s="203" t="str">
        <f>J73</f>
        <v/>
      </c>
      <c r="X52" s="9" t="str">
        <f t="shared" si="10"/>
        <v>Segurança</v>
      </c>
      <c r="Y52" s="203"/>
      <c r="Z52" s="163" t="str">
        <f t="shared" ref="Z52:AA52" si="15">I53</f>
        <v>Informe/ Destaque</v>
      </c>
      <c r="AA52" s="252" t="str">
        <f t="shared" si="15"/>
        <v/>
      </c>
    </row>
    <row r="53">
      <c r="G53" s="9">
        <v>5.0</v>
      </c>
      <c r="H53" s="9" t="s">
        <v>1266</v>
      </c>
      <c r="I53" s="163" t="s">
        <v>189</v>
      </c>
      <c r="J53" s="9"/>
      <c r="K53" s="9"/>
      <c r="L53" s="9"/>
      <c r="M53" s="9"/>
      <c r="N53" s="9" t="s">
        <v>181</v>
      </c>
      <c r="O53" s="9" t="s">
        <v>300</v>
      </c>
      <c r="Q53" s="9">
        <v>6.0</v>
      </c>
      <c r="R53" s="202" t="str">
        <f t="shared" ref="R53:T53" si="16">I9</f>
        <v>Saúde</v>
      </c>
      <c r="S53" s="9" t="str">
        <f t="shared" si="16"/>
        <v>Conscientização</v>
      </c>
      <c r="T53" s="9" t="str">
        <f t="shared" si="16"/>
        <v/>
      </c>
      <c r="U53" s="203"/>
      <c r="V53" s="9" t="str">
        <f t="shared" si="6"/>
        <v>Lazer</v>
      </c>
      <c r="W53" s="203"/>
      <c r="X53" s="9" t="str">
        <f t="shared" si="10"/>
        <v>Lazer</v>
      </c>
      <c r="Y53" s="203"/>
      <c r="Z53" s="163" t="str">
        <f t="shared" ref="Z53:AA53" si="17">I54</f>
        <v>Segurança</v>
      </c>
      <c r="AA53" s="252" t="str">
        <f t="shared" si="17"/>
        <v/>
      </c>
    </row>
    <row r="54">
      <c r="G54" s="9">
        <v>6.0</v>
      </c>
      <c r="H54" s="9" t="s">
        <v>1267</v>
      </c>
      <c r="I54" s="9" t="s">
        <v>235</v>
      </c>
      <c r="J54" s="9"/>
      <c r="K54" s="9"/>
      <c r="L54" s="9"/>
      <c r="M54" s="9"/>
      <c r="N54" s="9" t="s">
        <v>181</v>
      </c>
      <c r="O54" s="9" t="s">
        <v>300</v>
      </c>
      <c r="Q54" s="9">
        <v>7.0</v>
      </c>
      <c r="R54" s="202" t="str">
        <f t="shared" ref="R54:T54" si="18">I10</f>
        <v>Lazer</v>
      </c>
      <c r="S54" s="9" t="str">
        <f t="shared" si="18"/>
        <v/>
      </c>
      <c r="T54" s="9" t="str">
        <f t="shared" si="18"/>
        <v/>
      </c>
      <c r="U54" s="203"/>
      <c r="V54" s="9" t="str">
        <f t="shared" si="6"/>
        <v>Meio ambiente</v>
      </c>
      <c r="W54" s="203"/>
      <c r="X54" s="9" t="str">
        <f t="shared" si="10"/>
        <v>Meio ambiente</v>
      </c>
      <c r="Y54" s="203"/>
      <c r="Z54" s="163" t="str">
        <f t="shared" ref="Z54:AA54" si="19">I55</f>
        <v>Economia/ Investimento</v>
      </c>
      <c r="AA54" s="252" t="str">
        <f t="shared" si="19"/>
        <v>Informe/ Destaque</v>
      </c>
    </row>
    <row r="55">
      <c r="G55" s="9">
        <v>7.0</v>
      </c>
      <c r="H55" s="9" t="s">
        <v>1268</v>
      </c>
      <c r="I55" s="9" t="s">
        <v>220</v>
      </c>
      <c r="J55" s="9" t="s">
        <v>189</v>
      </c>
      <c r="M55" s="9"/>
      <c r="N55" s="9" t="s">
        <v>181</v>
      </c>
      <c r="O55" s="9" t="s">
        <v>300</v>
      </c>
      <c r="Q55" s="9">
        <v>8.0</v>
      </c>
      <c r="R55" s="202" t="str">
        <f t="shared" ref="R55:T55" si="20">I11</f>
        <v>Obras</v>
      </c>
      <c r="S55" s="9" t="str">
        <f t="shared" si="20"/>
        <v>Economia/ Investimento</v>
      </c>
      <c r="T55" s="9" t="str">
        <f t="shared" si="20"/>
        <v/>
      </c>
      <c r="U55" s="203"/>
      <c r="V55" s="9" t="str">
        <f t="shared" si="6"/>
        <v>Lazer</v>
      </c>
      <c r="W55" s="204"/>
      <c r="X55" s="9" t="str">
        <f t="shared" si="10"/>
        <v>Lazer</v>
      </c>
      <c r="Y55" s="204"/>
      <c r="Z55" s="163" t="str">
        <f t="shared" ref="Z55:AA55" si="21">I56</f>
        <v>Educação</v>
      </c>
      <c r="AA55" s="252" t="str">
        <f t="shared" si="21"/>
        <v>Informe/ Destaque</v>
      </c>
    </row>
    <row r="56">
      <c r="G56" s="9">
        <v>8.0</v>
      </c>
      <c r="H56" s="9" t="s">
        <v>1269</v>
      </c>
      <c r="I56" s="9" t="s">
        <v>200</v>
      </c>
      <c r="J56" s="9" t="s">
        <v>189</v>
      </c>
      <c r="M56" s="9"/>
      <c r="N56" s="9" t="s">
        <v>181</v>
      </c>
      <c r="O56" s="9" t="s">
        <v>300</v>
      </c>
      <c r="Q56" s="9">
        <v>9.0</v>
      </c>
      <c r="R56" s="202" t="str">
        <f t="shared" ref="R56:T56" si="22">I12</f>
        <v>Lazer</v>
      </c>
      <c r="S56" s="9" t="str">
        <f t="shared" si="22"/>
        <v>Informe/ Destaque</v>
      </c>
      <c r="T56" s="9" t="str">
        <f t="shared" si="22"/>
        <v/>
      </c>
      <c r="U56" s="203"/>
      <c r="V56" s="9" t="str">
        <f t="shared" si="6"/>
        <v>Segurança</v>
      </c>
      <c r="W56" s="203" t="str">
        <f>J77</f>
        <v>Informe/ Destaque</v>
      </c>
      <c r="X56" s="9" t="str">
        <f t="shared" si="10"/>
        <v>Segurança</v>
      </c>
      <c r="Y56" s="203"/>
      <c r="Z56" s="163" t="str">
        <f t="shared" ref="Z56:AA56" si="23">I57</f>
        <v>Política</v>
      </c>
      <c r="AA56" s="252" t="str">
        <f t="shared" si="23"/>
        <v>Informe/ Destaque</v>
      </c>
    </row>
    <row r="57">
      <c r="G57" s="9">
        <v>9.0</v>
      </c>
      <c r="H57" s="9" t="s">
        <v>1270</v>
      </c>
      <c r="I57" s="163" t="s">
        <v>180</v>
      </c>
      <c r="J57" s="163" t="s">
        <v>189</v>
      </c>
      <c r="M57" s="9"/>
      <c r="N57" s="9" t="s">
        <v>181</v>
      </c>
      <c r="O57" s="9" t="s">
        <v>300</v>
      </c>
      <c r="Q57" s="9">
        <v>10.0</v>
      </c>
      <c r="R57" s="202" t="str">
        <f t="shared" ref="R57:T57" si="24">I13</f>
        <v>Informe/ Destaque</v>
      </c>
      <c r="S57" s="9" t="str">
        <f t="shared" si="24"/>
        <v/>
      </c>
      <c r="T57" s="9" t="str">
        <f t="shared" si="24"/>
        <v/>
      </c>
      <c r="U57" s="203"/>
      <c r="V57" s="9" t="str">
        <f t="shared" si="6"/>
        <v>Obras</v>
      </c>
      <c r="W57" s="203"/>
      <c r="X57" s="9" t="str">
        <f t="shared" si="10"/>
        <v>Obras</v>
      </c>
      <c r="Y57" s="203"/>
      <c r="Z57" s="163" t="str">
        <f t="shared" ref="Z57:AA57" si="25">I58</f>
        <v>Lazer</v>
      </c>
      <c r="AA57" s="252" t="str">
        <f t="shared" si="25"/>
        <v>Informe/ Destaque</v>
      </c>
    </row>
    <row r="58">
      <c r="G58" s="9">
        <v>10.0</v>
      </c>
      <c r="H58" s="9" t="s">
        <v>1271</v>
      </c>
      <c r="I58" s="9" t="s">
        <v>196</v>
      </c>
      <c r="J58" s="163" t="s">
        <v>189</v>
      </c>
      <c r="M58" s="9"/>
      <c r="N58" s="9" t="s">
        <v>181</v>
      </c>
      <c r="O58" s="9" t="s">
        <v>300</v>
      </c>
      <c r="Q58" s="9">
        <v>11.0</v>
      </c>
      <c r="R58" s="202" t="str">
        <f t="shared" ref="R58:T58" si="26">I14</f>
        <v>Segurança</v>
      </c>
      <c r="S58" s="9" t="str">
        <f t="shared" si="26"/>
        <v>Informe/ Destaque</v>
      </c>
      <c r="T58" s="9" t="str">
        <f t="shared" si="26"/>
        <v/>
      </c>
      <c r="U58" s="203"/>
      <c r="V58" s="9" t="str">
        <f t="shared" si="6"/>
        <v>Informe/ Destaque</v>
      </c>
      <c r="W58" s="203" t="str">
        <f>J79</f>
        <v>Economia/ Investimento</v>
      </c>
      <c r="X58" s="9" t="str">
        <f t="shared" si="10"/>
        <v>Informe/ Destaque</v>
      </c>
      <c r="Y58" s="203"/>
      <c r="Z58" s="163" t="str">
        <f t="shared" ref="Z58:AA58" si="27">I59</f>
        <v>Segurança</v>
      </c>
      <c r="AA58" s="252" t="str">
        <f t="shared" si="27"/>
        <v/>
      </c>
    </row>
    <row r="59">
      <c r="G59" s="9">
        <v>11.0</v>
      </c>
      <c r="H59" s="9" t="s">
        <v>1272</v>
      </c>
      <c r="I59" s="163" t="s">
        <v>235</v>
      </c>
      <c r="J59" s="140"/>
      <c r="M59" s="9"/>
      <c r="N59" s="9" t="s">
        <v>181</v>
      </c>
      <c r="O59" s="9" t="s">
        <v>300</v>
      </c>
      <c r="Q59" s="9">
        <v>12.0</v>
      </c>
      <c r="R59" s="202" t="str">
        <f t="shared" ref="R59:T59" si="28">I15</f>
        <v>Informe/ Destaque</v>
      </c>
      <c r="S59" s="9" t="str">
        <f t="shared" si="28"/>
        <v/>
      </c>
      <c r="T59" s="9" t="str">
        <f t="shared" si="28"/>
        <v/>
      </c>
      <c r="U59" s="203"/>
      <c r="V59" s="9" t="str">
        <f t="shared" si="6"/>
        <v>Política</v>
      </c>
      <c r="W59" s="204"/>
      <c r="X59" s="9" t="str">
        <f t="shared" si="10"/>
        <v>Política</v>
      </c>
      <c r="Y59" s="204"/>
      <c r="Z59" s="163" t="str">
        <f t="shared" ref="Z59:AA59" si="29">I60</f>
        <v>Segurança</v>
      </c>
      <c r="AA59" s="252" t="str">
        <f t="shared" si="29"/>
        <v>Informe/ Destaque</v>
      </c>
    </row>
    <row r="60">
      <c r="G60" s="9">
        <v>12.0</v>
      </c>
      <c r="H60" s="9" t="s">
        <v>1273</v>
      </c>
      <c r="I60" s="9" t="s">
        <v>235</v>
      </c>
      <c r="J60" s="163" t="s">
        <v>189</v>
      </c>
      <c r="M60" s="9"/>
      <c r="N60" s="9" t="s">
        <v>181</v>
      </c>
      <c r="O60" s="9" t="s">
        <v>300</v>
      </c>
      <c r="Q60" s="9">
        <v>13.0</v>
      </c>
      <c r="R60" s="202" t="str">
        <f t="shared" ref="R60:T60" si="30">I16</f>
        <v>Economia/ Investimento</v>
      </c>
      <c r="S60" s="9" t="str">
        <f t="shared" si="30"/>
        <v>Informe/ Destaque</v>
      </c>
      <c r="T60" s="9" t="str">
        <f t="shared" si="30"/>
        <v/>
      </c>
      <c r="U60" s="203"/>
      <c r="V60" s="9" t="str">
        <f t="shared" si="6"/>
        <v>Saúde</v>
      </c>
      <c r="W60" s="204"/>
      <c r="X60" s="9" t="str">
        <f t="shared" si="10"/>
        <v>Saúde</v>
      </c>
      <c r="Y60" s="204"/>
      <c r="Z60" s="163" t="str">
        <f t="shared" ref="Z60:AA60" si="31">I61</f>
        <v>Saúde</v>
      </c>
      <c r="AA60" s="252" t="str">
        <f t="shared" si="31"/>
        <v>Informe/ Destaque</v>
      </c>
    </row>
    <row r="61">
      <c r="G61" s="9">
        <v>13.0</v>
      </c>
      <c r="H61" s="9" t="s">
        <v>1274</v>
      </c>
      <c r="I61" s="163" t="s">
        <v>188</v>
      </c>
      <c r="J61" s="163" t="s">
        <v>189</v>
      </c>
      <c r="M61" s="9"/>
      <c r="N61" s="9" t="s">
        <v>181</v>
      </c>
      <c r="O61" s="9" t="s">
        <v>300</v>
      </c>
      <c r="Q61" s="9">
        <v>14.0</v>
      </c>
      <c r="R61" s="202" t="str">
        <f t="shared" ref="R61:T61" si="32">I17</f>
        <v>Obras</v>
      </c>
      <c r="S61" s="9" t="str">
        <f t="shared" si="32"/>
        <v/>
      </c>
      <c r="T61" s="9" t="str">
        <f t="shared" si="32"/>
        <v/>
      </c>
      <c r="U61" s="203"/>
      <c r="V61" s="9" t="str">
        <f t="shared" si="6"/>
        <v>Saúde</v>
      </c>
      <c r="W61" s="203"/>
      <c r="X61" s="9" t="str">
        <f t="shared" si="10"/>
        <v>Saúde</v>
      </c>
      <c r="Y61" s="203" t="str">
        <f>J39</f>
        <v>Economia/ Investimento</v>
      </c>
      <c r="Z61" s="163" t="str">
        <f t="shared" ref="Z61:AA61" si="33">I62</f>
        <v>Segurança</v>
      </c>
      <c r="AA61" s="252" t="str">
        <f t="shared" si="33"/>
        <v>Informe/ Destaque</v>
      </c>
    </row>
    <row r="62">
      <c r="G62" s="9">
        <v>14.0</v>
      </c>
      <c r="H62" s="9" t="s">
        <v>1275</v>
      </c>
      <c r="I62" s="163" t="s">
        <v>235</v>
      </c>
      <c r="J62" s="163" t="s">
        <v>189</v>
      </c>
      <c r="M62" s="9"/>
      <c r="N62" s="9" t="s">
        <v>181</v>
      </c>
      <c r="O62" s="9" t="s">
        <v>300</v>
      </c>
      <c r="Q62" s="9">
        <v>15.0</v>
      </c>
      <c r="R62" s="205" t="str">
        <f>I18</f>
        <v>Obras</v>
      </c>
      <c r="S62" s="253"/>
      <c r="T62" s="206" t="str">
        <f>K18</f>
        <v/>
      </c>
      <c r="U62" s="207"/>
      <c r="V62" s="205" t="str">
        <f t="shared" si="6"/>
        <v>Segurança</v>
      </c>
      <c r="W62" s="254" t="str">
        <f>J83</f>
        <v>Economia/ Investimento</v>
      </c>
      <c r="X62" s="206" t="str">
        <f t="shared" si="10"/>
        <v>Segurança</v>
      </c>
      <c r="Y62" s="254"/>
      <c r="Z62" s="206" t="str">
        <f>I63</f>
        <v>Saúde</v>
      </c>
      <c r="AA62" s="254"/>
    </row>
    <row r="63">
      <c r="G63" s="9">
        <v>15.0</v>
      </c>
      <c r="H63" s="9" t="s">
        <v>1276</v>
      </c>
      <c r="I63" s="9" t="s">
        <v>188</v>
      </c>
      <c r="J63" s="163" t="s">
        <v>189</v>
      </c>
      <c r="K63" s="9"/>
      <c r="L63" s="9"/>
      <c r="M63" s="9"/>
      <c r="N63" s="9" t="s">
        <v>181</v>
      </c>
      <c r="O63" s="9" t="s">
        <v>300</v>
      </c>
      <c r="S63" s="9"/>
      <c r="T63" s="9"/>
    </row>
    <row r="65">
      <c r="H65" s="188" t="s">
        <v>1277</v>
      </c>
    </row>
    <row r="66">
      <c r="H66" s="9" t="s">
        <v>1278</v>
      </c>
    </row>
    <row r="67" ht="26.25" customHeight="1">
      <c r="R67" s="208" t="s">
        <v>171</v>
      </c>
      <c r="S67" s="209" t="s">
        <v>14</v>
      </c>
      <c r="T67" s="210" t="s">
        <v>15</v>
      </c>
      <c r="U67" s="210" t="s">
        <v>16</v>
      </c>
      <c r="V67" s="211" t="s">
        <v>365</v>
      </c>
      <c r="W67" s="212"/>
    </row>
    <row r="68">
      <c r="H68" s="9" t="s">
        <v>15</v>
      </c>
      <c r="I68" s="9" t="s">
        <v>979</v>
      </c>
      <c r="R68" s="213" t="s">
        <v>204</v>
      </c>
      <c r="S68" s="214">
        <f t="shared" ref="S68:S81" si="34">COUNTIF($R$48:$U$62, R68)
</f>
        <v>1</v>
      </c>
      <c r="T68" s="215">
        <f t="shared" ref="T68:T81" si="35">COUNTIF($V$48:$W$62, R68)
</f>
        <v>0</v>
      </c>
      <c r="U68" s="215">
        <f t="shared" ref="U68:U81" si="36">COUNTIF($X$48:$Y$62, R68)
</f>
        <v>0</v>
      </c>
      <c r="V68" s="140">
        <f t="shared" ref="V68:V81" si="37">COUNTIF($Z$48:$AA$62, R68)
</f>
        <v>0</v>
      </c>
      <c r="W68" s="216"/>
    </row>
    <row r="69">
      <c r="G69" s="162" t="s">
        <v>169</v>
      </c>
      <c r="H69" s="163" t="s">
        <v>170</v>
      </c>
      <c r="I69" s="164" t="s">
        <v>171</v>
      </c>
      <c r="N69" s="9" t="s">
        <v>172</v>
      </c>
      <c r="O69" s="9" t="s">
        <v>173</v>
      </c>
      <c r="R69" s="213" t="s">
        <v>215</v>
      </c>
      <c r="S69" s="214">
        <f t="shared" si="34"/>
        <v>1</v>
      </c>
      <c r="T69" s="215">
        <f t="shared" si="35"/>
        <v>0</v>
      </c>
      <c r="U69" s="215">
        <f t="shared" si="36"/>
        <v>0</v>
      </c>
      <c r="V69" s="140">
        <f t="shared" si="37"/>
        <v>1</v>
      </c>
      <c r="W69" s="216"/>
    </row>
    <row r="70">
      <c r="G70" s="9">
        <v>1.0</v>
      </c>
      <c r="H70" s="9" t="s">
        <v>1247</v>
      </c>
      <c r="I70" s="9" t="s">
        <v>235</v>
      </c>
      <c r="J70" s="9" t="s">
        <v>189</v>
      </c>
      <c r="K70" s="9"/>
      <c r="L70" s="9"/>
      <c r="N70" s="9" t="s">
        <v>181</v>
      </c>
      <c r="O70" s="9">
        <v>0.0</v>
      </c>
      <c r="R70" s="213" t="s">
        <v>366</v>
      </c>
      <c r="S70" s="214">
        <f t="shared" si="34"/>
        <v>0</v>
      </c>
      <c r="T70" s="215">
        <f t="shared" si="35"/>
        <v>0</v>
      </c>
      <c r="U70" s="215">
        <f t="shared" si="36"/>
        <v>0</v>
      </c>
      <c r="V70" s="140">
        <f t="shared" si="37"/>
        <v>0</v>
      </c>
      <c r="W70" s="216"/>
    </row>
    <row r="71">
      <c r="G71" s="9">
        <v>2.0</v>
      </c>
      <c r="H71" s="9" t="s">
        <v>1248</v>
      </c>
      <c r="I71" s="9" t="s">
        <v>235</v>
      </c>
      <c r="K71" s="9"/>
      <c r="L71" s="9"/>
      <c r="N71" s="9" t="s">
        <v>181</v>
      </c>
      <c r="O71" s="9">
        <v>0.0</v>
      </c>
      <c r="R71" s="213" t="s">
        <v>197</v>
      </c>
      <c r="S71" s="214">
        <f t="shared" si="34"/>
        <v>1</v>
      </c>
      <c r="T71" s="215">
        <f t="shared" si="35"/>
        <v>0</v>
      </c>
      <c r="U71" s="215">
        <f t="shared" si="36"/>
        <v>0</v>
      </c>
      <c r="V71" s="140">
        <f t="shared" si="37"/>
        <v>0</v>
      </c>
      <c r="W71" s="216"/>
    </row>
    <row r="72">
      <c r="G72" s="9">
        <v>3.0</v>
      </c>
      <c r="H72" s="9" t="s">
        <v>1249</v>
      </c>
      <c r="I72" s="9" t="s">
        <v>189</v>
      </c>
      <c r="K72" s="9"/>
      <c r="L72" s="9"/>
      <c r="N72" s="9" t="s">
        <v>181</v>
      </c>
      <c r="O72" s="9">
        <v>0.0</v>
      </c>
      <c r="R72" s="213" t="s">
        <v>220</v>
      </c>
      <c r="S72" s="214">
        <f t="shared" si="34"/>
        <v>2</v>
      </c>
      <c r="T72" s="215">
        <f t="shared" si="35"/>
        <v>2</v>
      </c>
      <c r="U72" s="215">
        <f t="shared" si="36"/>
        <v>1</v>
      </c>
      <c r="V72" s="140">
        <f t="shared" si="37"/>
        <v>1</v>
      </c>
      <c r="W72" s="216"/>
    </row>
    <row r="73">
      <c r="G73" s="9">
        <v>4.0</v>
      </c>
      <c r="H73" s="9" t="s">
        <v>1250</v>
      </c>
      <c r="I73" s="9" t="s">
        <v>189</v>
      </c>
      <c r="J73" s="140"/>
      <c r="L73" s="9"/>
      <c r="N73" s="9" t="s">
        <v>181</v>
      </c>
      <c r="O73" s="9">
        <v>0.0</v>
      </c>
      <c r="R73" s="213" t="s">
        <v>200</v>
      </c>
      <c r="S73" s="214">
        <f t="shared" si="34"/>
        <v>0</v>
      </c>
      <c r="T73" s="215">
        <f t="shared" si="35"/>
        <v>0</v>
      </c>
      <c r="U73" s="215">
        <f t="shared" si="36"/>
        <v>0</v>
      </c>
      <c r="V73" s="140">
        <f t="shared" si="37"/>
        <v>1</v>
      </c>
      <c r="W73" s="216"/>
    </row>
    <row r="74">
      <c r="G74" s="9">
        <v>5.0</v>
      </c>
      <c r="H74" s="9" t="s">
        <v>1251</v>
      </c>
      <c r="I74" s="9" t="s">
        <v>235</v>
      </c>
      <c r="K74" s="9"/>
      <c r="L74" s="9"/>
      <c r="N74" s="9" t="s">
        <v>181</v>
      </c>
      <c r="O74" s="9">
        <v>0.0</v>
      </c>
      <c r="R74" s="213" t="s">
        <v>189</v>
      </c>
      <c r="S74" s="214">
        <f t="shared" si="34"/>
        <v>7</v>
      </c>
      <c r="T74" s="215">
        <f t="shared" si="35"/>
        <v>5</v>
      </c>
      <c r="U74" s="215">
        <f t="shared" si="36"/>
        <v>4</v>
      </c>
      <c r="V74" s="140">
        <f t="shared" si="37"/>
        <v>11</v>
      </c>
      <c r="W74" s="216"/>
    </row>
    <row r="75">
      <c r="G75" s="9">
        <v>6.0</v>
      </c>
      <c r="H75" s="9" t="s">
        <v>1223</v>
      </c>
      <c r="I75" s="9" t="s">
        <v>196</v>
      </c>
      <c r="K75" s="9"/>
      <c r="L75" s="9"/>
      <c r="N75" s="9" t="s">
        <v>181</v>
      </c>
      <c r="O75" s="9">
        <v>0.0</v>
      </c>
      <c r="R75" s="213" t="s">
        <v>196</v>
      </c>
      <c r="S75" s="214">
        <f t="shared" si="34"/>
        <v>3</v>
      </c>
      <c r="T75" s="215">
        <f t="shared" si="35"/>
        <v>2</v>
      </c>
      <c r="U75" s="215">
        <f t="shared" si="36"/>
        <v>2</v>
      </c>
      <c r="V75" s="140">
        <f t="shared" si="37"/>
        <v>1</v>
      </c>
      <c r="W75" s="216"/>
    </row>
    <row r="76">
      <c r="G76" s="9">
        <v>7.0</v>
      </c>
      <c r="H76" s="9" t="s">
        <v>1252</v>
      </c>
      <c r="I76" s="9" t="s">
        <v>272</v>
      </c>
      <c r="K76" s="9"/>
      <c r="L76" s="9"/>
      <c r="N76" s="9" t="s">
        <v>181</v>
      </c>
      <c r="O76" s="9">
        <v>0.0</v>
      </c>
      <c r="R76" s="213" t="s">
        <v>272</v>
      </c>
      <c r="S76" s="214">
        <f t="shared" si="34"/>
        <v>1</v>
      </c>
      <c r="T76" s="215">
        <f t="shared" si="35"/>
        <v>1</v>
      </c>
      <c r="U76" s="215">
        <f t="shared" si="36"/>
        <v>1</v>
      </c>
      <c r="V76" s="140">
        <f t="shared" si="37"/>
        <v>0</v>
      </c>
      <c r="W76" s="216"/>
    </row>
    <row r="77">
      <c r="G77" s="9">
        <v>8.0</v>
      </c>
      <c r="H77" s="9" t="s">
        <v>1253</v>
      </c>
      <c r="I77" s="9" t="s">
        <v>196</v>
      </c>
      <c r="J77" s="9" t="s">
        <v>189</v>
      </c>
      <c r="K77" s="9"/>
      <c r="L77" s="9"/>
      <c r="N77" s="9" t="s">
        <v>181</v>
      </c>
      <c r="O77" s="9">
        <v>0.0</v>
      </c>
      <c r="R77" s="213" t="s">
        <v>179</v>
      </c>
      <c r="S77" s="214">
        <f t="shared" si="34"/>
        <v>0</v>
      </c>
      <c r="T77" s="215">
        <f t="shared" si="35"/>
        <v>0</v>
      </c>
      <c r="U77" s="215">
        <f t="shared" si="36"/>
        <v>0</v>
      </c>
      <c r="V77" s="140">
        <f t="shared" si="37"/>
        <v>0</v>
      </c>
      <c r="W77" s="216"/>
    </row>
    <row r="78">
      <c r="G78" s="9">
        <v>9.0</v>
      </c>
      <c r="H78" s="9" t="s">
        <v>1254</v>
      </c>
      <c r="I78" s="9" t="s">
        <v>235</v>
      </c>
      <c r="J78" s="9" t="s">
        <v>196</v>
      </c>
      <c r="N78" s="9" t="s">
        <v>181</v>
      </c>
      <c r="O78" s="9">
        <v>0.0</v>
      </c>
      <c r="R78" s="213" t="s">
        <v>207</v>
      </c>
      <c r="S78" s="214">
        <f t="shared" si="34"/>
        <v>4</v>
      </c>
      <c r="T78" s="215">
        <f t="shared" si="35"/>
        <v>1</v>
      </c>
      <c r="U78" s="215">
        <f t="shared" si="36"/>
        <v>1</v>
      </c>
      <c r="V78" s="140">
        <f t="shared" si="37"/>
        <v>0</v>
      </c>
      <c r="W78" s="216"/>
    </row>
    <row r="79">
      <c r="G79" s="9">
        <v>10.0</v>
      </c>
      <c r="H79" s="9" t="s">
        <v>1255</v>
      </c>
      <c r="I79" s="9" t="s">
        <v>207</v>
      </c>
      <c r="J79" s="9" t="s">
        <v>220</v>
      </c>
      <c r="N79" s="9" t="s">
        <v>181</v>
      </c>
      <c r="O79" s="9">
        <v>0.0</v>
      </c>
      <c r="R79" s="213" t="s">
        <v>227</v>
      </c>
      <c r="S79" s="214">
        <f t="shared" si="34"/>
        <v>0</v>
      </c>
      <c r="T79" s="215">
        <f t="shared" si="35"/>
        <v>0</v>
      </c>
      <c r="U79" s="215">
        <f t="shared" si="36"/>
        <v>0</v>
      </c>
      <c r="V79" s="140">
        <f t="shared" si="37"/>
        <v>0</v>
      </c>
      <c r="W79" s="216"/>
    </row>
    <row r="80">
      <c r="G80" s="9">
        <v>11.0</v>
      </c>
      <c r="H80" s="9" t="s">
        <v>1256</v>
      </c>
      <c r="I80" s="9" t="s">
        <v>189</v>
      </c>
      <c r="J80" s="9" t="s">
        <v>188</v>
      </c>
      <c r="N80" s="9" t="s">
        <v>181</v>
      </c>
      <c r="O80" s="9">
        <v>0.0</v>
      </c>
      <c r="R80" s="213" t="s">
        <v>188</v>
      </c>
      <c r="S80" s="214">
        <f t="shared" si="34"/>
        <v>1</v>
      </c>
      <c r="T80" s="215">
        <f t="shared" si="35"/>
        <v>2</v>
      </c>
      <c r="U80" s="215">
        <f t="shared" si="36"/>
        <v>2</v>
      </c>
      <c r="V80" s="140">
        <f t="shared" si="37"/>
        <v>2</v>
      </c>
      <c r="W80" s="216"/>
    </row>
    <row r="81">
      <c r="G81" s="9">
        <v>12.0</v>
      </c>
      <c r="H81" s="9" t="s">
        <v>1257</v>
      </c>
      <c r="I81" s="9" t="s">
        <v>180</v>
      </c>
      <c r="J81" s="9" t="s">
        <v>220</v>
      </c>
      <c r="K81" s="9" t="s">
        <v>366</v>
      </c>
      <c r="N81" s="9" t="s">
        <v>181</v>
      </c>
      <c r="O81" s="9">
        <v>0.0</v>
      </c>
      <c r="R81" s="217" t="s">
        <v>235</v>
      </c>
      <c r="S81" s="218">
        <f t="shared" si="34"/>
        <v>1</v>
      </c>
      <c r="T81" s="219">
        <f t="shared" si="35"/>
        <v>5</v>
      </c>
      <c r="U81" s="219">
        <f t="shared" si="36"/>
        <v>5</v>
      </c>
      <c r="V81" s="220">
        <f t="shared" si="37"/>
        <v>6</v>
      </c>
      <c r="W81" s="221"/>
    </row>
    <row r="82">
      <c r="G82" s="9">
        <v>13.0</v>
      </c>
      <c r="H82" s="9" t="s">
        <v>1258</v>
      </c>
      <c r="I82" s="9" t="s">
        <v>188</v>
      </c>
      <c r="J82" s="9" t="s">
        <v>189</v>
      </c>
      <c r="K82" s="9"/>
      <c r="L82" s="9"/>
      <c r="N82" s="9" t="s">
        <v>181</v>
      </c>
      <c r="O82" s="9">
        <v>0.0</v>
      </c>
    </row>
    <row r="83">
      <c r="G83" s="9">
        <v>14.0</v>
      </c>
      <c r="H83" s="9" t="s">
        <v>1225</v>
      </c>
      <c r="I83" s="9" t="s">
        <v>188</v>
      </c>
      <c r="J83" s="9" t="s">
        <v>220</v>
      </c>
      <c r="K83" s="9"/>
      <c r="L83" s="9"/>
      <c r="N83" s="9" t="s">
        <v>181</v>
      </c>
      <c r="O83" s="9">
        <v>0.0</v>
      </c>
      <c r="R83" s="208" t="s">
        <v>367</v>
      </c>
      <c r="S83" s="209" t="s">
        <v>216</v>
      </c>
      <c r="T83" s="209" t="s">
        <v>181</v>
      </c>
      <c r="U83" s="222" t="s">
        <v>368</v>
      </c>
    </row>
    <row r="84">
      <c r="G84" s="9">
        <v>15.0</v>
      </c>
      <c r="H84" s="9" t="s">
        <v>1259</v>
      </c>
      <c r="I84" s="9" t="s">
        <v>235</v>
      </c>
      <c r="J84" s="9" t="s">
        <v>272</v>
      </c>
      <c r="K84" s="9"/>
      <c r="L84" s="9"/>
      <c r="N84" s="9" t="s">
        <v>181</v>
      </c>
      <c r="O84" s="9">
        <v>0.0</v>
      </c>
      <c r="R84" s="213" t="s">
        <v>15</v>
      </c>
      <c r="S84" s="214">
        <f>COUNTIF(N50:N64,"Alerta")</f>
        <v>0</v>
      </c>
      <c r="T84" s="214">
        <f>COUNTIF(N50:N64,"Positiva")
</f>
        <v>14</v>
      </c>
      <c r="U84" s="223">
        <f t="shared" ref="U84:U87" si="38">S84/(SUM(S84:T84))</f>
        <v>0</v>
      </c>
    </row>
    <row r="85">
      <c r="R85" s="213" t="s">
        <v>14</v>
      </c>
      <c r="S85" s="214">
        <f>COUNTIF(N4:N18,"Alerta")</f>
        <v>0</v>
      </c>
      <c r="T85" s="214">
        <f>COUNTIF(N4:N18,"Positiva")
</f>
        <v>15</v>
      </c>
      <c r="U85" s="223">
        <f t="shared" si="38"/>
        <v>0</v>
      </c>
    </row>
    <row r="86">
      <c r="H86" s="192" t="s">
        <v>1244</v>
      </c>
      <c r="R86" s="213" t="s">
        <v>16</v>
      </c>
      <c r="S86" s="214">
        <f>COUNTIF(N6:N20,"Alerta")</f>
        <v>0</v>
      </c>
      <c r="T86" s="214">
        <f>COUNTIF(N6:N20,"Positiva")
</f>
        <v>13</v>
      </c>
      <c r="U86" s="223">
        <f t="shared" si="38"/>
        <v>0</v>
      </c>
    </row>
    <row r="87">
      <c r="R87" s="217" t="s">
        <v>369</v>
      </c>
      <c r="S87" s="218">
        <f>COUNTIF(N29:N43,"Alerta")</f>
        <v>0</v>
      </c>
      <c r="T87" s="218">
        <f>COUNTIF(N29:N43,"Positiva")
</f>
        <v>12</v>
      </c>
      <c r="U87" s="224">
        <f t="shared" si="38"/>
        <v>0</v>
      </c>
    </row>
  </sheetData>
  <mergeCells count="20">
    <mergeCell ref="B1:C1"/>
    <mergeCell ref="G1:O1"/>
    <mergeCell ref="Q1:T1"/>
    <mergeCell ref="A2:A6"/>
    <mergeCell ref="I3:L3"/>
    <mergeCell ref="B5:B6"/>
    <mergeCell ref="C5:C6"/>
    <mergeCell ref="X47:Y47"/>
    <mergeCell ref="Z47:AA47"/>
    <mergeCell ref="V67:W67"/>
    <mergeCell ref="I69:L69"/>
    <mergeCell ref="H86:J88"/>
    <mergeCell ref="A8:D8"/>
    <mergeCell ref="A12:C12"/>
    <mergeCell ref="I25:L25"/>
    <mergeCell ref="H42:J44"/>
    <mergeCell ref="R46:AA46"/>
    <mergeCell ref="R47:U47"/>
    <mergeCell ref="V47:W47"/>
    <mergeCell ref="I48:L48"/>
  </mergeCells>
  <conditionalFormatting sqref="M4:N18 M26:N40 M49:N63 N69:N84 M84">
    <cfRule type="containsText" dxfId="3" priority="1" operator="containsText" text="Alerta">
      <formula>NOT(ISERROR(SEARCH(("Alerta"),(M4))))</formula>
    </cfRule>
  </conditionalFormatting>
  <conditionalFormatting sqref="T41">
    <cfRule type="containsText" dxfId="4" priority="2" operator="containsText" text="esquerda">
      <formula>NOT(ISERROR(SEARCH(("esquerda"),(T41))))</formula>
    </cfRule>
  </conditionalFormatting>
  <conditionalFormatting sqref="T41">
    <cfRule type="containsText" dxfId="5" priority="3" operator="containsText" text="direita">
      <formula>NOT(ISERROR(SEARCH(("direita"),(T41))))</formula>
    </cfRule>
  </conditionalFormatting>
  <conditionalFormatting sqref="T41">
    <cfRule type="notContainsBlanks" dxfId="6" priority="4">
      <formula>LEN(TRIM(T41))&gt;0</formula>
    </cfRule>
  </conditionalFormatting>
  <dataValidations>
    <dataValidation type="list" allowBlank="1" showErrorMessage="1" sqref="I4 I5:J5 I6 I7:J7 I8 I9:J9 I10 I11:J12 I13 I14:J14 I15 I16:J16 I17:I18 I26:J26 I27:I32 I33:J36 I37:K37 I38:J40 I49:I50 I51:J52 I53:I54 I55:J58 I59 R48:AA62 I60:J63 I70:J70 I71:I76 I77:J80 I81:K81 I82:J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5"/>
    <hyperlink r:id="rId6" ref="A27"/>
    <hyperlink r:id="rId7" ref="A28"/>
    <hyperlink r:id="rId8" ref="H47"/>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7" max="7" width="17.75"/>
    <col customWidth="1" min="8" max="8" width="63.38"/>
    <col customWidth="1" min="9" max="9" width="23.75"/>
    <col customWidth="1" min="10" max="10" width="21.13"/>
    <col customWidth="1" min="11" max="11" width="10.75"/>
    <col customWidth="1" min="12" max="12" width="10.38"/>
    <col customWidth="1" min="13" max="14" width="14.38"/>
    <col customWidth="1" min="16" max="16" width="18.25"/>
    <col customWidth="1" min="18" max="18" width="19.88"/>
    <col customWidth="1" min="20" max="20" width="13.75"/>
    <col customWidth="1" min="22" max="22" width="16.25"/>
    <col customWidth="1" min="23" max="23" width="18.88"/>
    <col customWidth="1" min="24" max="24" width="23.75"/>
    <col customWidth="1" min="26" max="26" width="37.75"/>
    <col customWidth="1" min="27" max="27" width="21.25"/>
  </cols>
  <sheetData>
    <row r="1" ht="30.0" customHeight="1">
      <c r="A1" s="143" t="s">
        <v>152</v>
      </c>
      <c r="B1" s="144" t="s">
        <v>153</v>
      </c>
      <c r="C1" s="145"/>
      <c r="D1" s="146" t="s">
        <v>154</v>
      </c>
      <c r="E1" s="146" t="s">
        <v>155</v>
      </c>
      <c r="G1" s="147" t="s">
        <v>158</v>
      </c>
      <c r="Q1" s="148" t="s">
        <v>159</v>
      </c>
    </row>
    <row r="2">
      <c r="A2" s="149">
        <v>3974495.0</v>
      </c>
      <c r="B2" s="150" t="s">
        <v>14</v>
      </c>
      <c r="C2" s="248" t="s">
        <v>1279</v>
      </c>
      <c r="D2" s="249">
        <v>140000.0</v>
      </c>
      <c r="E2" s="153">
        <f t="shared" ref="E2:E4" si="1"> D2 / $A$2</f>
        <v>0.03522460086</v>
      </c>
      <c r="H2" s="9" t="s">
        <v>14</v>
      </c>
      <c r="I2" s="9" t="s">
        <v>979</v>
      </c>
      <c r="Q2" s="154" t="s">
        <v>162</v>
      </c>
      <c r="R2" s="155" t="s">
        <v>163</v>
      </c>
      <c r="S2" s="155" t="s">
        <v>164</v>
      </c>
      <c r="T2" s="156" t="s">
        <v>165</v>
      </c>
      <c r="V2" s="157" t="s">
        <v>166</v>
      </c>
      <c r="W2" s="157" t="s">
        <v>167</v>
      </c>
    </row>
    <row r="3">
      <c r="A3" s="158"/>
      <c r="B3" s="159" t="s">
        <v>15</v>
      </c>
      <c r="C3" s="244" t="s">
        <v>1280</v>
      </c>
      <c r="D3" s="170">
        <v>156000.0</v>
      </c>
      <c r="E3" s="153">
        <f t="shared" si="1"/>
        <v>0.03925026953</v>
      </c>
      <c r="G3" s="162" t="s">
        <v>169</v>
      </c>
      <c r="H3" s="163" t="s">
        <v>170</v>
      </c>
      <c r="I3" s="164" t="s">
        <v>171</v>
      </c>
      <c r="M3" s="9"/>
      <c r="N3" s="9" t="s">
        <v>172</v>
      </c>
      <c r="O3" s="9" t="s">
        <v>173</v>
      </c>
      <c r="Q3" s="165" t="s">
        <v>174</v>
      </c>
      <c r="R3" s="166" t="s">
        <v>1281</v>
      </c>
      <c r="S3" s="166" t="s">
        <v>353</v>
      </c>
      <c r="T3" s="167" t="str">
        <f>VLOOKUP($S$3:$S$100,Partidos!A:B,2,FALSE)</f>
        <v>C-esquerda</v>
      </c>
      <c r="V3" s="168" t="str">
        <f>T3</f>
        <v>C-esquerda</v>
      </c>
      <c r="W3" s="169">
        <f>COUNTIF(T3:T40,"*Centro*")</f>
        <v>7</v>
      </c>
    </row>
    <row r="4">
      <c r="A4" s="158"/>
      <c r="B4" s="159" t="s">
        <v>16</v>
      </c>
      <c r="C4" s="244" t="s">
        <v>1282</v>
      </c>
      <c r="D4" s="170">
        <v>162500.0</v>
      </c>
      <c r="E4" s="153">
        <f t="shared" si="1"/>
        <v>0.04088569743</v>
      </c>
      <c r="G4" s="9">
        <v>1.0</v>
      </c>
      <c r="H4" s="9" t="s">
        <v>1283</v>
      </c>
      <c r="I4" s="9" t="s">
        <v>196</v>
      </c>
      <c r="K4" s="9"/>
      <c r="L4" s="9"/>
      <c r="M4" s="9"/>
      <c r="N4" s="9" t="s">
        <v>181</v>
      </c>
      <c r="O4" s="9">
        <v>0.0</v>
      </c>
      <c r="Q4" s="171" t="s">
        <v>182</v>
      </c>
      <c r="R4" s="172" t="s">
        <v>1284</v>
      </c>
      <c r="S4" s="172" t="s">
        <v>924</v>
      </c>
      <c r="T4" s="173" t="str">
        <f>VLOOKUP($S$3:$S$100,Partidos!A:B,2,FALSE)</f>
        <v>C-direita</v>
      </c>
      <c r="V4" s="174" t="s">
        <v>184</v>
      </c>
      <c r="W4" s="169">
        <f>COUNTIF(T:T,"*Direita*")</f>
        <v>19</v>
      </c>
    </row>
    <row r="5">
      <c r="A5" s="158"/>
      <c r="B5" s="175" t="s">
        <v>185</v>
      </c>
      <c r="C5" s="257" t="s">
        <v>1285</v>
      </c>
      <c r="D5" s="176" t="s">
        <v>12</v>
      </c>
      <c r="E5" s="177" t="s">
        <v>12</v>
      </c>
      <c r="G5" s="9">
        <v>2.0</v>
      </c>
      <c r="H5" s="9" t="s">
        <v>1286</v>
      </c>
      <c r="I5" s="9" t="s">
        <v>188</v>
      </c>
      <c r="J5" s="9"/>
      <c r="K5" s="9"/>
      <c r="L5" s="9"/>
      <c r="M5" s="9"/>
      <c r="N5" s="9" t="s">
        <v>181</v>
      </c>
      <c r="O5" s="9">
        <v>0.0</v>
      </c>
      <c r="Q5" s="235" t="s">
        <v>387</v>
      </c>
      <c r="R5" s="179" t="s">
        <v>1287</v>
      </c>
      <c r="S5" s="179" t="s">
        <v>288</v>
      </c>
      <c r="T5" s="173" t="str">
        <f>VLOOKUP($S$3:$S$100,Partidos!A:B,2,FALSE)</f>
        <v>Direita</v>
      </c>
      <c r="V5" s="180" t="s">
        <v>193</v>
      </c>
      <c r="W5" s="181">
        <f>COUNTIF(T:T,"*Esquerda*")</f>
        <v>12</v>
      </c>
    </row>
    <row r="6">
      <c r="A6" s="182"/>
      <c r="B6" s="183"/>
      <c r="C6" s="251"/>
      <c r="D6" s="185" t="s">
        <v>12</v>
      </c>
      <c r="E6" s="185" t="s">
        <v>12</v>
      </c>
      <c r="G6" s="9">
        <v>3.0</v>
      </c>
      <c r="H6" s="9" t="s">
        <v>1288</v>
      </c>
      <c r="I6" s="9" t="s">
        <v>189</v>
      </c>
      <c r="K6" s="9"/>
      <c r="L6" s="9"/>
      <c r="M6" s="9"/>
      <c r="N6" s="9" t="s">
        <v>181</v>
      </c>
      <c r="O6" s="9">
        <v>0.0</v>
      </c>
      <c r="Q6" s="186"/>
      <c r="R6" s="179" t="s">
        <v>1289</v>
      </c>
      <c r="S6" s="179" t="s">
        <v>336</v>
      </c>
      <c r="T6" s="173" t="str">
        <f>VLOOKUP($S$3:$S$100,Partidos!A:B,2,FALSE)</f>
        <v>Centro</v>
      </c>
    </row>
    <row r="7">
      <c r="G7" s="9">
        <v>4.0</v>
      </c>
      <c r="H7" s="9" t="s">
        <v>1290</v>
      </c>
      <c r="I7" s="9" t="s">
        <v>220</v>
      </c>
      <c r="L7" s="9"/>
      <c r="M7" s="9"/>
      <c r="N7" s="9" t="s">
        <v>181</v>
      </c>
      <c r="O7" s="9">
        <v>1.0</v>
      </c>
      <c r="Q7" s="186"/>
      <c r="R7" s="187" t="s">
        <v>1291</v>
      </c>
      <c r="S7" s="187" t="s">
        <v>288</v>
      </c>
      <c r="T7" s="173" t="str">
        <f>VLOOKUP($S$3:$S$100,Partidos!A:B,2,FALSE)</f>
        <v>Direita</v>
      </c>
    </row>
    <row r="8">
      <c r="A8" s="188" t="s">
        <v>202</v>
      </c>
      <c r="G8" s="9">
        <v>5.0</v>
      </c>
      <c r="H8" s="9" t="s">
        <v>1292</v>
      </c>
      <c r="I8" s="9" t="s">
        <v>188</v>
      </c>
      <c r="J8" s="9" t="s">
        <v>220</v>
      </c>
      <c r="K8" s="9"/>
      <c r="L8" s="9"/>
      <c r="M8" s="9"/>
      <c r="N8" s="9" t="s">
        <v>181</v>
      </c>
      <c r="O8" s="9">
        <v>0.0</v>
      </c>
      <c r="Q8" s="186"/>
      <c r="R8" s="187" t="s">
        <v>1293</v>
      </c>
      <c r="S8" s="187" t="s">
        <v>288</v>
      </c>
      <c r="T8" s="173" t="str">
        <f>VLOOKUP($S$3:$S$100,Partidos!A:B,2,FALSE)</f>
        <v>Direita</v>
      </c>
    </row>
    <row r="9">
      <c r="A9" s="188" t="s">
        <v>1231</v>
      </c>
      <c r="G9" s="9">
        <v>6.0</v>
      </c>
      <c r="H9" s="9" t="s">
        <v>1294</v>
      </c>
      <c r="I9" s="9" t="s">
        <v>188</v>
      </c>
      <c r="K9" s="9"/>
      <c r="L9" s="9"/>
      <c r="M9" s="9"/>
      <c r="N9" s="9" t="s">
        <v>181</v>
      </c>
      <c r="O9" s="9">
        <v>0.0</v>
      </c>
      <c r="Q9" s="186"/>
      <c r="R9" s="187" t="s">
        <v>1295</v>
      </c>
      <c r="S9" s="187" t="s">
        <v>233</v>
      </c>
      <c r="T9" s="173" t="str">
        <f>VLOOKUP($S$3:$S$100,Partidos!A:B,2,FALSE)</f>
        <v>Direita</v>
      </c>
    </row>
    <row r="10">
      <c r="A10" s="9" t="s">
        <v>1296</v>
      </c>
      <c r="G10" s="9">
        <v>7.0</v>
      </c>
      <c r="H10" s="9" t="s">
        <v>1290</v>
      </c>
      <c r="I10" s="9" t="s">
        <v>220</v>
      </c>
      <c r="K10" s="9"/>
      <c r="L10" s="9"/>
      <c r="M10" s="9"/>
      <c r="N10" s="9" t="s">
        <v>181</v>
      </c>
      <c r="O10" s="9">
        <v>0.0</v>
      </c>
      <c r="Q10" s="186"/>
      <c r="R10" s="187" t="s">
        <v>1297</v>
      </c>
      <c r="S10" s="187" t="s">
        <v>342</v>
      </c>
      <c r="T10" s="173" t="str">
        <f>VLOOKUP($S$3:$S$100,Partidos!A:B,2,FALSE)</f>
        <v>Centro</v>
      </c>
    </row>
    <row r="11">
      <c r="A11" s="9" t="s">
        <v>1298</v>
      </c>
      <c r="G11" s="9">
        <v>8.0</v>
      </c>
      <c r="H11" s="9" t="s">
        <v>1290</v>
      </c>
      <c r="I11" s="9" t="s">
        <v>220</v>
      </c>
      <c r="K11" s="9"/>
      <c r="L11" s="9"/>
      <c r="M11" s="9"/>
      <c r="N11" s="9" t="s">
        <v>181</v>
      </c>
      <c r="O11" s="9">
        <v>0.0</v>
      </c>
      <c r="Q11" s="186"/>
      <c r="R11" s="187" t="s">
        <v>1299</v>
      </c>
      <c r="S11" s="187" t="s">
        <v>353</v>
      </c>
      <c r="T11" s="173" t="str">
        <f>VLOOKUP($S$3:$S$100,Partidos!A:B,2,FALSE)</f>
        <v>C-esquerda</v>
      </c>
    </row>
    <row r="12">
      <c r="A12" s="164" t="s">
        <v>213</v>
      </c>
      <c r="G12" s="9">
        <v>9.0</v>
      </c>
      <c r="H12" s="9" t="s">
        <v>1300</v>
      </c>
      <c r="I12" s="9" t="s">
        <v>189</v>
      </c>
      <c r="N12" s="9" t="s">
        <v>181</v>
      </c>
      <c r="O12" s="9">
        <v>0.0</v>
      </c>
      <c r="Q12" s="186"/>
      <c r="R12" s="187" t="s">
        <v>1301</v>
      </c>
      <c r="S12" s="187" t="s">
        <v>192</v>
      </c>
      <c r="T12" s="173" t="str">
        <f>VLOOKUP($S$3:$S$100,Partidos!A:B,2,FALSE)</f>
        <v>Esquerda</v>
      </c>
    </row>
    <row r="13">
      <c r="A13" s="162" t="b">
        <v>1</v>
      </c>
      <c r="B13" s="9" t="s">
        <v>218</v>
      </c>
      <c r="G13" s="9">
        <v>10.0</v>
      </c>
      <c r="H13" s="9" t="s">
        <v>1290</v>
      </c>
      <c r="I13" s="9" t="s">
        <v>220</v>
      </c>
      <c r="N13" s="9" t="s">
        <v>181</v>
      </c>
      <c r="O13" s="9">
        <v>0.0</v>
      </c>
      <c r="Q13" s="186"/>
      <c r="R13" s="187" t="s">
        <v>1302</v>
      </c>
      <c r="S13" s="187" t="s">
        <v>192</v>
      </c>
      <c r="T13" s="173" t="str">
        <f>VLOOKUP($S$3:$S$100,Partidos!A:B,2,FALSE)</f>
        <v>Esquerda</v>
      </c>
    </row>
    <row r="14">
      <c r="A14" s="162" t="b">
        <v>1</v>
      </c>
      <c r="B14" s="9" t="s">
        <v>222</v>
      </c>
      <c r="G14" s="9">
        <v>11.0</v>
      </c>
      <c r="H14" s="9" t="s">
        <v>1290</v>
      </c>
      <c r="I14" s="9" t="s">
        <v>220</v>
      </c>
      <c r="N14" s="9" t="s">
        <v>181</v>
      </c>
      <c r="O14" s="9">
        <v>0.0</v>
      </c>
      <c r="Q14" s="186"/>
      <c r="R14" s="187" t="s">
        <v>1303</v>
      </c>
      <c r="S14" s="187" t="s">
        <v>288</v>
      </c>
      <c r="T14" s="173" t="str">
        <f>VLOOKUP($S$3:$S$100,Partidos!A:B,2,FALSE)</f>
        <v>Direita</v>
      </c>
    </row>
    <row r="15">
      <c r="A15" s="162" t="b">
        <v>1</v>
      </c>
      <c r="B15" s="9" t="s">
        <v>225</v>
      </c>
      <c r="G15" s="9">
        <v>12.0</v>
      </c>
      <c r="H15" s="9" t="s">
        <v>1304</v>
      </c>
      <c r="I15" s="9" t="s">
        <v>227</v>
      </c>
      <c r="J15" s="9" t="s">
        <v>220</v>
      </c>
      <c r="N15" s="9" t="s">
        <v>181</v>
      </c>
      <c r="O15" s="9">
        <v>0.0</v>
      </c>
      <c r="Q15" s="186"/>
      <c r="R15" s="187" t="s">
        <v>1305</v>
      </c>
      <c r="S15" s="187" t="s">
        <v>1306</v>
      </c>
      <c r="T15" s="173" t="str">
        <f>VLOOKUP($S$3:$S$100,Partidos!A:B,2,FALSE)</f>
        <v>Centro</v>
      </c>
    </row>
    <row r="16">
      <c r="G16" s="9">
        <v>13.0</v>
      </c>
      <c r="H16" s="9" t="s">
        <v>1290</v>
      </c>
      <c r="I16" s="9" t="s">
        <v>220</v>
      </c>
      <c r="K16" s="9"/>
      <c r="L16" s="9"/>
      <c r="M16" s="9"/>
      <c r="N16" s="9" t="s">
        <v>181</v>
      </c>
      <c r="O16" s="9">
        <v>0.0</v>
      </c>
      <c r="Q16" s="186"/>
      <c r="R16" s="187" t="s">
        <v>1307</v>
      </c>
      <c r="S16" s="187" t="s">
        <v>353</v>
      </c>
      <c r="T16" s="173" t="str">
        <f>VLOOKUP($S$3:$S$100,Partidos!A:B,2,FALSE)</f>
        <v>C-esquerda</v>
      </c>
    </row>
    <row r="17">
      <c r="G17" s="9">
        <v>14.0</v>
      </c>
      <c r="H17" s="9" t="s">
        <v>1290</v>
      </c>
      <c r="I17" s="9" t="s">
        <v>220</v>
      </c>
      <c r="K17" s="9"/>
      <c r="L17" s="9"/>
      <c r="M17" s="9"/>
      <c r="N17" s="9" t="s">
        <v>181</v>
      </c>
      <c r="O17" s="9">
        <v>0.0</v>
      </c>
      <c r="Q17" s="186"/>
      <c r="R17" s="187" t="s">
        <v>1308</v>
      </c>
      <c r="S17" s="187" t="s">
        <v>276</v>
      </c>
      <c r="T17" s="173" t="str">
        <f>VLOOKUP($S$3:$S$100,Partidos!A:B,2,FALSE)</f>
        <v>C-direita</v>
      </c>
    </row>
    <row r="18">
      <c r="G18" s="9">
        <v>15.0</v>
      </c>
      <c r="H18" s="9" t="s">
        <v>1309</v>
      </c>
      <c r="I18" s="9" t="s">
        <v>220</v>
      </c>
      <c r="K18" s="9"/>
      <c r="L18" s="9"/>
      <c r="M18" s="9"/>
      <c r="N18" s="9" t="s">
        <v>181</v>
      </c>
      <c r="O18" s="9">
        <v>0.0</v>
      </c>
      <c r="Q18" s="186"/>
      <c r="R18" s="187" t="s">
        <v>1310</v>
      </c>
      <c r="S18" s="187" t="s">
        <v>1306</v>
      </c>
      <c r="T18" s="173" t="str">
        <f>VLOOKUP($S$3:$S$100,Partidos!A:B,2,FALSE)</f>
        <v>Centro</v>
      </c>
    </row>
    <row r="19">
      <c r="Q19" s="186"/>
      <c r="R19" s="187" t="s">
        <v>1311</v>
      </c>
      <c r="S19" s="187" t="s">
        <v>342</v>
      </c>
      <c r="T19" s="173" t="str">
        <f>VLOOKUP($S$3:$S$100,Partidos!A:B,2,FALSE)</f>
        <v>Centro</v>
      </c>
    </row>
    <row r="20">
      <c r="H20" s="9" t="s">
        <v>1312</v>
      </c>
      <c r="Q20" s="186"/>
      <c r="R20" s="187" t="s">
        <v>1313</v>
      </c>
      <c r="S20" s="187" t="s">
        <v>253</v>
      </c>
      <c r="T20" s="173" t="str">
        <f>VLOOKUP($S$3:$S$100,Partidos!A:B,2,FALSE)</f>
        <v>Centro</v>
      </c>
    </row>
    <row r="21">
      <c r="H21" s="9" t="s">
        <v>1314</v>
      </c>
      <c r="Q21" s="186"/>
      <c r="R21" s="187" t="s">
        <v>1315</v>
      </c>
      <c r="S21" s="187" t="s">
        <v>288</v>
      </c>
      <c r="T21" s="173" t="str">
        <f>VLOOKUP($S$3:$S$100,Partidos!A:B,2,FALSE)</f>
        <v>Direita</v>
      </c>
    </row>
    <row r="22">
      <c r="A22" s="9" t="s">
        <v>1316</v>
      </c>
      <c r="H22" s="9" t="s">
        <v>1317</v>
      </c>
      <c r="Q22" s="186"/>
      <c r="R22" s="187" t="s">
        <v>1318</v>
      </c>
      <c r="S22" s="187" t="s">
        <v>276</v>
      </c>
      <c r="T22" s="173" t="str">
        <f>VLOOKUP($S$3:$S$100,Partidos!A:B,2,FALSE)</f>
        <v>C-direita</v>
      </c>
    </row>
    <row r="23">
      <c r="A23" s="9" t="s">
        <v>243</v>
      </c>
      <c r="Q23" s="186"/>
      <c r="R23" s="187" t="s">
        <v>1319</v>
      </c>
      <c r="S23" s="187" t="s">
        <v>292</v>
      </c>
      <c r="T23" s="173" t="str">
        <f>VLOOKUP($S$3:$S$100,Partidos!A:B,2,FALSE)</f>
        <v>Direita</v>
      </c>
    </row>
    <row r="24">
      <c r="A24" s="190" t="s">
        <v>1320</v>
      </c>
      <c r="G24" s="9" t="s">
        <v>246</v>
      </c>
      <c r="H24" s="9" t="s">
        <v>16</v>
      </c>
      <c r="I24" s="9" t="s">
        <v>979</v>
      </c>
      <c r="Q24" s="186"/>
      <c r="R24" s="187" t="s">
        <v>1321</v>
      </c>
      <c r="S24" s="187" t="s">
        <v>292</v>
      </c>
      <c r="T24" s="173" t="str">
        <f>VLOOKUP($S$3:$S$100,Partidos!A:B,2,FALSE)</f>
        <v>Direita</v>
      </c>
    </row>
    <row r="25">
      <c r="A25" s="190" t="s">
        <v>248</v>
      </c>
      <c r="G25" s="162" t="s">
        <v>169</v>
      </c>
      <c r="H25" s="163"/>
      <c r="I25" s="164" t="s">
        <v>171</v>
      </c>
      <c r="M25" s="9"/>
      <c r="N25" s="9" t="s">
        <v>172</v>
      </c>
      <c r="O25" s="9" t="s">
        <v>173</v>
      </c>
      <c r="Q25" s="186"/>
      <c r="R25" s="258" t="s">
        <v>1322</v>
      </c>
      <c r="S25" s="187" t="s">
        <v>353</v>
      </c>
      <c r="T25" s="173" t="str">
        <f>VLOOKUP($S$3:$S$100,Partidos!A:B,2,FALSE)</f>
        <v>C-esquerda</v>
      </c>
    </row>
    <row r="26">
      <c r="A26" s="191" t="s">
        <v>250</v>
      </c>
      <c r="G26" s="9">
        <v>1.0</v>
      </c>
      <c r="H26" s="9" t="s">
        <v>1323</v>
      </c>
      <c r="I26" s="9" t="s">
        <v>227</v>
      </c>
      <c r="J26" s="9" t="s">
        <v>220</v>
      </c>
      <c r="K26" s="9"/>
      <c r="L26" s="9"/>
      <c r="M26" s="9"/>
      <c r="N26" s="9" t="s">
        <v>181</v>
      </c>
      <c r="O26" s="9">
        <v>0.0</v>
      </c>
      <c r="Q26" s="186"/>
      <c r="R26" s="187" t="s">
        <v>1324</v>
      </c>
      <c r="S26" s="187" t="s">
        <v>359</v>
      </c>
      <c r="T26" s="173" t="str">
        <f>VLOOKUP($S$3:$S$100,Partidos!A:B,2,FALSE)</f>
        <v>Esquerda</v>
      </c>
    </row>
    <row r="27">
      <c r="A27" s="191" t="s">
        <v>254</v>
      </c>
      <c r="G27" s="9">
        <v>2.0</v>
      </c>
      <c r="H27" s="9" t="s">
        <v>1325</v>
      </c>
      <c r="I27" s="9" t="s">
        <v>220</v>
      </c>
      <c r="K27" s="9"/>
      <c r="L27" s="9"/>
      <c r="M27" s="9"/>
      <c r="N27" s="9" t="s">
        <v>181</v>
      </c>
      <c r="O27" s="9">
        <v>0.0</v>
      </c>
      <c r="Q27" s="186"/>
      <c r="R27" s="187" t="s">
        <v>1326</v>
      </c>
      <c r="S27" s="187" t="s">
        <v>276</v>
      </c>
      <c r="T27" s="173" t="str">
        <f>VLOOKUP($S$3:$S$100,Partidos!A:B,2,FALSE)</f>
        <v>C-direita</v>
      </c>
    </row>
    <row r="28">
      <c r="A28" s="190" t="s">
        <v>257</v>
      </c>
      <c r="G28" s="9">
        <v>3.0</v>
      </c>
      <c r="H28" s="9" t="s">
        <v>1327</v>
      </c>
      <c r="I28" s="9" t="s">
        <v>188</v>
      </c>
      <c r="K28" s="9"/>
      <c r="L28" s="9"/>
      <c r="M28" s="9"/>
      <c r="N28" s="9" t="s">
        <v>181</v>
      </c>
      <c r="O28" s="9">
        <v>0.0</v>
      </c>
      <c r="Q28" s="186"/>
      <c r="R28" s="187" t="s">
        <v>1328</v>
      </c>
      <c r="S28" s="187" t="s">
        <v>353</v>
      </c>
      <c r="T28" s="173" t="str">
        <f>VLOOKUP($S$3:$S$100,Partidos!A:B,2,FALSE)</f>
        <v>C-esquerda</v>
      </c>
    </row>
    <row r="29">
      <c r="G29" s="9">
        <v>4.0</v>
      </c>
      <c r="H29" s="9" t="s">
        <v>1329</v>
      </c>
      <c r="I29" s="9" t="s">
        <v>188</v>
      </c>
      <c r="K29" s="9"/>
      <c r="L29" s="9"/>
      <c r="M29" s="9"/>
      <c r="N29" s="9" t="s">
        <v>181</v>
      </c>
      <c r="O29" s="9">
        <v>0.0</v>
      </c>
      <c r="Q29" s="186"/>
      <c r="R29" s="187" t="s">
        <v>1330</v>
      </c>
      <c r="S29" s="187" t="s">
        <v>276</v>
      </c>
      <c r="T29" s="173" t="str">
        <f>VLOOKUP($S$3:$S$100,Partidos!A:B,2,FALSE)</f>
        <v>C-direita</v>
      </c>
    </row>
    <row r="30">
      <c r="G30" s="9">
        <v>5.0</v>
      </c>
      <c r="H30" s="9" t="s">
        <v>1331</v>
      </c>
      <c r="I30" s="9" t="s">
        <v>235</v>
      </c>
      <c r="K30" s="9"/>
      <c r="L30" s="9"/>
      <c r="M30" s="9"/>
      <c r="N30" s="9" t="s">
        <v>181</v>
      </c>
      <c r="O30" s="9">
        <v>0.0</v>
      </c>
      <c r="Q30" s="186"/>
      <c r="R30" s="187" t="s">
        <v>1332</v>
      </c>
      <c r="S30" s="187" t="s">
        <v>353</v>
      </c>
      <c r="T30" s="173" t="str">
        <f>VLOOKUP($S$3:$S$100,Partidos!A:B,2,FALSE)</f>
        <v>C-esquerda</v>
      </c>
    </row>
    <row r="31">
      <c r="G31" s="9">
        <v>6.0</v>
      </c>
      <c r="H31" s="9" t="s">
        <v>1333</v>
      </c>
      <c r="I31" s="9" t="s">
        <v>188</v>
      </c>
      <c r="K31" s="9"/>
      <c r="L31" s="9"/>
      <c r="M31" s="9"/>
      <c r="N31" s="9" t="s">
        <v>181</v>
      </c>
      <c r="O31" s="9">
        <v>0.0</v>
      </c>
      <c r="Q31" s="186"/>
      <c r="R31" s="187" t="s">
        <v>1334</v>
      </c>
      <c r="S31" s="187" t="s">
        <v>288</v>
      </c>
      <c r="T31" s="173" t="str">
        <f>VLOOKUP($S$3:$S$100,Partidos!A:B,2,FALSE)</f>
        <v>Direita</v>
      </c>
    </row>
    <row r="32">
      <c r="G32" s="9">
        <v>7.0</v>
      </c>
      <c r="H32" s="9" t="s">
        <v>1335</v>
      </c>
      <c r="I32" s="9" t="s">
        <v>188</v>
      </c>
      <c r="M32" s="9"/>
      <c r="N32" s="9" t="s">
        <v>181</v>
      </c>
      <c r="O32" s="9">
        <v>0.0</v>
      </c>
      <c r="Q32" s="186"/>
      <c r="R32" s="187" t="s">
        <v>1336</v>
      </c>
      <c r="S32" s="187" t="s">
        <v>192</v>
      </c>
      <c r="T32" s="173" t="str">
        <f>VLOOKUP($S$3:$S$100,Partidos!A:B,2,FALSE)</f>
        <v>Esquerda</v>
      </c>
    </row>
    <row r="33">
      <c r="G33" s="9">
        <v>8.0</v>
      </c>
      <c r="H33" s="9" t="s">
        <v>1337</v>
      </c>
      <c r="I33" s="9" t="s">
        <v>197</v>
      </c>
      <c r="M33" s="9"/>
      <c r="N33" s="9" t="s">
        <v>181</v>
      </c>
      <c r="O33" s="9">
        <v>0.0</v>
      </c>
      <c r="Q33" s="186"/>
      <c r="R33" s="187" t="s">
        <v>1338</v>
      </c>
      <c r="S33" s="187" t="s">
        <v>288</v>
      </c>
      <c r="T33" s="173" t="str">
        <f>VLOOKUP($S$3:$S$100,Partidos!A:B,2,FALSE)</f>
        <v>Direita</v>
      </c>
    </row>
    <row r="34">
      <c r="G34" s="9">
        <v>9.0</v>
      </c>
      <c r="H34" s="9" t="s">
        <v>1339</v>
      </c>
      <c r="I34" s="9" t="s">
        <v>196</v>
      </c>
      <c r="M34" s="9"/>
      <c r="N34" s="9" t="s">
        <v>181</v>
      </c>
      <c r="O34" s="9">
        <v>0.0</v>
      </c>
      <c r="Q34" s="186"/>
      <c r="R34" s="187" t="s">
        <v>1340</v>
      </c>
      <c r="S34" s="187" t="s">
        <v>233</v>
      </c>
      <c r="T34" s="173" t="str">
        <f>VLOOKUP($S$3:$S$100,Partidos!A:B,2,FALSE)</f>
        <v>Direita</v>
      </c>
    </row>
    <row r="35">
      <c r="G35" s="9">
        <v>10.0</v>
      </c>
      <c r="H35" s="9" t="s">
        <v>1341</v>
      </c>
      <c r="I35" s="9" t="s">
        <v>188</v>
      </c>
      <c r="M35" s="9"/>
      <c r="N35" s="9" t="s">
        <v>181</v>
      </c>
      <c r="O35" s="9">
        <v>0.0</v>
      </c>
      <c r="Q35" s="186"/>
      <c r="R35" s="187" t="s">
        <v>1342</v>
      </c>
      <c r="S35" s="187" t="s">
        <v>292</v>
      </c>
      <c r="T35" s="173" t="str">
        <f>VLOOKUP($S$3:$S$100,Partidos!A:B,2,FALSE)</f>
        <v>Direita</v>
      </c>
    </row>
    <row r="36">
      <c r="G36" s="9">
        <v>11.0</v>
      </c>
      <c r="H36" s="9" t="s">
        <v>1343</v>
      </c>
      <c r="I36" s="9" t="s">
        <v>188</v>
      </c>
      <c r="M36" s="9"/>
      <c r="N36" s="9" t="s">
        <v>181</v>
      </c>
      <c r="O36" s="9">
        <v>0.0</v>
      </c>
      <c r="Q36" s="186"/>
      <c r="R36" s="187" t="s">
        <v>1344</v>
      </c>
      <c r="S36" s="187" t="s">
        <v>353</v>
      </c>
      <c r="T36" s="173" t="str">
        <f>VLOOKUP($S$3:$S$100,Partidos!A:B,2,FALSE)</f>
        <v>C-esquerda</v>
      </c>
    </row>
    <row r="37">
      <c r="G37" s="9">
        <v>12.0</v>
      </c>
      <c r="H37" s="9" t="s">
        <v>1288</v>
      </c>
      <c r="I37" s="9" t="s">
        <v>189</v>
      </c>
      <c r="M37" s="9"/>
      <c r="N37" s="9" t="s">
        <v>181</v>
      </c>
      <c r="O37" s="9">
        <v>0.0</v>
      </c>
      <c r="Q37" s="186"/>
      <c r="R37" s="187" t="s">
        <v>1345</v>
      </c>
      <c r="S37" s="187" t="s">
        <v>353</v>
      </c>
      <c r="T37" s="173" t="str">
        <f>VLOOKUP($S$3:$S$100,Partidos!A:B,2,FALSE)</f>
        <v>C-esquerda</v>
      </c>
    </row>
    <row r="38">
      <c r="G38" s="9">
        <v>13.0</v>
      </c>
      <c r="H38" s="9" t="s">
        <v>1290</v>
      </c>
      <c r="I38" s="9" t="s">
        <v>220</v>
      </c>
      <c r="M38" s="9"/>
      <c r="N38" s="9" t="s">
        <v>181</v>
      </c>
      <c r="O38" s="9">
        <v>0.0</v>
      </c>
      <c r="Q38" s="186"/>
      <c r="R38" s="187" t="s">
        <v>1346</v>
      </c>
      <c r="S38" s="187" t="s">
        <v>342</v>
      </c>
      <c r="T38" s="173" t="str">
        <f>VLOOKUP($S$3:$S$100,Partidos!A:B,2,FALSE)</f>
        <v>Centro</v>
      </c>
    </row>
    <row r="39">
      <c r="G39" s="9">
        <v>14.0</v>
      </c>
      <c r="H39" s="9" t="s">
        <v>1292</v>
      </c>
      <c r="I39" s="9" t="s">
        <v>188</v>
      </c>
      <c r="J39" s="9" t="s">
        <v>220</v>
      </c>
      <c r="M39" s="9"/>
      <c r="N39" s="9" t="s">
        <v>181</v>
      </c>
      <c r="O39" s="9">
        <v>0.0</v>
      </c>
      <c r="Q39" s="186"/>
      <c r="R39" s="187" t="s">
        <v>1347</v>
      </c>
      <c r="S39" s="187" t="s">
        <v>233</v>
      </c>
      <c r="T39" s="173" t="str">
        <f>VLOOKUP($S$3:$S$100,Partidos!A:B,2,FALSE)</f>
        <v>Direita</v>
      </c>
    </row>
    <row r="40">
      <c r="G40" s="9">
        <v>15.0</v>
      </c>
      <c r="H40" s="9" t="s">
        <v>1294</v>
      </c>
      <c r="I40" s="9" t="s">
        <v>188</v>
      </c>
      <c r="K40" s="9"/>
      <c r="L40" s="9"/>
      <c r="M40" s="9"/>
      <c r="N40" s="9" t="s">
        <v>181</v>
      </c>
      <c r="O40" s="9">
        <v>0.0</v>
      </c>
      <c r="Q40" s="193"/>
      <c r="R40" s="194" t="s">
        <v>1348</v>
      </c>
      <c r="S40" s="194" t="s">
        <v>288</v>
      </c>
      <c r="T40" s="240" t="str">
        <f>VLOOKUP($S$3:$S$100,Partidos!A:B,2,FALSE)</f>
        <v>Direita</v>
      </c>
    </row>
    <row r="42">
      <c r="H42" s="192" t="s">
        <v>1349</v>
      </c>
    </row>
    <row r="46">
      <c r="R46" s="195" t="s">
        <v>363</v>
      </c>
      <c r="S46" s="196"/>
      <c r="T46" s="196"/>
      <c r="U46" s="196"/>
      <c r="V46" s="196"/>
      <c r="W46" s="196"/>
      <c r="X46" s="196"/>
      <c r="Y46" s="196"/>
      <c r="Z46" s="196"/>
      <c r="AA46" s="197"/>
    </row>
    <row r="47">
      <c r="H47" s="9" t="s">
        <v>294</v>
      </c>
      <c r="Q47" s="162" t="s">
        <v>169</v>
      </c>
      <c r="R47" s="198" t="s">
        <v>14</v>
      </c>
      <c r="S47" s="199"/>
      <c r="T47" s="199"/>
      <c r="U47" s="54"/>
      <c r="V47" s="200" t="s">
        <v>15</v>
      </c>
      <c r="W47" s="54"/>
      <c r="X47" s="201" t="s">
        <v>16</v>
      </c>
      <c r="Y47" s="54"/>
      <c r="Z47" s="200" t="s">
        <v>294</v>
      </c>
      <c r="AA47" s="54"/>
    </row>
    <row r="48">
      <c r="G48" s="162" t="s">
        <v>169</v>
      </c>
      <c r="H48" s="163" t="s">
        <v>170</v>
      </c>
      <c r="I48" s="164" t="s">
        <v>171</v>
      </c>
      <c r="M48" s="9"/>
      <c r="N48" s="9" t="s">
        <v>172</v>
      </c>
      <c r="O48" s="9" t="s">
        <v>173</v>
      </c>
      <c r="Q48" s="9">
        <v>1.0</v>
      </c>
      <c r="R48" s="202" t="str">
        <f t="shared" ref="R48:T48" si="2">I4</f>
        <v>Lazer</v>
      </c>
      <c r="S48" s="9" t="str">
        <f t="shared" si="2"/>
        <v/>
      </c>
      <c r="T48" s="9" t="str">
        <f t="shared" si="2"/>
        <v/>
      </c>
      <c r="U48" s="203"/>
      <c r="V48" s="9" t="str">
        <f t="shared" ref="V48:V62" si="6">I70</f>
        <v>Lazer</v>
      </c>
      <c r="W48" s="203"/>
      <c r="X48" s="9" t="str">
        <f t="shared" ref="X48:Y48" si="3">I26</f>
        <v>Prestação de contas</v>
      </c>
      <c r="Y48" s="203" t="str">
        <f t="shared" si="3"/>
        <v>Economia/ Investimento</v>
      </c>
      <c r="Z48" s="9" t="str">
        <f t="shared" ref="Z48:AA48" si="4">I49</f>
        <v>Economia/ Investimento</v>
      </c>
      <c r="AA48" s="204" t="str">
        <f t="shared" si="4"/>
        <v>Obras</v>
      </c>
    </row>
    <row r="49">
      <c r="G49" s="9">
        <v>1.0</v>
      </c>
      <c r="H49" s="9" t="s">
        <v>1350</v>
      </c>
      <c r="I49" s="9" t="s">
        <v>220</v>
      </c>
      <c r="J49" s="9" t="s">
        <v>207</v>
      </c>
      <c r="K49" s="9" t="s">
        <v>200</v>
      </c>
      <c r="L49" s="9"/>
      <c r="M49" s="9"/>
      <c r="N49" s="9" t="s">
        <v>181</v>
      </c>
      <c r="O49" s="9" t="s">
        <v>300</v>
      </c>
      <c r="Q49" s="9">
        <v>2.0</v>
      </c>
      <c r="R49" s="202" t="str">
        <f t="shared" ref="R49:T49" si="5">I5</f>
        <v>Saúde</v>
      </c>
      <c r="S49" s="9" t="str">
        <f t="shared" si="5"/>
        <v/>
      </c>
      <c r="T49" s="9" t="str">
        <f t="shared" si="5"/>
        <v/>
      </c>
      <c r="U49" s="203"/>
      <c r="V49" s="9" t="str">
        <f t="shared" si="6"/>
        <v>Informe/ Destaque</v>
      </c>
      <c r="W49" s="203" t="str">
        <f t="shared" ref="W49:W50" si="9">J70</f>
        <v/>
      </c>
      <c r="X49" s="9" t="str">
        <f t="shared" ref="X49:X62" si="10">I27</f>
        <v>Economia/ Investimento</v>
      </c>
      <c r="Y49" s="203"/>
      <c r="Z49" s="163" t="str">
        <f t="shared" ref="Z49:AA49" si="7">I50</f>
        <v>Saúde</v>
      </c>
      <c r="AA49" s="252" t="str">
        <f t="shared" si="7"/>
        <v>Informe/ Destaque</v>
      </c>
    </row>
    <row r="50">
      <c r="G50" s="9">
        <v>2.0</v>
      </c>
      <c r="H50" s="9" t="s">
        <v>1351</v>
      </c>
      <c r="I50" s="163" t="s">
        <v>188</v>
      </c>
      <c r="J50" s="163" t="s">
        <v>189</v>
      </c>
      <c r="K50" s="9"/>
      <c r="L50" s="9"/>
      <c r="M50" s="9"/>
      <c r="N50" s="9" t="s">
        <v>181</v>
      </c>
      <c r="O50" s="9" t="s">
        <v>300</v>
      </c>
      <c r="Q50" s="9">
        <v>3.0</v>
      </c>
      <c r="R50" s="202" t="str">
        <f t="shared" ref="R50:T50" si="8">I6</f>
        <v>Informe/ Destaque</v>
      </c>
      <c r="S50" s="9" t="str">
        <f t="shared" si="8"/>
        <v/>
      </c>
      <c r="T50" s="9" t="str">
        <f t="shared" si="8"/>
        <v/>
      </c>
      <c r="U50" s="203"/>
      <c r="V50" s="9" t="str">
        <f t="shared" si="6"/>
        <v>Economia/ Investimento</v>
      </c>
      <c r="W50" s="203" t="str">
        <f t="shared" si="9"/>
        <v/>
      </c>
      <c r="X50" s="9" t="str">
        <f t="shared" si="10"/>
        <v>Saúde</v>
      </c>
      <c r="Y50" s="203"/>
      <c r="Z50" s="163" t="str">
        <f t="shared" ref="Z50:AA50" si="11">I51</f>
        <v>Saúde</v>
      </c>
      <c r="AA50" s="252" t="str">
        <f t="shared" si="11"/>
        <v>Conscientização</v>
      </c>
    </row>
    <row r="51">
      <c r="G51" s="9">
        <v>3.0</v>
      </c>
      <c r="H51" s="9" t="s">
        <v>1352</v>
      </c>
      <c r="I51" s="9" t="s">
        <v>188</v>
      </c>
      <c r="J51" s="9" t="s">
        <v>215</v>
      </c>
      <c r="K51" s="9"/>
      <c r="L51" s="9"/>
      <c r="M51" s="9"/>
      <c r="N51" s="9" t="s">
        <v>216</v>
      </c>
      <c r="O51" s="9" t="s">
        <v>300</v>
      </c>
      <c r="Q51" s="9">
        <v>4.0</v>
      </c>
      <c r="R51" s="202" t="s">
        <v>204</v>
      </c>
      <c r="S51" s="9" t="str">
        <f t="shared" ref="S51:T51" si="12">J7</f>
        <v/>
      </c>
      <c r="T51" s="140" t="str">
        <f t="shared" si="12"/>
        <v/>
      </c>
      <c r="U51" s="203"/>
      <c r="V51" s="9" t="str">
        <f t="shared" si="6"/>
        <v>Saúde</v>
      </c>
      <c r="W51" s="204"/>
      <c r="X51" s="9" t="str">
        <f t="shared" si="10"/>
        <v>Saúde</v>
      </c>
      <c r="Y51" s="204"/>
      <c r="Z51" s="163" t="str">
        <f t="shared" ref="Z51:AA51" si="13">I52</f>
        <v>Saúde</v>
      </c>
      <c r="AA51" s="252" t="str">
        <f t="shared" si="13"/>
        <v>Informe/ Destaque</v>
      </c>
    </row>
    <row r="52">
      <c r="G52" s="9">
        <v>4.0</v>
      </c>
      <c r="H52" s="9" t="s">
        <v>1353</v>
      </c>
      <c r="I52" s="163" t="s">
        <v>188</v>
      </c>
      <c r="J52" s="163" t="s">
        <v>189</v>
      </c>
      <c r="K52" s="9"/>
      <c r="L52" s="9"/>
      <c r="M52" s="9"/>
      <c r="N52" s="9" t="s">
        <v>181</v>
      </c>
      <c r="O52" s="9" t="s">
        <v>300</v>
      </c>
      <c r="Q52" s="9">
        <v>5.0</v>
      </c>
      <c r="R52" s="202" t="str">
        <f t="shared" ref="R52:T52" si="14">I8</f>
        <v>Saúde</v>
      </c>
      <c r="S52" s="9" t="str">
        <f t="shared" si="14"/>
        <v>Economia/ Investimento</v>
      </c>
      <c r="T52" s="9" t="str">
        <f t="shared" si="14"/>
        <v/>
      </c>
      <c r="U52" s="203"/>
      <c r="V52" s="9" t="str">
        <f t="shared" si="6"/>
        <v>Saúde</v>
      </c>
      <c r="W52" s="203" t="str">
        <f>J73</f>
        <v>Economia/ Investimento</v>
      </c>
      <c r="X52" s="9" t="str">
        <f t="shared" si="10"/>
        <v>Segurança</v>
      </c>
      <c r="Y52" s="203"/>
      <c r="Z52" s="163" t="str">
        <f t="shared" ref="Z52:AA52" si="15">I53</f>
        <v>Saúde</v>
      </c>
      <c r="AA52" s="252" t="str">
        <f t="shared" si="15"/>
        <v>Informe/ Destaque</v>
      </c>
    </row>
    <row r="53">
      <c r="G53" s="9">
        <v>5.0</v>
      </c>
      <c r="H53" s="9" t="s">
        <v>1354</v>
      </c>
      <c r="I53" s="163" t="s">
        <v>188</v>
      </c>
      <c r="J53" s="163" t="s">
        <v>189</v>
      </c>
      <c r="K53" s="9"/>
      <c r="L53" s="9"/>
      <c r="M53" s="9"/>
      <c r="N53" s="9" t="s">
        <v>181</v>
      </c>
      <c r="O53" s="9" t="s">
        <v>300</v>
      </c>
      <c r="Q53" s="9">
        <v>6.0</v>
      </c>
      <c r="R53" s="202" t="str">
        <f t="shared" ref="R53:T53" si="16">I9</f>
        <v>Saúde</v>
      </c>
      <c r="S53" s="9" t="str">
        <f t="shared" si="16"/>
        <v/>
      </c>
      <c r="T53" s="9" t="str">
        <f t="shared" si="16"/>
        <v/>
      </c>
      <c r="U53" s="203"/>
      <c r="V53" s="9" t="str">
        <f t="shared" si="6"/>
        <v>Economia/ Investimento</v>
      </c>
      <c r="W53" s="203"/>
      <c r="X53" s="9" t="str">
        <f t="shared" si="10"/>
        <v>Saúde</v>
      </c>
      <c r="Y53" s="203"/>
      <c r="Z53" s="163" t="str">
        <f t="shared" ref="Z53:AA53" si="17">I54</f>
        <v>Cultura</v>
      </c>
      <c r="AA53" s="252" t="str">
        <f t="shared" si="17"/>
        <v>Informe/ Destaque</v>
      </c>
    </row>
    <row r="54">
      <c r="G54" s="9">
        <v>6.0</v>
      </c>
      <c r="H54" s="9" t="s">
        <v>1355</v>
      </c>
      <c r="I54" s="9" t="s">
        <v>197</v>
      </c>
      <c r="J54" s="9" t="s">
        <v>189</v>
      </c>
      <c r="K54" s="9"/>
      <c r="L54" s="9"/>
      <c r="M54" s="9"/>
      <c r="N54" s="9" t="s">
        <v>181</v>
      </c>
      <c r="O54" s="9" t="s">
        <v>300</v>
      </c>
      <c r="Q54" s="9">
        <v>7.0</v>
      </c>
      <c r="R54" s="202" t="str">
        <f t="shared" ref="R54:T54" si="18">I10</f>
        <v>Economia/ Investimento</v>
      </c>
      <c r="S54" s="9" t="str">
        <f t="shared" si="18"/>
        <v/>
      </c>
      <c r="T54" s="9" t="str">
        <f t="shared" si="18"/>
        <v/>
      </c>
      <c r="U54" s="203"/>
      <c r="V54" s="9" t="str">
        <f t="shared" si="6"/>
        <v>Economia/ Investimento</v>
      </c>
      <c r="W54" s="203"/>
      <c r="X54" s="9" t="str">
        <f t="shared" si="10"/>
        <v>Saúde</v>
      </c>
      <c r="Y54" s="203"/>
      <c r="Z54" s="163" t="str">
        <f t="shared" ref="Z54:AA54" si="19">I55</f>
        <v>Política</v>
      </c>
      <c r="AA54" s="252" t="str">
        <f t="shared" si="19"/>
        <v>Informe/ Destaque</v>
      </c>
    </row>
    <row r="55">
      <c r="G55" s="9">
        <v>7.0</v>
      </c>
      <c r="H55" s="9" t="s">
        <v>1356</v>
      </c>
      <c r="I55" s="9" t="s">
        <v>180</v>
      </c>
      <c r="J55" s="9" t="s">
        <v>189</v>
      </c>
      <c r="M55" s="9"/>
      <c r="N55" s="9" t="s">
        <v>181</v>
      </c>
      <c r="O55" s="9" t="s">
        <v>300</v>
      </c>
      <c r="Q55" s="9">
        <v>8.0</v>
      </c>
      <c r="R55" s="202" t="str">
        <f t="shared" ref="R55:T55" si="20">I11</f>
        <v>Economia/ Investimento</v>
      </c>
      <c r="S55" s="9" t="str">
        <f t="shared" si="20"/>
        <v/>
      </c>
      <c r="T55" s="9" t="str">
        <f t="shared" si="20"/>
        <v/>
      </c>
      <c r="U55" s="203"/>
      <c r="V55" s="9" t="str">
        <f t="shared" si="6"/>
        <v>Informe/ Destaque</v>
      </c>
      <c r="W55" s="204"/>
      <c r="X55" s="9" t="str">
        <f t="shared" si="10"/>
        <v>Cultura</v>
      </c>
      <c r="Y55" s="204"/>
      <c r="Z55" s="163" t="str">
        <f t="shared" ref="Z55:AA55" si="21">I56</f>
        <v>Política</v>
      </c>
      <c r="AA55" s="252" t="str">
        <f t="shared" si="21"/>
        <v>Informe/ Destaque</v>
      </c>
    </row>
    <row r="56">
      <c r="G56" s="9">
        <v>8.0</v>
      </c>
      <c r="H56" s="9" t="s">
        <v>1357</v>
      </c>
      <c r="I56" s="9" t="s">
        <v>180</v>
      </c>
      <c r="J56" s="9" t="s">
        <v>189</v>
      </c>
      <c r="M56" s="9"/>
      <c r="N56" s="9" t="s">
        <v>181</v>
      </c>
      <c r="O56" s="9" t="s">
        <v>300</v>
      </c>
      <c r="Q56" s="9">
        <v>9.0</v>
      </c>
      <c r="R56" s="202" t="str">
        <f t="shared" ref="R56:T56" si="22">I12</f>
        <v>Informe/ Destaque</v>
      </c>
      <c r="S56" s="9" t="str">
        <f t="shared" si="22"/>
        <v/>
      </c>
      <c r="T56" s="9" t="str">
        <f t="shared" si="22"/>
        <v/>
      </c>
      <c r="U56" s="203"/>
      <c r="V56" s="9" t="str">
        <f t="shared" si="6"/>
        <v>Economia/ Investimento</v>
      </c>
      <c r="W56" s="203" t="str">
        <f>J77</f>
        <v/>
      </c>
      <c r="X56" s="9" t="str">
        <f t="shared" si="10"/>
        <v>Lazer</v>
      </c>
      <c r="Y56" s="203"/>
      <c r="Z56" s="163" t="str">
        <f t="shared" ref="Z56:AA56" si="23">I57</f>
        <v>Saúde</v>
      </c>
      <c r="AA56" s="252" t="str">
        <f t="shared" si="23"/>
        <v>Informe/ Destaque</v>
      </c>
    </row>
    <row r="57">
      <c r="G57" s="9">
        <v>9.0</v>
      </c>
      <c r="H57" s="9" t="s">
        <v>1358</v>
      </c>
      <c r="I57" s="163" t="s">
        <v>188</v>
      </c>
      <c r="J57" s="163" t="s">
        <v>189</v>
      </c>
      <c r="M57" s="9"/>
      <c r="N57" s="9" t="s">
        <v>181</v>
      </c>
      <c r="O57" s="9" t="s">
        <v>300</v>
      </c>
      <c r="Q57" s="9">
        <v>10.0</v>
      </c>
      <c r="R57" s="202" t="str">
        <f t="shared" ref="R57:T57" si="24">I13</f>
        <v>Economia/ Investimento</v>
      </c>
      <c r="S57" s="9" t="str">
        <f t="shared" si="24"/>
        <v/>
      </c>
      <c r="T57" s="9" t="str">
        <f t="shared" si="24"/>
        <v/>
      </c>
      <c r="U57" s="203"/>
      <c r="V57" s="9" t="str">
        <f t="shared" si="6"/>
        <v>Prestação de contas</v>
      </c>
      <c r="W57" s="203"/>
      <c r="X57" s="9" t="str">
        <f t="shared" si="10"/>
        <v>Saúde</v>
      </c>
      <c r="Y57" s="203"/>
      <c r="Z57" s="163" t="str">
        <f t="shared" ref="Z57:AA57" si="25">I58</f>
        <v>Agricultuta/ Pecuária</v>
      </c>
      <c r="AA57" s="252" t="str">
        <f t="shared" si="25"/>
        <v/>
      </c>
    </row>
    <row r="58">
      <c r="G58" s="9">
        <v>10.0</v>
      </c>
      <c r="H58" s="9" t="s">
        <v>1359</v>
      </c>
      <c r="I58" s="9" t="s">
        <v>204</v>
      </c>
      <c r="M58" s="9"/>
      <c r="N58" s="9" t="s">
        <v>181</v>
      </c>
      <c r="O58" s="9" t="s">
        <v>300</v>
      </c>
      <c r="Q58" s="9">
        <v>11.0</v>
      </c>
      <c r="R58" s="202" t="str">
        <f t="shared" ref="R58:T58" si="26">I14</f>
        <v>Economia/ Investimento</v>
      </c>
      <c r="S58" s="9" t="str">
        <f t="shared" si="26"/>
        <v/>
      </c>
      <c r="T58" s="9" t="str">
        <f t="shared" si="26"/>
        <v/>
      </c>
      <c r="U58" s="203"/>
      <c r="V58" s="9" t="str">
        <f t="shared" si="6"/>
        <v>Economia/ Investimento</v>
      </c>
      <c r="W58" s="203" t="str">
        <f>J79</f>
        <v>Economia/ Investimento</v>
      </c>
      <c r="X58" s="9" t="str">
        <f t="shared" si="10"/>
        <v>Saúde</v>
      </c>
      <c r="Y58" s="203"/>
      <c r="Z58" s="163" t="str">
        <f t="shared" ref="Z58:AA58" si="27">I59</f>
        <v>Saúde</v>
      </c>
      <c r="AA58" s="252" t="str">
        <f t="shared" si="27"/>
        <v>Informe/ Destaque</v>
      </c>
    </row>
    <row r="59">
      <c r="G59" s="9">
        <v>11.0</v>
      </c>
      <c r="H59" s="9" t="s">
        <v>1325</v>
      </c>
      <c r="I59" s="163" t="s">
        <v>188</v>
      </c>
      <c r="J59" s="163" t="s">
        <v>189</v>
      </c>
      <c r="M59" s="9"/>
      <c r="N59" s="9" t="s">
        <v>181</v>
      </c>
      <c r="O59" s="9" t="s">
        <v>300</v>
      </c>
      <c r="Q59" s="9">
        <v>12.0</v>
      </c>
      <c r="R59" s="202" t="str">
        <f t="shared" ref="R59:T59" si="28">I15</f>
        <v>Prestação de contas</v>
      </c>
      <c r="S59" s="9" t="str">
        <f t="shared" si="28"/>
        <v>Economia/ Investimento</v>
      </c>
      <c r="T59" s="9" t="str">
        <f t="shared" si="28"/>
        <v/>
      </c>
      <c r="U59" s="203"/>
      <c r="V59" s="9" t="str">
        <f t="shared" si="6"/>
        <v>Economia/ Investimento</v>
      </c>
      <c r="W59" s="204"/>
      <c r="X59" s="9" t="str">
        <f t="shared" si="10"/>
        <v>Informe/ Destaque</v>
      </c>
      <c r="Y59" s="204"/>
      <c r="Z59" s="163" t="str">
        <f t="shared" ref="Z59:AA59" si="29">I60</f>
        <v>Cultura</v>
      </c>
      <c r="AA59" s="252" t="str">
        <f t="shared" si="29"/>
        <v/>
      </c>
    </row>
    <row r="60">
      <c r="G60" s="9">
        <v>12.0</v>
      </c>
      <c r="H60" s="9" t="s">
        <v>1337</v>
      </c>
      <c r="I60" s="9" t="s">
        <v>197</v>
      </c>
      <c r="M60" s="9"/>
      <c r="N60" s="9" t="s">
        <v>181</v>
      </c>
      <c r="O60" s="9" t="s">
        <v>300</v>
      </c>
      <c r="Q60" s="9">
        <v>13.0</v>
      </c>
      <c r="R60" s="202" t="str">
        <f t="shared" ref="R60:T60" si="30">I16</f>
        <v>Economia/ Investimento</v>
      </c>
      <c r="S60" s="9" t="str">
        <f t="shared" si="30"/>
        <v/>
      </c>
      <c r="T60" s="9" t="str">
        <f t="shared" si="30"/>
        <v/>
      </c>
      <c r="U60" s="203"/>
      <c r="V60" s="9" t="str">
        <f t="shared" si="6"/>
        <v>Economia/ Investimento</v>
      </c>
      <c r="W60" s="204"/>
      <c r="X60" s="9" t="str">
        <f t="shared" si="10"/>
        <v>Economia/ Investimento</v>
      </c>
      <c r="Y60" s="204"/>
      <c r="Z60" s="163" t="str">
        <f t="shared" ref="Z60:AA60" si="31">I61</f>
        <v>Saúde</v>
      </c>
      <c r="AA60" s="252" t="str">
        <f t="shared" si="31"/>
        <v>Informe/ Destaque</v>
      </c>
    </row>
    <row r="61">
      <c r="G61" s="9">
        <v>13.0</v>
      </c>
      <c r="H61" s="9" t="s">
        <v>1343</v>
      </c>
      <c r="I61" s="163" t="s">
        <v>188</v>
      </c>
      <c r="J61" s="163" t="s">
        <v>189</v>
      </c>
      <c r="M61" s="9"/>
      <c r="N61" s="9" t="s">
        <v>181</v>
      </c>
      <c r="O61" s="9" t="s">
        <v>300</v>
      </c>
      <c r="Q61" s="9">
        <v>14.0</v>
      </c>
      <c r="R61" s="202" t="str">
        <f t="shared" ref="R61:T61" si="32">I17</f>
        <v>Economia/ Investimento</v>
      </c>
      <c r="S61" s="9" t="str">
        <f t="shared" si="32"/>
        <v/>
      </c>
      <c r="T61" s="9" t="str">
        <f t="shared" si="32"/>
        <v/>
      </c>
      <c r="U61" s="203"/>
      <c r="V61" s="9" t="str">
        <f t="shared" si="6"/>
        <v>Saúde</v>
      </c>
      <c r="W61" s="203"/>
      <c r="X61" s="9" t="str">
        <f t="shared" si="10"/>
        <v>Saúde</v>
      </c>
      <c r="Y61" s="203" t="str">
        <f>J39</f>
        <v>Economia/ Investimento</v>
      </c>
      <c r="Z61" s="163" t="str">
        <f t="shared" ref="Z61:AA61" si="33">I62</f>
        <v>Saúde</v>
      </c>
      <c r="AA61" s="252" t="str">
        <f t="shared" si="33"/>
        <v>Informe/ Destaque</v>
      </c>
    </row>
    <row r="62">
      <c r="G62" s="9">
        <v>14.0</v>
      </c>
      <c r="H62" s="9" t="s">
        <v>1360</v>
      </c>
      <c r="I62" s="163" t="s">
        <v>188</v>
      </c>
      <c r="J62" s="163" t="s">
        <v>189</v>
      </c>
      <c r="M62" s="9"/>
      <c r="N62" s="9" t="s">
        <v>181</v>
      </c>
      <c r="O62" s="9" t="s">
        <v>300</v>
      </c>
      <c r="Q62" s="9">
        <v>15.0</v>
      </c>
      <c r="R62" s="205" t="str">
        <f>I18</f>
        <v>Economia/ Investimento</v>
      </c>
      <c r="S62" s="253"/>
      <c r="T62" s="206" t="str">
        <f>K18</f>
        <v/>
      </c>
      <c r="U62" s="207"/>
      <c r="V62" s="205" t="str">
        <f t="shared" si="6"/>
        <v>Economia/ Investimento</v>
      </c>
      <c r="W62" s="254" t="str">
        <f>J83</f>
        <v>Informe/ Destaque</v>
      </c>
      <c r="X62" s="206" t="str">
        <f t="shared" si="10"/>
        <v>Saúde</v>
      </c>
      <c r="Y62" s="254"/>
      <c r="Z62" s="206" t="str">
        <f>I63</f>
        <v>Informe/ Destaque</v>
      </c>
      <c r="AA62" s="254"/>
    </row>
    <row r="63">
      <c r="G63" s="9">
        <v>15.0</v>
      </c>
      <c r="H63" s="9" t="s">
        <v>1331</v>
      </c>
      <c r="I63" s="9" t="s">
        <v>189</v>
      </c>
      <c r="K63" s="9"/>
      <c r="L63" s="9"/>
      <c r="M63" s="9"/>
      <c r="N63" s="9" t="s">
        <v>181</v>
      </c>
      <c r="O63" s="9" t="s">
        <v>300</v>
      </c>
      <c r="S63" s="9"/>
      <c r="T63" s="9"/>
    </row>
    <row r="65">
      <c r="H65" s="9" t="s">
        <v>1361</v>
      </c>
    </row>
    <row r="66">
      <c r="H66" s="9" t="s">
        <v>1362</v>
      </c>
    </row>
    <row r="67" ht="26.25" customHeight="1">
      <c r="R67" s="208" t="s">
        <v>171</v>
      </c>
      <c r="S67" s="209" t="s">
        <v>14</v>
      </c>
      <c r="T67" s="210" t="s">
        <v>15</v>
      </c>
      <c r="U67" s="210" t="s">
        <v>16</v>
      </c>
      <c r="V67" s="211" t="s">
        <v>365</v>
      </c>
      <c r="W67" s="212"/>
    </row>
    <row r="68">
      <c r="H68" s="9" t="s">
        <v>15</v>
      </c>
      <c r="I68" s="9" t="s">
        <v>979</v>
      </c>
      <c r="R68" s="213" t="s">
        <v>204</v>
      </c>
      <c r="S68" s="214">
        <f t="shared" ref="S68:S81" si="34">COUNTIF($R$48:$U$62, R68)
</f>
        <v>1</v>
      </c>
      <c r="T68" s="215">
        <f t="shared" ref="T68:T81" si="35">COUNTIF($V$48:$W$62, R68)
</f>
        <v>0</v>
      </c>
      <c r="U68" s="215">
        <f t="shared" ref="U68:U81" si="36">COUNTIF($X$48:$Y$62, R68)
</f>
        <v>0</v>
      </c>
      <c r="V68" s="140">
        <f t="shared" ref="V68:V81" si="37">COUNTIF($Z$48:$AA$62, R68)
</f>
        <v>1</v>
      </c>
      <c r="W68" s="216"/>
    </row>
    <row r="69">
      <c r="G69" s="162" t="s">
        <v>169</v>
      </c>
      <c r="H69" s="163" t="s">
        <v>170</v>
      </c>
      <c r="I69" s="164" t="s">
        <v>171</v>
      </c>
      <c r="N69" s="9" t="s">
        <v>172</v>
      </c>
      <c r="O69" s="9" t="s">
        <v>173</v>
      </c>
      <c r="R69" s="213" t="s">
        <v>215</v>
      </c>
      <c r="S69" s="214">
        <f t="shared" si="34"/>
        <v>0</v>
      </c>
      <c r="T69" s="215">
        <f t="shared" si="35"/>
        <v>0</v>
      </c>
      <c r="U69" s="215">
        <f t="shared" si="36"/>
        <v>0</v>
      </c>
      <c r="V69" s="140">
        <f t="shared" si="37"/>
        <v>1</v>
      </c>
      <c r="W69" s="216"/>
    </row>
    <row r="70">
      <c r="G70" s="9">
        <v>1.0</v>
      </c>
      <c r="H70" s="9" t="s">
        <v>1283</v>
      </c>
      <c r="I70" s="9" t="s">
        <v>196</v>
      </c>
      <c r="K70" s="9"/>
      <c r="L70" s="9"/>
      <c r="N70" s="9" t="s">
        <v>181</v>
      </c>
      <c r="O70" s="9">
        <v>0.0</v>
      </c>
      <c r="R70" s="213" t="s">
        <v>366</v>
      </c>
      <c r="S70" s="214">
        <f t="shared" si="34"/>
        <v>0</v>
      </c>
      <c r="T70" s="215">
        <f t="shared" si="35"/>
        <v>0</v>
      </c>
      <c r="U70" s="215">
        <f t="shared" si="36"/>
        <v>0</v>
      </c>
      <c r="V70" s="140">
        <f t="shared" si="37"/>
        <v>0</v>
      </c>
      <c r="W70" s="216"/>
    </row>
    <row r="71">
      <c r="G71" s="9">
        <v>2.0</v>
      </c>
      <c r="H71" s="9" t="s">
        <v>1288</v>
      </c>
      <c r="I71" s="9" t="s">
        <v>189</v>
      </c>
      <c r="K71" s="9"/>
      <c r="L71" s="9"/>
      <c r="N71" s="9" t="s">
        <v>181</v>
      </c>
      <c r="O71" s="9">
        <v>0.0</v>
      </c>
      <c r="R71" s="213" t="s">
        <v>197</v>
      </c>
      <c r="S71" s="214">
        <f t="shared" si="34"/>
        <v>0</v>
      </c>
      <c r="T71" s="215">
        <f t="shared" si="35"/>
        <v>0</v>
      </c>
      <c r="U71" s="215">
        <f t="shared" si="36"/>
        <v>1</v>
      </c>
      <c r="V71" s="140">
        <f t="shared" si="37"/>
        <v>2</v>
      </c>
      <c r="W71" s="216"/>
    </row>
    <row r="72">
      <c r="G72" s="9">
        <v>3.0</v>
      </c>
      <c r="H72" s="9" t="s">
        <v>1290</v>
      </c>
      <c r="I72" s="9" t="s">
        <v>220</v>
      </c>
      <c r="K72" s="9"/>
      <c r="L72" s="9"/>
      <c r="N72" s="9" t="s">
        <v>181</v>
      </c>
      <c r="O72" s="9">
        <v>0.0</v>
      </c>
      <c r="R72" s="213" t="s">
        <v>220</v>
      </c>
      <c r="S72" s="214">
        <f t="shared" si="34"/>
        <v>9</v>
      </c>
      <c r="T72" s="215">
        <f t="shared" si="35"/>
        <v>10</v>
      </c>
      <c r="U72" s="215">
        <f t="shared" si="36"/>
        <v>4</v>
      </c>
      <c r="V72" s="140">
        <f t="shared" si="37"/>
        <v>1</v>
      </c>
      <c r="W72" s="216"/>
    </row>
    <row r="73">
      <c r="G73" s="9">
        <v>4.0</v>
      </c>
      <c r="H73" s="9" t="s">
        <v>1292</v>
      </c>
      <c r="I73" s="9" t="s">
        <v>188</v>
      </c>
      <c r="J73" s="9" t="s">
        <v>220</v>
      </c>
      <c r="L73" s="9"/>
      <c r="N73" s="9" t="s">
        <v>181</v>
      </c>
      <c r="O73" s="9">
        <v>0.0</v>
      </c>
      <c r="R73" s="213" t="s">
        <v>200</v>
      </c>
      <c r="S73" s="214">
        <f t="shared" si="34"/>
        <v>0</v>
      </c>
      <c r="T73" s="215">
        <f t="shared" si="35"/>
        <v>0</v>
      </c>
      <c r="U73" s="215">
        <f t="shared" si="36"/>
        <v>0</v>
      </c>
      <c r="V73" s="140">
        <f t="shared" si="37"/>
        <v>0</v>
      </c>
      <c r="W73" s="216"/>
    </row>
    <row r="74">
      <c r="G74" s="9">
        <v>5.0</v>
      </c>
      <c r="H74" s="9" t="s">
        <v>1294</v>
      </c>
      <c r="I74" s="9" t="s">
        <v>188</v>
      </c>
      <c r="K74" s="9"/>
      <c r="L74" s="9"/>
      <c r="N74" s="9" t="s">
        <v>181</v>
      </c>
      <c r="O74" s="9">
        <v>0.0</v>
      </c>
      <c r="R74" s="213" t="s">
        <v>189</v>
      </c>
      <c r="S74" s="214">
        <f t="shared" si="34"/>
        <v>2</v>
      </c>
      <c r="T74" s="215">
        <f t="shared" si="35"/>
        <v>3</v>
      </c>
      <c r="U74" s="215">
        <f t="shared" si="36"/>
        <v>1</v>
      </c>
      <c r="V74" s="140">
        <f t="shared" si="37"/>
        <v>11</v>
      </c>
      <c r="W74" s="216"/>
    </row>
    <row r="75">
      <c r="G75" s="9">
        <v>6.0</v>
      </c>
      <c r="H75" s="9" t="s">
        <v>1290</v>
      </c>
      <c r="I75" s="9" t="s">
        <v>220</v>
      </c>
      <c r="K75" s="9"/>
      <c r="L75" s="9"/>
      <c r="N75" s="9" t="s">
        <v>181</v>
      </c>
      <c r="O75" s="9">
        <v>0.0</v>
      </c>
      <c r="R75" s="213" t="s">
        <v>196</v>
      </c>
      <c r="S75" s="214">
        <f t="shared" si="34"/>
        <v>1</v>
      </c>
      <c r="T75" s="215">
        <f t="shared" si="35"/>
        <v>1</v>
      </c>
      <c r="U75" s="215">
        <f t="shared" si="36"/>
        <v>1</v>
      </c>
      <c r="V75" s="140">
        <f t="shared" si="37"/>
        <v>0</v>
      </c>
      <c r="W75" s="216"/>
    </row>
    <row r="76">
      <c r="G76" s="9">
        <v>7.0</v>
      </c>
      <c r="H76" s="9" t="s">
        <v>1290</v>
      </c>
      <c r="I76" s="9" t="s">
        <v>220</v>
      </c>
      <c r="K76" s="9"/>
      <c r="L76" s="9"/>
      <c r="N76" s="9" t="s">
        <v>181</v>
      </c>
      <c r="O76" s="9">
        <v>0.0</v>
      </c>
      <c r="R76" s="213" t="s">
        <v>272</v>
      </c>
      <c r="S76" s="214">
        <f t="shared" si="34"/>
        <v>0</v>
      </c>
      <c r="T76" s="215">
        <f t="shared" si="35"/>
        <v>0</v>
      </c>
      <c r="U76" s="215">
        <f t="shared" si="36"/>
        <v>0</v>
      </c>
      <c r="V76" s="140">
        <f t="shared" si="37"/>
        <v>0</v>
      </c>
      <c r="W76" s="216"/>
    </row>
    <row r="77">
      <c r="G77" s="9">
        <v>8.0</v>
      </c>
      <c r="H77" s="9" t="s">
        <v>1300</v>
      </c>
      <c r="I77" s="9" t="s">
        <v>189</v>
      </c>
      <c r="K77" s="9"/>
      <c r="L77" s="9"/>
      <c r="N77" s="9" t="s">
        <v>181</v>
      </c>
      <c r="O77" s="9">
        <v>0.0</v>
      </c>
      <c r="R77" s="213" t="s">
        <v>179</v>
      </c>
      <c r="S77" s="214">
        <f t="shared" si="34"/>
        <v>0</v>
      </c>
      <c r="T77" s="215">
        <f t="shared" si="35"/>
        <v>0</v>
      </c>
      <c r="U77" s="215">
        <f t="shared" si="36"/>
        <v>0</v>
      </c>
      <c r="V77" s="140">
        <f t="shared" si="37"/>
        <v>0</v>
      </c>
      <c r="W77" s="216"/>
    </row>
    <row r="78">
      <c r="G78" s="9">
        <v>9.0</v>
      </c>
      <c r="H78" s="9" t="s">
        <v>1290</v>
      </c>
      <c r="I78" s="9" t="s">
        <v>220</v>
      </c>
      <c r="N78" s="9" t="s">
        <v>181</v>
      </c>
      <c r="O78" s="9">
        <v>0.0</v>
      </c>
      <c r="R78" s="213" t="s">
        <v>207</v>
      </c>
      <c r="S78" s="214">
        <f t="shared" si="34"/>
        <v>0</v>
      </c>
      <c r="T78" s="215">
        <f t="shared" si="35"/>
        <v>0</v>
      </c>
      <c r="U78" s="215">
        <f t="shared" si="36"/>
        <v>0</v>
      </c>
      <c r="V78" s="140">
        <f t="shared" si="37"/>
        <v>1</v>
      </c>
      <c r="W78" s="216"/>
    </row>
    <row r="79">
      <c r="G79" s="9">
        <v>10.0</v>
      </c>
      <c r="H79" s="9" t="s">
        <v>1304</v>
      </c>
      <c r="I79" s="9" t="s">
        <v>227</v>
      </c>
      <c r="J79" s="9" t="s">
        <v>220</v>
      </c>
      <c r="N79" s="9" t="s">
        <v>181</v>
      </c>
      <c r="O79" s="9">
        <v>0.0</v>
      </c>
      <c r="R79" s="213" t="s">
        <v>227</v>
      </c>
      <c r="S79" s="214">
        <f t="shared" si="34"/>
        <v>1</v>
      </c>
      <c r="T79" s="215">
        <f t="shared" si="35"/>
        <v>1</v>
      </c>
      <c r="U79" s="215">
        <f t="shared" si="36"/>
        <v>1</v>
      </c>
      <c r="V79" s="140">
        <f t="shared" si="37"/>
        <v>0</v>
      </c>
      <c r="W79" s="216"/>
    </row>
    <row r="80">
      <c r="G80" s="9">
        <v>11.0</v>
      </c>
      <c r="H80" s="9" t="s">
        <v>1290</v>
      </c>
      <c r="I80" s="9" t="s">
        <v>220</v>
      </c>
      <c r="N80" s="9" t="s">
        <v>181</v>
      </c>
      <c r="O80" s="9">
        <v>0.0</v>
      </c>
      <c r="R80" s="213" t="s">
        <v>188</v>
      </c>
      <c r="S80" s="214">
        <f t="shared" si="34"/>
        <v>3</v>
      </c>
      <c r="T80" s="215">
        <f t="shared" si="35"/>
        <v>3</v>
      </c>
      <c r="U80" s="215">
        <f t="shared" si="36"/>
        <v>8</v>
      </c>
      <c r="V80" s="140">
        <f t="shared" si="37"/>
        <v>8</v>
      </c>
      <c r="W80" s="216"/>
    </row>
    <row r="81">
      <c r="G81" s="9">
        <v>12.0</v>
      </c>
      <c r="H81" s="9" t="s">
        <v>1290</v>
      </c>
      <c r="I81" s="9" t="s">
        <v>220</v>
      </c>
      <c r="N81" s="9" t="s">
        <v>181</v>
      </c>
      <c r="O81" s="9">
        <v>0.0</v>
      </c>
      <c r="R81" s="217" t="s">
        <v>235</v>
      </c>
      <c r="S81" s="218">
        <f t="shared" si="34"/>
        <v>0</v>
      </c>
      <c r="T81" s="219">
        <f t="shared" si="35"/>
        <v>0</v>
      </c>
      <c r="U81" s="219">
        <f t="shared" si="36"/>
        <v>1</v>
      </c>
      <c r="V81" s="220">
        <f t="shared" si="37"/>
        <v>0</v>
      </c>
      <c r="W81" s="221"/>
    </row>
    <row r="82">
      <c r="G82" s="9">
        <v>13.0</v>
      </c>
      <c r="H82" s="9" t="s">
        <v>1309</v>
      </c>
      <c r="I82" s="9" t="s">
        <v>220</v>
      </c>
      <c r="K82" s="9"/>
      <c r="L82" s="9"/>
      <c r="N82" s="9" t="s">
        <v>181</v>
      </c>
      <c r="O82" s="9">
        <v>0.0</v>
      </c>
    </row>
    <row r="83">
      <c r="G83" s="9">
        <v>14.0</v>
      </c>
      <c r="H83" s="9" t="s">
        <v>1363</v>
      </c>
      <c r="I83" s="9" t="s">
        <v>188</v>
      </c>
      <c r="J83" s="9" t="s">
        <v>189</v>
      </c>
      <c r="K83" s="9"/>
      <c r="L83" s="9"/>
      <c r="N83" s="9" t="s">
        <v>181</v>
      </c>
      <c r="O83" s="9">
        <v>0.0</v>
      </c>
      <c r="R83" s="208" t="s">
        <v>367</v>
      </c>
      <c r="S83" s="209" t="s">
        <v>216</v>
      </c>
      <c r="T83" s="209" t="s">
        <v>181</v>
      </c>
      <c r="U83" s="222" t="s">
        <v>368</v>
      </c>
    </row>
    <row r="84">
      <c r="G84" s="9">
        <v>15.0</v>
      </c>
      <c r="H84" s="9" t="s">
        <v>1290</v>
      </c>
      <c r="I84" s="9" t="s">
        <v>220</v>
      </c>
      <c r="K84" s="9"/>
      <c r="L84" s="9"/>
      <c r="N84" s="9" t="s">
        <v>181</v>
      </c>
      <c r="O84" s="9">
        <v>0.0</v>
      </c>
      <c r="R84" s="213" t="s">
        <v>15</v>
      </c>
      <c r="S84" s="214">
        <f>COUNTIF(N50:N64,"Alerta")</f>
        <v>1</v>
      </c>
      <c r="T84" s="214">
        <f>COUNTIF(N50:N64,"Positiva")
</f>
        <v>13</v>
      </c>
      <c r="U84" s="223">
        <f t="shared" ref="U84:U87" si="38">S84/(SUM(S84:T84))</f>
        <v>0.07142857143</v>
      </c>
    </row>
    <row r="85">
      <c r="R85" s="213" t="s">
        <v>14</v>
      </c>
      <c r="S85" s="214">
        <f>COUNTIF(N4:N18,"Alerta")</f>
        <v>0</v>
      </c>
      <c r="T85" s="214">
        <f>COUNTIF(N4:N18,"Positiva")
</f>
        <v>15</v>
      </c>
      <c r="U85" s="223">
        <f t="shared" si="38"/>
        <v>0</v>
      </c>
    </row>
    <row r="86">
      <c r="H86" s="192" t="s">
        <v>1364</v>
      </c>
      <c r="R86" s="213" t="s">
        <v>16</v>
      </c>
      <c r="S86" s="214">
        <f>COUNTIF(N6:N20,"Alerta")</f>
        <v>0</v>
      </c>
      <c r="T86" s="214">
        <f>COUNTIF(N6:N20,"Positiva")
</f>
        <v>13</v>
      </c>
      <c r="U86" s="223">
        <f t="shared" si="38"/>
        <v>0</v>
      </c>
    </row>
    <row r="87">
      <c r="R87" s="217" t="s">
        <v>369</v>
      </c>
      <c r="S87" s="218">
        <f>COUNTIF(N29:N43,"Alerta")</f>
        <v>0</v>
      </c>
      <c r="T87" s="218">
        <f>COUNTIF(N29:N43,"Positiva")
</f>
        <v>12</v>
      </c>
      <c r="U87" s="224">
        <f t="shared" si="38"/>
        <v>0</v>
      </c>
    </row>
  </sheetData>
  <mergeCells count="21">
    <mergeCell ref="C5:C6"/>
    <mergeCell ref="A8:D8"/>
    <mergeCell ref="I3:L3"/>
    <mergeCell ref="I25:L25"/>
    <mergeCell ref="B1:C1"/>
    <mergeCell ref="G1:O1"/>
    <mergeCell ref="Q1:T1"/>
    <mergeCell ref="A2:A6"/>
    <mergeCell ref="B5:B6"/>
    <mergeCell ref="Q5:Q40"/>
    <mergeCell ref="A12:C12"/>
    <mergeCell ref="V67:W67"/>
    <mergeCell ref="I69:L69"/>
    <mergeCell ref="H86:J88"/>
    <mergeCell ref="H42:J44"/>
    <mergeCell ref="R46:AA46"/>
    <mergeCell ref="R47:U47"/>
    <mergeCell ref="V47:W47"/>
    <mergeCell ref="X47:Y47"/>
    <mergeCell ref="Z47:AA47"/>
    <mergeCell ref="I48:L48"/>
  </mergeCells>
  <conditionalFormatting sqref="M4:N18 M26:N40 M49:N63 N69:N84 M84">
    <cfRule type="containsText" dxfId="3" priority="1" operator="containsText" text="Alerta">
      <formula>NOT(ISERROR(SEARCH(("Alerta"),(M4))))</formula>
    </cfRule>
  </conditionalFormatting>
  <conditionalFormatting sqref="T3:T41">
    <cfRule type="containsText" dxfId="4" priority="2" operator="containsText" text="esquerda">
      <formula>NOT(ISERROR(SEARCH(("esquerda"),(T3))))</formula>
    </cfRule>
  </conditionalFormatting>
  <conditionalFormatting sqref="T3:T41">
    <cfRule type="containsText" dxfId="5" priority="3" operator="containsText" text="direita">
      <formula>NOT(ISERROR(SEARCH(("direita"),(T3))))</formula>
    </cfRule>
  </conditionalFormatting>
  <conditionalFormatting sqref="T3:T41">
    <cfRule type="notContainsBlanks" dxfId="6" priority="4">
      <formula>LEN(TRIM(T3))&gt;0</formula>
    </cfRule>
  </conditionalFormatting>
  <dataValidations>
    <dataValidation type="list" allowBlank="1" showErrorMessage="1" sqref="I4:I7 I8:J8 I9:I14 I15:J15 I16:I18 I26:J26 I27:I38 I39:J39 I40 I49:K49 I50:J57 I58 I59:J59 I60 I61:J62 R48:AA62 I63 I70:I72 I73:J73 I74:I78 I79:J79 I80:I82 I83:J83 I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4"/>
    <hyperlink r:id="rId6" ref="A25"/>
    <hyperlink r:id="rId7" ref="A26"/>
    <hyperlink r:id="rId8" ref="A27"/>
    <hyperlink r:id="rId9" ref="A28"/>
  </hyperlinks>
  <drawing r:id="rId1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5"/>
    <col customWidth="1" min="3" max="3" width="39.63"/>
    <col customWidth="1" min="4" max="4" width="21.0"/>
    <col customWidth="1" min="5" max="5" width="16.0"/>
    <col customWidth="1" min="7" max="7" width="17.75"/>
    <col customWidth="1" min="8" max="8" width="63.38"/>
    <col customWidth="1" min="9" max="9" width="23.75"/>
    <col customWidth="1" min="10" max="10" width="21.13"/>
    <col customWidth="1" min="11" max="11" width="10.75"/>
    <col customWidth="1" min="12" max="12" width="10.38"/>
    <col customWidth="1" min="13" max="14" width="14.38"/>
    <col customWidth="1" min="16" max="16" width="18.25"/>
    <col customWidth="1" min="18" max="18" width="19.88"/>
    <col customWidth="1" min="20" max="20" width="13.75"/>
    <col customWidth="1" min="24" max="24" width="33.88"/>
  </cols>
  <sheetData>
    <row r="1" ht="30.0" customHeight="1">
      <c r="A1" s="143" t="s">
        <v>1365</v>
      </c>
      <c r="B1" s="144" t="s">
        <v>153</v>
      </c>
      <c r="C1" s="145"/>
      <c r="D1" s="146" t="s">
        <v>154</v>
      </c>
      <c r="E1" s="146" t="s">
        <v>155</v>
      </c>
      <c r="G1" s="147" t="s">
        <v>158</v>
      </c>
      <c r="Q1" s="148" t="s">
        <v>159</v>
      </c>
    </row>
    <row r="2">
      <c r="A2" s="149">
        <v>1.1597484E7</v>
      </c>
      <c r="B2" s="150" t="s">
        <v>14</v>
      </c>
      <c r="C2" s="248" t="s">
        <v>1366</v>
      </c>
      <c r="D2" s="249">
        <v>236000.0</v>
      </c>
      <c r="E2" s="153">
        <f t="shared" ref="E2:E4" si="1"> D2 / $A$2</f>
        <v>0.02034924127</v>
      </c>
      <c r="H2" s="9" t="s">
        <v>1367</v>
      </c>
      <c r="I2" s="9" t="s">
        <v>979</v>
      </c>
      <c r="Q2" s="154" t="s">
        <v>162</v>
      </c>
      <c r="R2" s="155" t="s">
        <v>163</v>
      </c>
      <c r="S2" s="155" t="s">
        <v>164</v>
      </c>
      <c r="T2" s="156" t="s">
        <v>165</v>
      </c>
      <c r="V2" s="157" t="s">
        <v>166</v>
      </c>
      <c r="W2" s="157" t="s">
        <v>167</v>
      </c>
    </row>
    <row r="3">
      <c r="A3" s="158"/>
      <c r="B3" s="159" t="s">
        <v>15</v>
      </c>
      <c r="C3" s="244" t="s">
        <v>1368</v>
      </c>
      <c r="D3" s="170">
        <v>473000.0</v>
      </c>
      <c r="E3" s="153">
        <f t="shared" si="1"/>
        <v>0.04078470813</v>
      </c>
      <c r="G3" s="162" t="s">
        <v>169</v>
      </c>
      <c r="H3" s="163" t="s">
        <v>170</v>
      </c>
      <c r="I3" s="164" t="s">
        <v>171</v>
      </c>
      <c r="M3" s="9"/>
      <c r="N3" s="9" t="s">
        <v>172</v>
      </c>
      <c r="O3" s="9" t="s">
        <v>173</v>
      </c>
      <c r="Q3" s="165" t="s">
        <v>174</v>
      </c>
      <c r="R3" s="166" t="s">
        <v>1369</v>
      </c>
      <c r="S3" s="166" t="s">
        <v>253</v>
      </c>
      <c r="T3" s="167" t="str">
        <f>VLOOKUP(S3:S34,Partidos!A:B,2,FALSE)</f>
        <v>Centro</v>
      </c>
      <c r="V3" s="168" t="str">
        <f>T3</f>
        <v>Centro</v>
      </c>
      <c r="W3" s="169">
        <f>COUNTIF(T3:T34,"*Centro*")</f>
        <v>12</v>
      </c>
    </row>
    <row r="4">
      <c r="A4" s="158"/>
      <c r="B4" s="159" t="s">
        <v>16</v>
      </c>
      <c r="C4" s="244" t="s">
        <v>1370</v>
      </c>
      <c r="D4" s="170">
        <v>51300.0</v>
      </c>
      <c r="E4" s="153">
        <f t="shared" si="1"/>
        <v>0.004423373207</v>
      </c>
      <c r="G4" s="9">
        <v>1.0</v>
      </c>
      <c r="H4" s="9" t="s">
        <v>1371</v>
      </c>
      <c r="I4" s="9" t="s">
        <v>220</v>
      </c>
      <c r="J4" s="9" t="s">
        <v>227</v>
      </c>
      <c r="K4" s="9"/>
      <c r="L4" s="9"/>
      <c r="M4" s="9"/>
      <c r="N4" s="9" t="s">
        <v>181</v>
      </c>
      <c r="O4" s="9">
        <v>0.0</v>
      </c>
      <c r="Q4" s="171" t="s">
        <v>182</v>
      </c>
      <c r="R4" s="172" t="s">
        <v>1372</v>
      </c>
      <c r="S4" s="172" t="s">
        <v>253</v>
      </c>
      <c r="T4" s="173" t="str">
        <f>VLOOKUP(S3:S34,Partidos!A:B,2,FALSE)</f>
        <v>Centro</v>
      </c>
      <c r="V4" s="174" t="s">
        <v>184</v>
      </c>
      <c r="W4" s="169">
        <f>COUNTIF(T:T,"*Direita*")</f>
        <v>13</v>
      </c>
    </row>
    <row r="5">
      <c r="A5" s="158"/>
      <c r="B5" s="175" t="s">
        <v>185</v>
      </c>
      <c r="C5" s="244" t="s">
        <v>1373</v>
      </c>
      <c r="D5" s="176" t="s">
        <v>12</v>
      </c>
      <c r="E5" s="177" t="s">
        <v>12</v>
      </c>
      <c r="G5" s="9">
        <v>2.0</v>
      </c>
      <c r="H5" s="9" t="s">
        <v>1374</v>
      </c>
      <c r="I5" s="9" t="s">
        <v>207</v>
      </c>
      <c r="J5" s="9"/>
      <c r="K5" s="9"/>
      <c r="L5" s="9"/>
      <c r="M5" s="9"/>
      <c r="N5" s="9" t="s">
        <v>181</v>
      </c>
      <c r="O5" s="9">
        <v>0.0</v>
      </c>
      <c r="Q5" s="235" t="s">
        <v>387</v>
      </c>
      <c r="R5" s="179" t="s">
        <v>423</v>
      </c>
      <c r="S5" s="179" t="s">
        <v>311</v>
      </c>
      <c r="T5" s="173" t="str">
        <f>VLOOKUP(S4:S35,Partidos!A:B,2,FALSE)</f>
        <v>C-esquerda</v>
      </c>
      <c r="V5" s="180" t="s">
        <v>193</v>
      </c>
      <c r="W5" s="181">
        <f>COUNTIF(T:T,"*Esquerda*")</f>
        <v>7</v>
      </c>
    </row>
    <row r="6">
      <c r="A6" s="182"/>
      <c r="B6" s="183"/>
      <c r="C6" s="184" t="s">
        <v>1375</v>
      </c>
      <c r="D6" s="185" t="s">
        <v>12</v>
      </c>
      <c r="E6" s="185" t="s">
        <v>12</v>
      </c>
      <c r="G6" s="9">
        <v>3.0</v>
      </c>
      <c r="H6" s="9" t="s">
        <v>1376</v>
      </c>
      <c r="I6" s="9" t="s">
        <v>188</v>
      </c>
      <c r="J6" s="9" t="s">
        <v>227</v>
      </c>
      <c r="K6" s="9"/>
      <c r="L6" s="9"/>
      <c r="M6" s="9"/>
      <c r="N6" s="9" t="s">
        <v>181</v>
      </c>
      <c r="O6" s="9">
        <v>0.0</v>
      </c>
      <c r="Q6" s="186"/>
      <c r="R6" s="179" t="s">
        <v>1377</v>
      </c>
      <c r="S6" s="179" t="s">
        <v>253</v>
      </c>
      <c r="T6" s="173" t="str">
        <f>VLOOKUP(S5:S36,Partidos!A:B,2,FALSE)</f>
        <v>Centro</v>
      </c>
    </row>
    <row r="7">
      <c r="G7" s="9">
        <v>4.0</v>
      </c>
      <c r="H7" s="9" t="s">
        <v>1378</v>
      </c>
      <c r="I7" s="9" t="s">
        <v>366</v>
      </c>
      <c r="J7" s="9" t="s">
        <v>204</v>
      </c>
      <c r="L7" s="9"/>
      <c r="M7" s="9"/>
      <c r="N7" s="9" t="s">
        <v>181</v>
      </c>
      <c r="O7" s="9">
        <v>0.0</v>
      </c>
      <c r="Q7" s="186"/>
      <c r="R7" s="187" t="s">
        <v>463</v>
      </c>
      <c r="S7" s="187" t="s">
        <v>342</v>
      </c>
      <c r="T7" s="173" t="str">
        <f>VLOOKUP(S6:S37,Partidos!A:B,2,FALSE)</f>
        <v>Centro</v>
      </c>
    </row>
    <row r="8">
      <c r="A8" s="188" t="s">
        <v>202</v>
      </c>
      <c r="G8" s="9">
        <v>5.0</v>
      </c>
      <c r="H8" s="9" t="s">
        <v>1379</v>
      </c>
      <c r="I8" s="9" t="s">
        <v>189</v>
      </c>
      <c r="J8" s="9"/>
      <c r="K8" s="9"/>
      <c r="L8" s="9"/>
      <c r="M8" s="9"/>
      <c r="N8" s="9" t="s">
        <v>181</v>
      </c>
      <c r="O8" s="9">
        <v>0.0</v>
      </c>
      <c r="Q8" s="186"/>
      <c r="R8" s="187" t="s">
        <v>484</v>
      </c>
      <c r="S8" s="187" t="s">
        <v>192</v>
      </c>
      <c r="T8" s="173" t="str">
        <f>VLOOKUP(S7:S38,Partidos!A:B,2,FALSE)</f>
        <v>Esquerda</v>
      </c>
    </row>
    <row r="9">
      <c r="A9" s="188" t="s">
        <v>1380</v>
      </c>
      <c r="G9" s="9">
        <v>6.0</v>
      </c>
      <c r="H9" s="9" t="s">
        <v>1376</v>
      </c>
      <c r="I9" s="9" t="s">
        <v>188</v>
      </c>
      <c r="J9" s="9" t="s">
        <v>227</v>
      </c>
      <c r="K9" s="9"/>
      <c r="L9" s="9"/>
      <c r="M9" s="9"/>
      <c r="N9" s="9" t="s">
        <v>181</v>
      </c>
      <c r="O9" s="9">
        <v>0.0</v>
      </c>
      <c r="Q9" s="186"/>
      <c r="R9" s="187" t="s">
        <v>535</v>
      </c>
      <c r="S9" s="187" t="s">
        <v>292</v>
      </c>
      <c r="T9" s="173" t="str">
        <f>VLOOKUP(S8:S39,Partidos!A:B,2,FALSE)</f>
        <v>Direita</v>
      </c>
    </row>
    <row r="10">
      <c r="A10" s="9" t="s">
        <v>1381</v>
      </c>
      <c r="G10" s="9">
        <v>7.0</v>
      </c>
      <c r="H10" s="9" t="s">
        <v>1382</v>
      </c>
      <c r="I10" s="9" t="s">
        <v>366</v>
      </c>
      <c r="J10" s="9"/>
      <c r="K10" s="9"/>
      <c r="L10" s="9"/>
      <c r="M10" s="9"/>
      <c r="N10" s="9" t="s">
        <v>181</v>
      </c>
      <c r="O10" s="9">
        <v>0.0</v>
      </c>
      <c r="Q10" s="186"/>
      <c r="R10" s="187" t="s">
        <v>1383</v>
      </c>
      <c r="S10" s="187" t="s">
        <v>1384</v>
      </c>
      <c r="T10" s="173" t="str">
        <f>VLOOKUP(S9:S40,Partidos!A:B,2,FALSE)</f>
        <v>C-direita</v>
      </c>
    </row>
    <row r="11">
      <c r="G11" s="9">
        <v>8.0</v>
      </c>
      <c r="H11" s="9" t="s">
        <v>1385</v>
      </c>
      <c r="I11" s="9" t="s">
        <v>366</v>
      </c>
      <c r="J11" s="9"/>
      <c r="K11" s="9"/>
      <c r="L11" s="9"/>
      <c r="M11" s="9"/>
      <c r="N11" s="9" t="s">
        <v>181</v>
      </c>
      <c r="O11" s="9">
        <v>0.0</v>
      </c>
      <c r="Q11" s="186"/>
      <c r="R11" s="187" t="s">
        <v>543</v>
      </c>
      <c r="S11" s="187" t="s">
        <v>288</v>
      </c>
      <c r="T11" s="173" t="str">
        <f>VLOOKUP(S10:S41,Partidos!A:B,2,FALSE)</f>
        <v>Direita</v>
      </c>
    </row>
    <row r="12">
      <c r="A12" s="164" t="s">
        <v>213</v>
      </c>
      <c r="G12" s="9">
        <v>9.0</v>
      </c>
      <c r="H12" s="9" t="s">
        <v>1386</v>
      </c>
      <c r="I12" s="9" t="s">
        <v>189</v>
      </c>
      <c r="J12" s="9" t="s">
        <v>220</v>
      </c>
      <c r="K12" s="9"/>
      <c r="L12" s="9"/>
      <c r="M12" s="9"/>
      <c r="N12" s="9" t="s">
        <v>181</v>
      </c>
      <c r="O12" s="9">
        <v>0.0</v>
      </c>
      <c r="Q12" s="186"/>
      <c r="R12" s="187" t="s">
        <v>544</v>
      </c>
      <c r="S12" s="187" t="s">
        <v>276</v>
      </c>
      <c r="T12" s="173" t="str">
        <f>VLOOKUP(S11:S42,Partidos!A:B,2,FALSE)</f>
        <v>C-direita</v>
      </c>
    </row>
    <row r="13">
      <c r="A13" s="162" t="b">
        <v>1</v>
      </c>
      <c r="B13" s="9" t="s">
        <v>218</v>
      </c>
      <c r="G13" s="9">
        <v>10.0</v>
      </c>
      <c r="H13" s="9" t="s">
        <v>1387</v>
      </c>
      <c r="I13" s="9" t="s">
        <v>220</v>
      </c>
      <c r="J13" s="9" t="s">
        <v>227</v>
      </c>
      <c r="K13" s="9" t="s">
        <v>188</v>
      </c>
      <c r="L13" s="9" t="s">
        <v>207</v>
      </c>
      <c r="M13" s="9"/>
      <c r="N13" s="9" t="s">
        <v>181</v>
      </c>
      <c r="O13" s="9">
        <v>0.0</v>
      </c>
      <c r="Q13" s="186"/>
      <c r="R13" s="187" t="s">
        <v>1388</v>
      </c>
      <c r="S13" s="187" t="s">
        <v>192</v>
      </c>
      <c r="T13" s="173" t="str">
        <f>VLOOKUP(S12:S43,Partidos!A:B,2,FALSE)</f>
        <v>Esquerda</v>
      </c>
    </row>
    <row r="14">
      <c r="A14" s="162" t="b">
        <v>1</v>
      </c>
      <c r="B14" s="9" t="s">
        <v>222</v>
      </c>
      <c r="G14" s="9">
        <v>11.0</v>
      </c>
      <c r="H14" s="9" t="s">
        <v>1389</v>
      </c>
      <c r="I14" s="9" t="s">
        <v>196</v>
      </c>
      <c r="K14" s="9"/>
      <c r="L14" s="9"/>
      <c r="M14" s="9"/>
      <c r="N14" s="9" t="s">
        <v>181</v>
      </c>
      <c r="O14" s="9">
        <v>0.0</v>
      </c>
      <c r="Q14" s="186"/>
      <c r="R14" s="187" t="s">
        <v>589</v>
      </c>
      <c r="S14" s="187" t="s">
        <v>292</v>
      </c>
      <c r="T14" s="173" t="str">
        <f>VLOOKUP(S13:S44,Partidos!A:B,2,FALSE)</f>
        <v>Direita</v>
      </c>
    </row>
    <row r="15">
      <c r="A15" s="162" t="b">
        <v>1</v>
      </c>
      <c r="B15" s="9" t="s">
        <v>225</v>
      </c>
      <c r="G15" s="9">
        <v>12.0</v>
      </c>
      <c r="H15" s="9" t="s">
        <v>1390</v>
      </c>
      <c r="I15" s="9" t="s">
        <v>188</v>
      </c>
      <c r="K15" s="9"/>
      <c r="L15" s="9"/>
      <c r="M15" s="9"/>
      <c r="N15" s="9" t="s">
        <v>181</v>
      </c>
      <c r="O15" s="9">
        <v>0.0</v>
      </c>
      <c r="Q15" s="186"/>
      <c r="R15" s="187" t="s">
        <v>597</v>
      </c>
      <c r="S15" s="187" t="s">
        <v>233</v>
      </c>
      <c r="T15" s="173" t="str">
        <f>VLOOKUP(S14:S45,Partidos!A:B,2,FALSE)</f>
        <v>Direita</v>
      </c>
    </row>
    <row r="16">
      <c r="G16" s="9">
        <v>13.0</v>
      </c>
      <c r="H16" s="9" t="s">
        <v>1391</v>
      </c>
      <c r="I16" s="9" t="s">
        <v>207</v>
      </c>
      <c r="K16" s="9"/>
      <c r="L16" s="9"/>
      <c r="M16" s="9"/>
      <c r="N16" s="9" t="s">
        <v>181</v>
      </c>
      <c r="O16" s="9">
        <v>0.0</v>
      </c>
      <c r="Q16" s="186"/>
      <c r="R16" s="187" t="s">
        <v>611</v>
      </c>
      <c r="S16" s="187" t="s">
        <v>292</v>
      </c>
      <c r="T16" s="173" t="str">
        <f>VLOOKUP(S15:S46,Partidos!A:B,2,FALSE)</f>
        <v>Direita</v>
      </c>
    </row>
    <row r="17">
      <c r="G17" s="9">
        <v>14.0</v>
      </c>
      <c r="H17" s="9" t="s">
        <v>1392</v>
      </c>
      <c r="I17" s="9" t="s">
        <v>227</v>
      </c>
      <c r="J17" s="9" t="s">
        <v>179</v>
      </c>
      <c r="K17" s="9"/>
      <c r="L17" s="9"/>
      <c r="M17" s="9"/>
      <c r="N17" s="9" t="s">
        <v>181</v>
      </c>
      <c r="O17" s="9">
        <v>0.0</v>
      </c>
      <c r="Q17" s="186"/>
      <c r="R17" s="187" t="s">
        <v>615</v>
      </c>
      <c r="S17" s="187" t="s">
        <v>233</v>
      </c>
      <c r="T17" s="173" t="str">
        <f>VLOOKUP(S16:S47,Partidos!A:B,2,FALSE)</f>
        <v>Direita</v>
      </c>
    </row>
    <row r="18">
      <c r="G18" s="9">
        <v>15.0</v>
      </c>
      <c r="H18" s="9" t="s">
        <v>1393</v>
      </c>
      <c r="I18" s="9" t="s">
        <v>188</v>
      </c>
      <c r="K18" s="9"/>
      <c r="L18" s="9"/>
      <c r="M18" s="9"/>
      <c r="N18" s="9" t="s">
        <v>181</v>
      </c>
      <c r="O18" s="9">
        <v>0.0</v>
      </c>
      <c r="Q18" s="186"/>
      <c r="R18" s="187" t="s">
        <v>1394</v>
      </c>
      <c r="S18" s="187" t="s">
        <v>192</v>
      </c>
      <c r="T18" s="173" t="str">
        <f>VLOOKUP(S17:S48,Partidos!A:B,2,FALSE)</f>
        <v>Esquerda</v>
      </c>
    </row>
    <row r="19">
      <c r="Q19" s="186"/>
      <c r="R19" s="187" t="s">
        <v>1395</v>
      </c>
      <c r="S19" s="187" t="s">
        <v>253</v>
      </c>
      <c r="T19" s="173" t="str">
        <f>VLOOKUP(S18:S49,Partidos!A:B,2,FALSE)</f>
        <v>Centro</v>
      </c>
    </row>
    <row r="20">
      <c r="H20" s="9" t="s">
        <v>1396</v>
      </c>
      <c r="Q20" s="186"/>
      <c r="R20" s="187" t="s">
        <v>1397</v>
      </c>
      <c r="S20" s="187" t="s">
        <v>353</v>
      </c>
      <c r="T20" s="173" t="str">
        <f>VLOOKUP(S19:S50,Partidos!A:B,2,FALSE)</f>
        <v>C-esquerda</v>
      </c>
    </row>
    <row r="21">
      <c r="H21" s="9" t="s">
        <v>1398</v>
      </c>
      <c r="Q21" s="186"/>
      <c r="R21" s="187" t="s">
        <v>1399</v>
      </c>
      <c r="S21" s="187" t="s">
        <v>253</v>
      </c>
      <c r="T21" s="173" t="str">
        <f>VLOOKUP(S20:S51,Partidos!A:B,2,FALSE)</f>
        <v>Centro</v>
      </c>
    </row>
    <row r="22">
      <c r="A22" s="9" t="s">
        <v>1400</v>
      </c>
      <c r="H22" s="9" t="s">
        <v>1401</v>
      </c>
      <c r="Q22" s="186"/>
      <c r="R22" s="187" t="s">
        <v>1402</v>
      </c>
      <c r="S22" s="187" t="s">
        <v>253</v>
      </c>
      <c r="T22" s="173" t="str">
        <f>VLOOKUP(S21:S52,Partidos!A:B,2,FALSE)</f>
        <v>Centro</v>
      </c>
    </row>
    <row r="23">
      <c r="A23" s="9" t="s">
        <v>243</v>
      </c>
      <c r="Q23" s="186"/>
      <c r="R23" s="187" t="s">
        <v>1403</v>
      </c>
      <c r="S23" s="187" t="s">
        <v>292</v>
      </c>
      <c r="T23" s="173" t="str">
        <f>VLOOKUP(S22:S53,Partidos!A:B,2,FALSE)</f>
        <v>Direita</v>
      </c>
    </row>
    <row r="24">
      <c r="A24" s="190" t="s">
        <v>250</v>
      </c>
      <c r="G24" s="9" t="s">
        <v>246</v>
      </c>
      <c r="H24" s="9" t="s">
        <v>16</v>
      </c>
      <c r="I24" s="9" t="s">
        <v>979</v>
      </c>
      <c r="Q24" s="186"/>
      <c r="R24" s="187" t="s">
        <v>803</v>
      </c>
      <c r="S24" s="187" t="s">
        <v>253</v>
      </c>
      <c r="T24" s="173" t="str">
        <f>VLOOKUP(S23:S54,Partidos!A:B,2,FALSE)</f>
        <v>Centro</v>
      </c>
    </row>
    <row r="25">
      <c r="A25" s="190" t="s">
        <v>248</v>
      </c>
      <c r="G25" s="162" t="s">
        <v>169</v>
      </c>
      <c r="H25" s="163" t="s">
        <v>170</v>
      </c>
      <c r="I25" s="164" t="s">
        <v>171</v>
      </c>
      <c r="M25" s="9"/>
      <c r="N25" s="9" t="s">
        <v>172</v>
      </c>
      <c r="O25" s="9" t="s">
        <v>173</v>
      </c>
      <c r="Q25" s="186"/>
      <c r="R25" s="187" t="s">
        <v>808</v>
      </c>
      <c r="S25" s="187" t="s">
        <v>276</v>
      </c>
      <c r="T25" s="173" t="str">
        <f>VLOOKUP(S24:S55,Partidos!A:B,2,FALSE)</f>
        <v>C-direita</v>
      </c>
    </row>
    <row r="26">
      <c r="A26" s="191" t="s">
        <v>250</v>
      </c>
      <c r="G26" s="9">
        <v>1.0</v>
      </c>
      <c r="H26" s="9" t="s">
        <v>1382</v>
      </c>
      <c r="I26" s="9" t="s">
        <v>366</v>
      </c>
      <c r="J26" s="9"/>
      <c r="K26" s="9"/>
      <c r="L26" s="9"/>
      <c r="M26" s="9"/>
      <c r="N26" s="9" t="s">
        <v>181</v>
      </c>
      <c r="O26" s="9">
        <v>0.0</v>
      </c>
      <c r="Q26" s="186"/>
      <c r="R26" s="187" t="s">
        <v>1404</v>
      </c>
      <c r="S26" s="187" t="s">
        <v>276</v>
      </c>
      <c r="T26" s="173" t="str">
        <f>VLOOKUP(S25:S56,Partidos!A:B,2,FALSE)</f>
        <v>C-direita</v>
      </c>
    </row>
    <row r="27">
      <c r="A27" s="191" t="s">
        <v>254</v>
      </c>
      <c r="G27" s="9">
        <v>2.0</v>
      </c>
      <c r="H27" s="9" t="s">
        <v>1385</v>
      </c>
      <c r="I27" s="9" t="s">
        <v>366</v>
      </c>
      <c r="J27" s="9"/>
      <c r="K27" s="9"/>
      <c r="L27" s="9"/>
      <c r="M27" s="9"/>
      <c r="N27" s="9" t="s">
        <v>181</v>
      </c>
      <c r="O27" s="9">
        <v>0.0</v>
      </c>
      <c r="Q27" s="186"/>
      <c r="R27" s="187" t="s">
        <v>1405</v>
      </c>
      <c r="S27" s="187" t="s">
        <v>253</v>
      </c>
      <c r="T27" s="173" t="str">
        <f>VLOOKUP(S26:S57,Partidos!A:B,2,FALSE)</f>
        <v>Centro</v>
      </c>
    </row>
    <row r="28">
      <c r="A28" s="190" t="s">
        <v>257</v>
      </c>
      <c r="G28" s="9">
        <v>3.0</v>
      </c>
      <c r="H28" s="9" t="s">
        <v>1386</v>
      </c>
      <c r="I28" s="9" t="s">
        <v>189</v>
      </c>
      <c r="J28" s="9" t="s">
        <v>220</v>
      </c>
      <c r="K28" s="9"/>
      <c r="L28" s="9"/>
      <c r="M28" s="9"/>
      <c r="N28" s="9" t="s">
        <v>181</v>
      </c>
      <c r="O28" s="9">
        <v>0.0</v>
      </c>
      <c r="Q28" s="186"/>
      <c r="R28" s="187" t="s">
        <v>1406</v>
      </c>
      <c r="S28" s="187" t="s">
        <v>253</v>
      </c>
      <c r="T28" s="173" t="str">
        <f>VLOOKUP(S27:S58,Partidos!A:B,2,FALSE)</f>
        <v>Centro</v>
      </c>
    </row>
    <row r="29">
      <c r="G29" s="9">
        <v>4.0</v>
      </c>
      <c r="H29" s="9" t="s">
        <v>1389</v>
      </c>
      <c r="I29" s="9" t="s">
        <v>196</v>
      </c>
      <c r="K29" s="9"/>
      <c r="L29" s="9"/>
      <c r="M29" s="9"/>
      <c r="N29" s="9" t="s">
        <v>181</v>
      </c>
      <c r="O29" s="9">
        <v>0.0</v>
      </c>
      <c r="Q29" s="186"/>
      <c r="R29" s="187" t="s">
        <v>1407</v>
      </c>
      <c r="S29" s="187" t="s">
        <v>336</v>
      </c>
      <c r="T29" s="173" t="str">
        <f>VLOOKUP(S28:S59,Partidos!A:B,2,FALSE)</f>
        <v>Centro</v>
      </c>
    </row>
    <row r="30">
      <c r="G30" s="9">
        <v>5.0</v>
      </c>
      <c r="H30" s="9" t="s">
        <v>1392</v>
      </c>
      <c r="I30" s="9" t="s">
        <v>227</v>
      </c>
      <c r="J30" s="9" t="s">
        <v>179</v>
      </c>
      <c r="K30" s="9"/>
      <c r="L30" s="9"/>
      <c r="M30" s="9"/>
      <c r="N30" s="9" t="s">
        <v>181</v>
      </c>
      <c r="O30" s="9">
        <v>0.0</v>
      </c>
      <c r="Q30" s="186"/>
      <c r="R30" s="187" t="s">
        <v>1408</v>
      </c>
      <c r="S30" s="187" t="s">
        <v>192</v>
      </c>
      <c r="T30" s="173" t="str">
        <f>VLOOKUP(S29:S60,Partidos!A:B,2,FALSE)</f>
        <v>Esquerda</v>
      </c>
    </row>
    <row r="31">
      <c r="A31" s="9" t="s">
        <v>1409</v>
      </c>
      <c r="G31" s="9">
        <v>6.0</v>
      </c>
      <c r="H31" s="9" t="s">
        <v>1410</v>
      </c>
      <c r="I31" s="9" t="s">
        <v>207</v>
      </c>
      <c r="J31" s="9" t="s">
        <v>272</v>
      </c>
      <c r="K31" s="9"/>
      <c r="L31" s="9"/>
      <c r="M31" s="9"/>
      <c r="N31" s="9" t="s">
        <v>181</v>
      </c>
      <c r="O31" s="9">
        <v>0.0</v>
      </c>
      <c r="Q31" s="186"/>
      <c r="R31" s="187" t="s">
        <v>885</v>
      </c>
      <c r="S31" s="187" t="s">
        <v>276</v>
      </c>
      <c r="T31" s="173" t="str">
        <f>VLOOKUP(S30:S61,Partidos!A:B,2,FALSE)</f>
        <v>C-direita</v>
      </c>
    </row>
    <row r="32">
      <c r="A32" s="259" t="s">
        <v>1411</v>
      </c>
      <c r="G32" s="9">
        <v>7.0</v>
      </c>
      <c r="H32" s="9" t="s">
        <v>1412</v>
      </c>
      <c r="I32" s="9" t="s">
        <v>189</v>
      </c>
      <c r="J32" s="9" t="s">
        <v>220</v>
      </c>
      <c r="M32" s="9"/>
      <c r="N32" s="9" t="s">
        <v>181</v>
      </c>
      <c r="O32" s="9">
        <v>0.0</v>
      </c>
      <c r="Q32" s="186"/>
      <c r="R32" s="187" t="s">
        <v>1413</v>
      </c>
      <c r="S32" s="187" t="s">
        <v>355</v>
      </c>
      <c r="T32" s="173" t="str">
        <f>VLOOKUP(S31:S62,Partidos!A:B,2,FALSE)</f>
        <v>Centro</v>
      </c>
    </row>
    <row r="33">
      <c r="G33" s="9">
        <v>8.0</v>
      </c>
      <c r="H33" s="9" t="s">
        <v>1390</v>
      </c>
      <c r="I33" s="9" t="s">
        <v>188</v>
      </c>
      <c r="M33" s="9"/>
      <c r="N33" s="9" t="s">
        <v>181</v>
      </c>
      <c r="O33" s="9">
        <v>0.0</v>
      </c>
      <c r="Q33" s="186"/>
      <c r="R33" s="187" t="s">
        <v>892</v>
      </c>
      <c r="S33" s="187" t="s">
        <v>233</v>
      </c>
      <c r="T33" s="173" t="str">
        <f>VLOOKUP(S32:S63,Partidos!A:B,2,FALSE)</f>
        <v>Direita</v>
      </c>
    </row>
    <row r="34">
      <c r="G34" s="9">
        <v>9.0</v>
      </c>
      <c r="H34" s="9" t="s">
        <v>1414</v>
      </c>
      <c r="I34" s="9" t="s">
        <v>189</v>
      </c>
      <c r="J34" s="9" t="s">
        <v>215</v>
      </c>
      <c r="M34" s="9"/>
      <c r="N34" s="9" t="s">
        <v>216</v>
      </c>
      <c r="O34" s="9">
        <v>0.0</v>
      </c>
      <c r="Q34" s="193"/>
      <c r="R34" s="194" t="s">
        <v>1415</v>
      </c>
      <c r="S34" s="194" t="s">
        <v>192</v>
      </c>
      <c r="T34" s="240" t="str">
        <f>VLOOKUP(S33:S64,Partidos!A:B,2,FALSE)</f>
        <v>Esquerda</v>
      </c>
    </row>
    <row r="35">
      <c r="G35" s="9">
        <v>10.0</v>
      </c>
      <c r="H35" s="9" t="s">
        <v>1416</v>
      </c>
      <c r="I35" s="9" t="s">
        <v>207</v>
      </c>
      <c r="J35" s="9" t="s">
        <v>227</v>
      </c>
      <c r="M35" s="9"/>
      <c r="N35" s="9" t="s">
        <v>181</v>
      </c>
      <c r="O35" s="9">
        <v>0.0</v>
      </c>
    </row>
    <row r="36">
      <c r="G36" s="9">
        <v>11.0</v>
      </c>
      <c r="H36" s="9" t="s">
        <v>1417</v>
      </c>
      <c r="I36" s="9" t="s">
        <v>220</v>
      </c>
      <c r="J36" s="9" t="s">
        <v>204</v>
      </c>
      <c r="M36" s="9"/>
      <c r="N36" s="9" t="s">
        <v>181</v>
      </c>
      <c r="O36" s="9">
        <v>0.0</v>
      </c>
    </row>
    <row r="37">
      <c r="G37" s="9">
        <v>12.0</v>
      </c>
      <c r="H37" s="9" t="s">
        <v>1418</v>
      </c>
      <c r="I37" s="9" t="s">
        <v>272</v>
      </c>
      <c r="M37" s="9"/>
      <c r="N37" s="9" t="s">
        <v>181</v>
      </c>
      <c r="O37" s="9">
        <v>0.0</v>
      </c>
    </row>
    <row r="38">
      <c r="G38" s="9">
        <v>13.0</v>
      </c>
      <c r="H38" s="9" t="s">
        <v>1393</v>
      </c>
      <c r="I38" s="9" t="s">
        <v>188</v>
      </c>
      <c r="M38" s="9"/>
      <c r="N38" s="9" t="s">
        <v>181</v>
      </c>
      <c r="O38" s="9">
        <v>0.0</v>
      </c>
    </row>
    <row r="39">
      <c r="G39" s="9">
        <v>14.0</v>
      </c>
      <c r="H39" s="9" t="s">
        <v>1419</v>
      </c>
      <c r="I39" s="9" t="s">
        <v>215</v>
      </c>
      <c r="J39" s="9"/>
      <c r="M39" s="9"/>
      <c r="N39" s="9" t="s">
        <v>216</v>
      </c>
      <c r="O39" s="9">
        <v>0.0</v>
      </c>
    </row>
    <row r="40">
      <c r="G40" s="9">
        <v>15.0</v>
      </c>
      <c r="H40" s="9" t="s">
        <v>1420</v>
      </c>
      <c r="I40" s="9" t="s">
        <v>215</v>
      </c>
      <c r="K40" s="9"/>
      <c r="L40" s="9"/>
      <c r="M40" s="9"/>
      <c r="N40" s="9" t="s">
        <v>181</v>
      </c>
      <c r="O40" s="9">
        <v>0.0</v>
      </c>
    </row>
    <row r="42">
      <c r="H42" s="9" t="s">
        <v>1421</v>
      </c>
    </row>
    <row r="43">
      <c r="H43" s="192" t="s">
        <v>1422</v>
      </c>
    </row>
    <row r="46">
      <c r="R46" s="195" t="s">
        <v>363</v>
      </c>
      <c r="S46" s="196"/>
      <c r="T46" s="196"/>
      <c r="U46" s="196"/>
      <c r="V46" s="196"/>
      <c r="W46" s="196"/>
      <c r="X46" s="196"/>
      <c r="Y46" s="197"/>
    </row>
    <row r="47">
      <c r="H47" s="9" t="s">
        <v>294</v>
      </c>
      <c r="Q47" s="162" t="s">
        <v>169</v>
      </c>
      <c r="R47" s="198" t="s">
        <v>1367</v>
      </c>
      <c r="S47" s="199"/>
      <c r="T47" s="199"/>
      <c r="U47" s="54"/>
      <c r="V47" s="201" t="s">
        <v>16</v>
      </c>
      <c r="W47" s="54"/>
      <c r="X47" s="200" t="s">
        <v>294</v>
      </c>
      <c r="Y47" s="54"/>
    </row>
    <row r="48">
      <c r="G48" s="162" t="s">
        <v>169</v>
      </c>
      <c r="H48" s="163" t="s">
        <v>170</v>
      </c>
      <c r="I48" s="164" t="s">
        <v>171</v>
      </c>
      <c r="M48" s="9"/>
      <c r="N48" s="9" t="s">
        <v>172</v>
      </c>
      <c r="O48" s="9" t="s">
        <v>173</v>
      </c>
      <c r="Q48" s="9">
        <v>1.0</v>
      </c>
      <c r="R48" s="202" t="str">
        <f t="shared" ref="R48:T48" si="2">I4</f>
        <v>Economia/ Investimento</v>
      </c>
      <c r="S48" s="9" t="str">
        <f t="shared" si="2"/>
        <v>Prestação de contas</v>
      </c>
      <c r="T48" s="9" t="str">
        <f t="shared" si="2"/>
        <v/>
      </c>
      <c r="U48" s="203"/>
      <c r="V48" s="140" t="str">
        <f t="shared" ref="V48:W48" si="3">I26</f>
        <v>Crescimento econômico</v>
      </c>
      <c r="W48" s="203" t="str">
        <f t="shared" si="3"/>
        <v/>
      </c>
      <c r="X48" s="9" t="str">
        <f t="shared" ref="X48:Y48" si="4">I49</f>
        <v>Economia/ Investimento</v>
      </c>
      <c r="Y48" s="204" t="str">
        <f t="shared" si="4"/>
        <v/>
      </c>
    </row>
    <row r="49">
      <c r="G49" s="9">
        <v>1.0</v>
      </c>
      <c r="H49" s="9" t="s">
        <v>1423</v>
      </c>
      <c r="I49" s="9" t="s">
        <v>220</v>
      </c>
      <c r="K49" s="9"/>
      <c r="L49" s="9"/>
      <c r="M49" s="9"/>
      <c r="N49" s="9" t="s">
        <v>181</v>
      </c>
      <c r="O49" s="9" t="s">
        <v>300</v>
      </c>
      <c r="Q49" s="9">
        <v>2.0</v>
      </c>
      <c r="R49" s="202" t="str">
        <f t="shared" ref="R49:T49" si="5">I5</f>
        <v>Obras</v>
      </c>
      <c r="S49" s="9" t="str">
        <f t="shared" si="5"/>
        <v/>
      </c>
      <c r="T49" s="9" t="str">
        <f t="shared" si="5"/>
        <v/>
      </c>
      <c r="U49" s="203"/>
      <c r="V49" s="9" t="str">
        <f t="shared" ref="V49:W49" si="6">I27</f>
        <v>Crescimento econômico</v>
      </c>
      <c r="W49" s="203" t="str">
        <f t="shared" si="6"/>
        <v/>
      </c>
      <c r="X49" s="163" t="str">
        <f t="shared" ref="X49:Y49" si="7">I50</f>
        <v>Economia/ Investimento</v>
      </c>
      <c r="Y49" s="260" t="str">
        <f t="shared" si="7"/>
        <v>Obras</v>
      </c>
    </row>
    <row r="50">
      <c r="G50" s="9">
        <v>2.0</v>
      </c>
      <c r="H50" s="9" t="s">
        <v>1424</v>
      </c>
      <c r="I50" s="163" t="s">
        <v>220</v>
      </c>
      <c r="J50" s="163" t="s">
        <v>207</v>
      </c>
      <c r="K50" s="9"/>
      <c r="L50" s="9"/>
      <c r="M50" s="9"/>
      <c r="N50" s="9" t="s">
        <v>181</v>
      </c>
      <c r="O50" s="9" t="s">
        <v>300</v>
      </c>
      <c r="Q50" s="9">
        <v>3.0</v>
      </c>
      <c r="R50" s="202" t="str">
        <f t="shared" ref="R50:T50" si="8">I6</f>
        <v>Saúde</v>
      </c>
      <c r="S50" s="9" t="str">
        <f t="shared" si="8"/>
        <v>Prestação de contas</v>
      </c>
      <c r="T50" s="9" t="str">
        <f t="shared" si="8"/>
        <v/>
      </c>
      <c r="U50" s="203"/>
      <c r="V50" s="9" t="str">
        <f t="shared" ref="V50:W50" si="9">I28</f>
        <v>Informe/ Destaque</v>
      </c>
      <c r="W50" s="203" t="str">
        <f t="shared" si="9"/>
        <v>Economia/ Investimento</v>
      </c>
      <c r="X50" s="163" t="str">
        <f t="shared" ref="X50:Y50" si="10">I51</f>
        <v>Saúde</v>
      </c>
      <c r="Y50" s="260" t="str">
        <f t="shared" si="10"/>
        <v>Conscientização</v>
      </c>
    </row>
    <row r="51">
      <c r="G51" s="9">
        <v>3.0</v>
      </c>
      <c r="H51" s="9" t="s">
        <v>1425</v>
      </c>
      <c r="I51" s="9" t="s">
        <v>188</v>
      </c>
      <c r="J51" s="9" t="s">
        <v>215</v>
      </c>
      <c r="K51" s="9"/>
      <c r="L51" s="9"/>
      <c r="M51" s="9"/>
      <c r="N51" s="9" t="s">
        <v>181</v>
      </c>
      <c r="O51" s="9" t="s">
        <v>300</v>
      </c>
      <c r="Q51" s="9">
        <v>4.0</v>
      </c>
      <c r="R51" s="202" t="str">
        <f t="shared" ref="R51:T51" si="11">I7</f>
        <v>Crescimento econômico</v>
      </c>
      <c r="S51" s="9" t="str">
        <f t="shared" si="11"/>
        <v>Agricultuta/ Pecuária</v>
      </c>
      <c r="T51" s="140" t="str">
        <f t="shared" si="11"/>
        <v/>
      </c>
      <c r="U51" s="203"/>
      <c r="V51" s="9" t="str">
        <f t="shared" ref="V51:W51" si="12">I29</f>
        <v>Lazer</v>
      </c>
      <c r="W51" s="203" t="str">
        <f t="shared" si="12"/>
        <v/>
      </c>
      <c r="X51" s="163" t="str">
        <f t="shared" ref="X51:Y51" si="13">I52</f>
        <v>Informe/ Destaque</v>
      </c>
      <c r="Y51" s="260" t="str">
        <f t="shared" si="13"/>
        <v/>
      </c>
    </row>
    <row r="52">
      <c r="G52" s="9">
        <v>4.0</v>
      </c>
      <c r="H52" s="9" t="s">
        <v>1426</v>
      </c>
      <c r="I52" s="9" t="s">
        <v>189</v>
      </c>
      <c r="K52" s="9"/>
      <c r="L52" s="9"/>
      <c r="M52" s="9"/>
      <c r="N52" s="9" t="s">
        <v>181</v>
      </c>
      <c r="O52" s="9" t="s">
        <v>300</v>
      </c>
      <c r="Q52" s="9">
        <v>5.0</v>
      </c>
      <c r="R52" s="202" t="str">
        <f t="shared" ref="R52:T52" si="14">I8</f>
        <v>Informe/ Destaque</v>
      </c>
      <c r="S52" s="9" t="str">
        <f t="shared" si="14"/>
        <v/>
      </c>
      <c r="T52" s="9" t="str">
        <f t="shared" si="14"/>
        <v/>
      </c>
      <c r="U52" s="203"/>
      <c r="V52" s="9" t="str">
        <f t="shared" ref="V52:W52" si="15">I30</f>
        <v>Prestação de contas</v>
      </c>
      <c r="W52" s="203" t="str">
        <f t="shared" si="15"/>
        <v>Moradia</v>
      </c>
      <c r="X52" s="163" t="str">
        <f t="shared" ref="X52:Y52" si="16">I53</f>
        <v>Educação</v>
      </c>
      <c r="Y52" s="260" t="str">
        <f t="shared" si="16"/>
        <v/>
      </c>
    </row>
    <row r="53">
      <c r="G53" s="9">
        <v>5.0</v>
      </c>
      <c r="H53" s="9" t="s">
        <v>1427</v>
      </c>
      <c r="I53" s="9" t="s">
        <v>200</v>
      </c>
      <c r="K53" s="9"/>
      <c r="L53" s="9"/>
      <c r="M53" s="9"/>
      <c r="N53" s="9" t="s">
        <v>181</v>
      </c>
      <c r="O53" s="9" t="s">
        <v>300</v>
      </c>
      <c r="Q53" s="9">
        <v>6.0</v>
      </c>
      <c r="R53" s="202" t="str">
        <f t="shared" ref="R53:T53" si="17">I9</f>
        <v>Saúde</v>
      </c>
      <c r="S53" s="9" t="str">
        <f t="shared" si="17"/>
        <v>Prestação de contas</v>
      </c>
      <c r="T53" s="9" t="str">
        <f t="shared" si="17"/>
        <v/>
      </c>
      <c r="U53" s="203"/>
      <c r="V53" s="9" t="str">
        <f t="shared" ref="V53:W53" si="18">I31</f>
        <v>Obras</v>
      </c>
      <c r="W53" s="203" t="str">
        <f t="shared" si="18"/>
        <v>Meio ambiente</v>
      </c>
      <c r="X53" s="163" t="str">
        <f t="shared" ref="X53:Y53" si="19">I54</f>
        <v>Saúde</v>
      </c>
      <c r="Y53" s="260" t="str">
        <f t="shared" si="19"/>
        <v>Meio ambiente</v>
      </c>
    </row>
    <row r="54">
      <c r="G54" s="9">
        <v>6.0</v>
      </c>
      <c r="H54" s="9" t="s">
        <v>1428</v>
      </c>
      <c r="I54" s="9" t="s">
        <v>188</v>
      </c>
      <c r="J54" s="9" t="s">
        <v>272</v>
      </c>
      <c r="K54" s="9"/>
      <c r="L54" s="9"/>
      <c r="M54" s="9"/>
      <c r="N54" s="9" t="s">
        <v>181</v>
      </c>
      <c r="O54" s="9" t="s">
        <v>300</v>
      </c>
      <c r="Q54" s="9">
        <v>7.0</v>
      </c>
      <c r="R54" s="202" t="str">
        <f t="shared" ref="R54:T54" si="20">I10</f>
        <v>Crescimento econômico</v>
      </c>
      <c r="S54" s="9" t="str">
        <f t="shared" si="20"/>
        <v/>
      </c>
      <c r="T54" s="9" t="str">
        <f t="shared" si="20"/>
        <v/>
      </c>
      <c r="U54" s="203"/>
      <c r="V54" s="9" t="str">
        <f t="shared" ref="V54:W54" si="21">I32</f>
        <v>Informe/ Destaque</v>
      </c>
      <c r="W54" s="203" t="str">
        <f t="shared" si="21"/>
        <v>Economia/ Investimento</v>
      </c>
      <c r="X54" s="163" t="str">
        <f t="shared" ref="X54:Y54" si="22">I55</f>
        <v>Meio ambiente</v>
      </c>
      <c r="Y54" s="260" t="str">
        <f t="shared" si="22"/>
        <v/>
      </c>
    </row>
    <row r="55">
      <c r="G55" s="9">
        <v>7.0</v>
      </c>
      <c r="H55" s="9" t="s">
        <v>1429</v>
      </c>
      <c r="I55" s="9" t="s">
        <v>272</v>
      </c>
      <c r="M55" s="9"/>
      <c r="N55" s="9" t="s">
        <v>181</v>
      </c>
      <c r="O55" s="9" t="s">
        <v>300</v>
      </c>
      <c r="Q55" s="9">
        <v>8.0</v>
      </c>
      <c r="R55" s="202" t="str">
        <f t="shared" ref="R55:T55" si="23">I11</f>
        <v>Crescimento econômico</v>
      </c>
      <c r="S55" s="9" t="str">
        <f t="shared" si="23"/>
        <v/>
      </c>
      <c r="T55" s="9" t="str">
        <f t="shared" si="23"/>
        <v/>
      </c>
      <c r="U55" s="203"/>
      <c r="V55" s="9" t="str">
        <f t="shared" ref="V55:W55" si="24">I33</f>
        <v>Saúde</v>
      </c>
      <c r="W55" s="203" t="str">
        <f t="shared" si="24"/>
        <v/>
      </c>
      <c r="X55" s="163" t="str">
        <f t="shared" ref="X55:Y55" si="25">I56</f>
        <v>Segurança</v>
      </c>
      <c r="Y55" s="260" t="str">
        <f t="shared" si="25"/>
        <v/>
      </c>
    </row>
    <row r="56">
      <c r="G56" s="9">
        <v>8.0</v>
      </c>
      <c r="H56" s="9" t="s">
        <v>1430</v>
      </c>
      <c r="I56" s="9" t="s">
        <v>235</v>
      </c>
      <c r="M56" s="9"/>
      <c r="N56" s="9" t="s">
        <v>216</v>
      </c>
      <c r="O56" s="9" t="s">
        <v>300</v>
      </c>
      <c r="Q56" s="9">
        <v>9.0</v>
      </c>
      <c r="R56" s="202" t="str">
        <f t="shared" ref="R56:T56" si="26">I12</f>
        <v>Informe/ Destaque</v>
      </c>
      <c r="S56" s="9" t="str">
        <f t="shared" si="26"/>
        <v>Economia/ Investimento</v>
      </c>
      <c r="T56" s="9" t="str">
        <f t="shared" si="26"/>
        <v/>
      </c>
      <c r="U56" s="203"/>
      <c r="V56" s="9" t="str">
        <f t="shared" ref="V56:W56" si="27">I34</f>
        <v>Informe/ Destaque</v>
      </c>
      <c r="W56" s="203" t="str">
        <f t="shared" si="27"/>
        <v>Conscientização</v>
      </c>
      <c r="X56" s="163" t="str">
        <f t="shared" ref="X56:Y56" si="28">I57</f>
        <v>Informe/ Destaque</v>
      </c>
      <c r="Y56" s="260" t="str">
        <f t="shared" si="28"/>
        <v/>
      </c>
    </row>
    <row r="57">
      <c r="G57" s="9">
        <v>9.0</v>
      </c>
      <c r="H57" s="9" t="s">
        <v>1431</v>
      </c>
      <c r="I57" s="9" t="s">
        <v>189</v>
      </c>
      <c r="M57" s="9"/>
      <c r="N57" s="9" t="s">
        <v>181</v>
      </c>
      <c r="O57" s="9" t="s">
        <v>300</v>
      </c>
      <c r="Q57" s="9">
        <v>10.0</v>
      </c>
      <c r="R57" s="202" t="str">
        <f t="shared" ref="R57:T57" si="29">I13</f>
        <v>Economia/ Investimento</v>
      </c>
      <c r="S57" s="9" t="str">
        <f t="shared" si="29"/>
        <v>Prestação de contas</v>
      </c>
      <c r="T57" s="9" t="str">
        <f t="shared" si="29"/>
        <v>Saúde</v>
      </c>
      <c r="U57" s="203"/>
      <c r="V57" s="9" t="str">
        <f t="shared" ref="V57:W57" si="30">I35</f>
        <v>Obras</v>
      </c>
      <c r="W57" s="203" t="str">
        <f t="shared" si="30"/>
        <v>Prestação de contas</v>
      </c>
      <c r="X57" s="163" t="str">
        <f t="shared" ref="X57:Y57" si="31">I58</f>
        <v>Educação</v>
      </c>
      <c r="Y57" s="260" t="str">
        <f t="shared" si="31"/>
        <v/>
      </c>
    </row>
    <row r="58">
      <c r="G58" s="9">
        <v>10.0</v>
      </c>
      <c r="H58" s="9" t="s">
        <v>1432</v>
      </c>
      <c r="I58" s="9" t="s">
        <v>200</v>
      </c>
      <c r="M58" s="9"/>
      <c r="N58" s="9" t="s">
        <v>181</v>
      </c>
      <c r="O58" s="9" t="s">
        <v>300</v>
      </c>
      <c r="Q58" s="9">
        <v>11.0</v>
      </c>
      <c r="R58" s="202" t="str">
        <f t="shared" ref="R58:T58" si="32">I14</f>
        <v>Lazer</v>
      </c>
      <c r="S58" s="140" t="str">
        <f t="shared" si="32"/>
        <v/>
      </c>
      <c r="T58" s="9" t="str">
        <f t="shared" si="32"/>
        <v/>
      </c>
      <c r="U58" s="203"/>
      <c r="V58" s="9" t="str">
        <f t="shared" ref="V58:W58" si="33">I36</f>
        <v>Economia/ Investimento</v>
      </c>
      <c r="W58" s="203" t="str">
        <f t="shared" si="33"/>
        <v>Agricultuta/ Pecuária</v>
      </c>
      <c r="X58" s="163" t="str">
        <f t="shared" ref="X58:Y58" si="34">I59</f>
        <v>Cultura</v>
      </c>
      <c r="Y58" s="260" t="str">
        <f t="shared" si="34"/>
        <v/>
      </c>
    </row>
    <row r="59">
      <c r="G59" s="9">
        <v>11.0</v>
      </c>
      <c r="H59" s="9" t="s">
        <v>1433</v>
      </c>
      <c r="I59" s="9" t="s">
        <v>197</v>
      </c>
      <c r="M59" s="9"/>
      <c r="N59" s="9" t="s">
        <v>181</v>
      </c>
      <c r="O59" s="9" t="s">
        <v>300</v>
      </c>
      <c r="Q59" s="9">
        <v>12.0</v>
      </c>
      <c r="R59" s="202" t="str">
        <f t="shared" ref="R59:T59" si="35">I15</f>
        <v>Saúde</v>
      </c>
      <c r="S59" s="140" t="str">
        <f t="shared" si="35"/>
        <v/>
      </c>
      <c r="T59" s="9" t="str">
        <f t="shared" si="35"/>
        <v/>
      </c>
      <c r="U59" s="203"/>
      <c r="V59" s="9" t="str">
        <f t="shared" ref="V59:W59" si="36">I37</f>
        <v>Meio ambiente</v>
      </c>
      <c r="W59" s="203" t="str">
        <f t="shared" si="36"/>
        <v/>
      </c>
      <c r="X59" s="163" t="str">
        <f t="shared" ref="X59:Y59" si="37">I60</f>
        <v>Conscientização</v>
      </c>
      <c r="Y59" s="260" t="str">
        <f t="shared" si="37"/>
        <v>Segurança</v>
      </c>
    </row>
    <row r="60">
      <c r="G60" s="9">
        <v>12.0</v>
      </c>
      <c r="H60" s="9" t="s">
        <v>1434</v>
      </c>
      <c r="I60" s="9" t="s">
        <v>215</v>
      </c>
      <c r="J60" s="9" t="s">
        <v>235</v>
      </c>
      <c r="M60" s="9"/>
      <c r="N60" s="9" t="s">
        <v>181</v>
      </c>
      <c r="O60" s="9" t="s">
        <v>300</v>
      </c>
      <c r="Q60" s="9">
        <v>13.0</v>
      </c>
      <c r="R60" s="202" t="str">
        <f t="shared" ref="R60:T60" si="38">I16</f>
        <v>Obras</v>
      </c>
      <c r="S60" s="140" t="str">
        <f t="shared" si="38"/>
        <v/>
      </c>
      <c r="T60" s="9" t="str">
        <f t="shared" si="38"/>
        <v/>
      </c>
      <c r="U60" s="203"/>
      <c r="V60" s="9" t="str">
        <f t="shared" ref="V60:W60" si="39">I38</f>
        <v>Saúde</v>
      </c>
      <c r="W60" s="203" t="str">
        <f t="shared" si="39"/>
        <v/>
      </c>
      <c r="X60" s="163" t="str">
        <f t="shared" ref="X60:Y60" si="40">I61</f>
        <v>Economia/ Investimento</v>
      </c>
      <c r="Y60" s="260" t="str">
        <f t="shared" si="40"/>
        <v>Prestação de contas</v>
      </c>
    </row>
    <row r="61">
      <c r="G61" s="9">
        <v>13.0</v>
      </c>
      <c r="H61" s="9" t="s">
        <v>1435</v>
      </c>
      <c r="I61" s="9" t="s">
        <v>220</v>
      </c>
      <c r="J61" s="9" t="s">
        <v>227</v>
      </c>
      <c r="M61" s="9"/>
      <c r="N61" s="9" t="s">
        <v>181</v>
      </c>
      <c r="O61" s="9" t="s">
        <v>300</v>
      </c>
      <c r="Q61" s="9">
        <v>14.0</v>
      </c>
      <c r="R61" s="202" t="str">
        <f t="shared" ref="R61:T61" si="41">I17</f>
        <v>Prestação de contas</v>
      </c>
      <c r="S61" s="9" t="str">
        <f t="shared" si="41"/>
        <v>Moradia</v>
      </c>
      <c r="T61" s="9" t="str">
        <f t="shared" si="41"/>
        <v/>
      </c>
      <c r="U61" s="203"/>
      <c r="V61" s="9" t="str">
        <f t="shared" ref="V61:W61" si="42">I39</f>
        <v>Conscientização</v>
      </c>
      <c r="W61" s="203" t="str">
        <f t="shared" si="42"/>
        <v/>
      </c>
      <c r="X61" s="163" t="str">
        <f t="shared" ref="X61:Y61" si="43">I62</f>
        <v>Economia/ Investimento</v>
      </c>
      <c r="Y61" s="260" t="str">
        <f t="shared" si="43"/>
        <v>Prestação de contas</v>
      </c>
    </row>
    <row r="62">
      <c r="G62" s="9">
        <v>14.0</v>
      </c>
      <c r="H62" s="9" t="s">
        <v>1436</v>
      </c>
      <c r="I62" s="9" t="s">
        <v>220</v>
      </c>
      <c r="J62" s="9" t="s">
        <v>227</v>
      </c>
      <c r="M62" s="9"/>
      <c r="N62" s="9" t="s">
        <v>181</v>
      </c>
      <c r="O62" s="9" t="s">
        <v>300</v>
      </c>
      <c r="Q62" s="9">
        <v>15.0</v>
      </c>
      <c r="R62" s="205" t="str">
        <f t="shared" ref="R62:T62" si="44">I18</f>
        <v>Saúde</v>
      </c>
      <c r="S62" s="253" t="str">
        <f t="shared" si="44"/>
        <v/>
      </c>
      <c r="T62" s="206" t="str">
        <f t="shared" si="44"/>
        <v/>
      </c>
      <c r="U62" s="207"/>
      <c r="V62" s="206" t="str">
        <f t="shared" ref="V62:W62" si="45">I40</f>
        <v>Conscientização</v>
      </c>
      <c r="W62" s="254" t="str">
        <f t="shared" si="45"/>
        <v/>
      </c>
      <c r="X62" s="206" t="str">
        <f t="shared" ref="X62:Y62" si="46">I63</f>
        <v>Meio ambiente</v>
      </c>
      <c r="Y62" s="254" t="str">
        <f t="shared" si="46"/>
        <v/>
      </c>
    </row>
    <row r="63">
      <c r="G63" s="9">
        <v>15.0</v>
      </c>
      <c r="H63" s="9" t="s">
        <v>1437</v>
      </c>
      <c r="I63" s="9" t="s">
        <v>272</v>
      </c>
      <c r="K63" s="9"/>
      <c r="L63" s="9"/>
      <c r="M63" s="9"/>
      <c r="N63" s="9" t="s">
        <v>216</v>
      </c>
      <c r="O63" s="9" t="s">
        <v>300</v>
      </c>
      <c r="S63" s="9"/>
      <c r="T63" s="9"/>
    </row>
    <row r="65">
      <c r="H65" s="9" t="s">
        <v>1438</v>
      </c>
    </row>
    <row r="66">
      <c r="H66" s="9" t="s">
        <v>1439</v>
      </c>
    </row>
    <row r="67" ht="26.25" customHeight="1">
      <c r="R67" s="208" t="s">
        <v>171</v>
      </c>
      <c r="S67" s="261" t="s">
        <v>1367</v>
      </c>
      <c r="T67" s="210" t="s">
        <v>16</v>
      </c>
      <c r="U67" s="211" t="s">
        <v>365</v>
      </c>
      <c r="V67" s="212"/>
    </row>
    <row r="68">
      <c r="R68" s="213" t="s">
        <v>204</v>
      </c>
      <c r="S68" s="214">
        <f t="shared" ref="S68:S81" si="47">COUNTIF($R$48:$U$62, R68)
</f>
        <v>1</v>
      </c>
      <c r="T68" s="215">
        <f t="shared" ref="T68:T81" si="48">COUNTIF($V$48:$W$62, R68)
</f>
        <v>1</v>
      </c>
      <c r="U68" s="140">
        <f t="shared" ref="U68:U81" si="49">COUNTIF($X$48:$Y$62, R68)
</f>
        <v>0</v>
      </c>
      <c r="V68" s="216"/>
    </row>
    <row r="69">
      <c r="R69" s="213" t="s">
        <v>215</v>
      </c>
      <c r="S69" s="214">
        <f t="shared" si="47"/>
        <v>0</v>
      </c>
      <c r="T69" s="215">
        <f t="shared" si="48"/>
        <v>3</v>
      </c>
      <c r="U69" s="140">
        <f t="shared" si="49"/>
        <v>2</v>
      </c>
      <c r="V69" s="216"/>
    </row>
    <row r="70">
      <c r="R70" s="213" t="s">
        <v>366</v>
      </c>
      <c r="S70" s="214">
        <f t="shared" si="47"/>
        <v>3</v>
      </c>
      <c r="T70" s="215">
        <f t="shared" si="48"/>
        <v>2</v>
      </c>
      <c r="U70" s="140">
        <f t="shared" si="49"/>
        <v>0</v>
      </c>
      <c r="V70" s="216"/>
    </row>
    <row r="71">
      <c r="R71" s="213" t="s">
        <v>197</v>
      </c>
      <c r="S71" s="214">
        <f t="shared" si="47"/>
        <v>0</v>
      </c>
      <c r="T71" s="215">
        <f t="shared" si="48"/>
        <v>0</v>
      </c>
      <c r="U71" s="140">
        <f t="shared" si="49"/>
        <v>1</v>
      </c>
      <c r="V71" s="216"/>
    </row>
    <row r="72">
      <c r="R72" s="213" t="s">
        <v>220</v>
      </c>
      <c r="S72" s="214">
        <f t="shared" si="47"/>
        <v>3</v>
      </c>
      <c r="T72" s="215">
        <f t="shared" si="48"/>
        <v>3</v>
      </c>
      <c r="U72" s="140">
        <f t="shared" si="49"/>
        <v>4</v>
      </c>
      <c r="V72" s="216"/>
    </row>
    <row r="73">
      <c r="R73" s="213" t="s">
        <v>200</v>
      </c>
      <c r="S73" s="214">
        <f t="shared" si="47"/>
        <v>0</v>
      </c>
      <c r="T73" s="215">
        <f t="shared" si="48"/>
        <v>0</v>
      </c>
      <c r="U73" s="140">
        <f t="shared" si="49"/>
        <v>2</v>
      </c>
      <c r="V73" s="216"/>
    </row>
    <row r="74">
      <c r="R74" s="213" t="s">
        <v>189</v>
      </c>
      <c r="S74" s="214">
        <f t="shared" si="47"/>
        <v>2</v>
      </c>
      <c r="T74" s="215">
        <f t="shared" si="48"/>
        <v>3</v>
      </c>
      <c r="U74" s="140">
        <f t="shared" si="49"/>
        <v>2</v>
      </c>
      <c r="V74" s="216"/>
    </row>
    <row r="75">
      <c r="R75" s="213" t="s">
        <v>196</v>
      </c>
      <c r="S75" s="214">
        <f t="shared" si="47"/>
        <v>1</v>
      </c>
      <c r="T75" s="215">
        <f t="shared" si="48"/>
        <v>1</v>
      </c>
      <c r="U75" s="140">
        <f t="shared" si="49"/>
        <v>0</v>
      </c>
      <c r="V75" s="216"/>
    </row>
    <row r="76">
      <c r="R76" s="213" t="s">
        <v>272</v>
      </c>
      <c r="S76" s="214">
        <f t="shared" si="47"/>
        <v>0</v>
      </c>
      <c r="T76" s="215">
        <f t="shared" si="48"/>
        <v>2</v>
      </c>
      <c r="U76" s="140">
        <f t="shared" si="49"/>
        <v>3</v>
      </c>
      <c r="V76" s="216"/>
    </row>
    <row r="77">
      <c r="R77" s="213" t="s">
        <v>179</v>
      </c>
      <c r="S77" s="214">
        <f t="shared" si="47"/>
        <v>1</v>
      </c>
      <c r="T77" s="215">
        <f t="shared" si="48"/>
        <v>1</v>
      </c>
      <c r="U77" s="140">
        <f t="shared" si="49"/>
        <v>0</v>
      </c>
      <c r="V77" s="216"/>
    </row>
    <row r="78">
      <c r="R78" s="213" t="s">
        <v>207</v>
      </c>
      <c r="S78" s="214">
        <f t="shared" si="47"/>
        <v>2</v>
      </c>
      <c r="T78" s="215">
        <f t="shared" si="48"/>
        <v>2</v>
      </c>
      <c r="U78" s="140">
        <f t="shared" si="49"/>
        <v>1</v>
      </c>
      <c r="V78" s="216"/>
    </row>
    <row r="79">
      <c r="R79" s="213" t="s">
        <v>227</v>
      </c>
      <c r="S79" s="214">
        <f t="shared" si="47"/>
        <v>5</v>
      </c>
      <c r="T79" s="215">
        <f t="shared" si="48"/>
        <v>2</v>
      </c>
      <c r="U79" s="140">
        <f t="shared" si="49"/>
        <v>2</v>
      </c>
      <c r="V79" s="216"/>
    </row>
    <row r="80">
      <c r="R80" s="213" t="s">
        <v>188</v>
      </c>
      <c r="S80" s="214">
        <f t="shared" si="47"/>
        <v>5</v>
      </c>
      <c r="T80" s="215">
        <f t="shared" si="48"/>
        <v>2</v>
      </c>
      <c r="U80" s="140">
        <f t="shared" si="49"/>
        <v>2</v>
      </c>
      <c r="V80" s="216"/>
    </row>
    <row r="81">
      <c r="R81" s="217" t="s">
        <v>235</v>
      </c>
      <c r="S81" s="218">
        <f t="shared" si="47"/>
        <v>0</v>
      </c>
      <c r="T81" s="219">
        <f t="shared" si="48"/>
        <v>0</v>
      </c>
      <c r="U81" s="220">
        <f t="shared" si="49"/>
        <v>2</v>
      </c>
      <c r="V81" s="221"/>
    </row>
    <row r="83">
      <c r="R83" s="208" t="s">
        <v>367</v>
      </c>
      <c r="S83" s="209" t="s">
        <v>216</v>
      </c>
      <c r="T83" s="209" t="s">
        <v>181</v>
      </c>
      <c r="U83" s="222" t="s">
        <v>368</v>
      </c>
    </row>
    <row r="84">
      <c r="R84" s="213" t="s">
        <v>1440</v>
      </c>
      <c r="S84" s="214">
        <f>COUNTIF(N4:N18,"Alerta")</f>
        <v>0</v>
      </c>
      <c r="T84" s="214">
        <f>COUNTIF(N4:N18,"Positiva")
</f>
        <v>15</v>
      </c>
      <c r="U84" s="223">
        <f t="shared" ref="U84:U86" si="50">S84/(SUM(S84:T84))</f>
        <v>0</v>
      </c>
    </row>
    <row r="85">
      <c r="R85" s="213" t="s">
        <v>16</v>
      </c>
      <c r="S85" s="214">
        <f>COUNTIF(N26:N40,"Alerta")</f>
        <v>2</v>
      </c>
      <c r="T85" s="214">
        <f>COUNTIF(N26:N40,"Positiva")
</f>
        <v>13</v>
      </c>
      <c r="U85" s="223">
        <f t="shared" si="50"/>
        <v>0.1333333333</v>
      </c>
    </row>
    <row r="86">
      <c r="R86" s="217" t="s">
        <v>369</v>
      </c>
      <c r="S86" s="218">
        <f>COUNTIF(N49:N63,"Alerta")</f>
        <v>2</v>
      </c>
      <c r="T86" s="218">
        <f>COUNTIF(N49:N63,"Positiva")
</f>
        <v>13</v>
      </c>
      <c r="U86" s="224">
        <f t="shared" si="50"/>
        <v>0.1333333333</v>
      </c>
    </row>
  </sheetData>
  <mergeCells count="18">
    <mergeCell ref="A8:D8"/>
    <mergeCell ref="A12:C12"/>
    <mergeCell ref="B5:B6"/>
    <mergeCell ref="A32:C36"/>
    <mergeCell ref="H43:J45"/>
    <mergeCell ref="R46:Y46"/>
    <mergeCell ref="R47:U47"/>
    <mergeCell ref="V47:W47"/>
    <mergeCell ref="X47:Y47"/>
    <mergeCell ref="I48:L48"/>
    <mergeCell ref="U67:V67"/>
    <mergeCell ref="B1:C1"/>
    <mergeCell ref="G1:O1"/>
    <mergeCell ref="Q1:T1"/>
    <mergeCell ref="A2:A6"/>
    <mergeCell ref="I3:L3"/>
    <mergeCell ref="Q5:Q34"/>
    <mergeCell ref="I25:L25"/>
  </mergeCells>
  <conditionalFormatting sqref="M4:N18 M26:N40 M49:N63">
    <cfRule type="containsText" dxfId="3" priority="1" operator="containsText" text="Alerta">
      <formula>NOT(ISERROR(SEARCH(("Alerta"),(M4))))</formula>
    </cfRule>
  </conditionalFormatting>
  <conditionalFormatting sqref="T3:T34">
    <cfRule type="containsText" dxfId="4" priority="2" operator="containsText" text="esquerda">
      <formula>NOT(ISERROR(SEARCH(("esquerda"),(T3))))</formula>
    </cfRule>
  </conditionalFormatting>
  <conditionalFormatting sqref="T3:T34">
    <cfRule type="containsText" dxfId="5" priority="3" operator="containsText" text="direita">
      <formula>NOT(ISERROR(SEARCH(("direita"),(T3))))</formula>
    </cfRule>
  </conditionalFormatting>
  <conditionalFormatting sqref="T3:T34">
    <cfRule type="notContainsBlanks" dxfId="6" priority="4">
      <formula>LEN(TRIM(T3))&gt;0</formula>
    </cfRule>
  </conditionalFormatting>
  <dataValidations>
    <dataValidation type="list" allowBlank="1" showErrorMessage="1" sqref="I4:J4 I5 I6:J7 I8 I9:J9 I10:I11 I12:J12 I13:L13 I14:I16 I17:J17 I18 I26:I27 I28:J28 I29 I30:J32 I33 I34:J36 I37:I40 I49 I50:J51 I52:I53 I54:J54 I55:I59 I60:J62 R48:Y62 I63">
      <formula1>"Agricultuta/ Pecuária,Conscientização,Crescimento econômico,Cultura,Economia/ Investimento,Educação,Informe/ Destaque,Lazer,Meio ambiente,Moradia,Obras,Prestação de contas,Saúde,Segurança"</formula1>
    </dataValidation>
  </dataValidations>
  <hyperlinks>
    <hyperlink r:id="rId1" ref="C2"/>
    <hyperlink r:id="rId2" ref="C3"/>
    <hyperlink r:id="rId3" ref="C4"/>
    <hyperlink r:id="rId4" ref="C5"/>
    <hyperlink r:id="rId5" ref="C6"/>
    <hyperlink r:id="rId6" ref="A24"/>
    <hyperlink r:id="rId7" ref="A25"/>
    <hyperlink r:id="rId8" ref="A26"/>
    <hyperlink r:id="rId9" ref="A27"/>
    <hyperlink r:id="rId10" ref="A28"/>
  </hyperlinks>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8" max="28" width="37.75"/>
    <col customWidth="1" min="29" max="29" width="21.25"/>
  </cols>
  <sheetData>
    <row r="1" ht="30.0" customHeight="1">
      <c r="A1" s="143" t="s">
        <v>932</v>
      </c>
      <c r="B1" s="144" t="s">
        <v>153</v>
      </c>
      <c r="C1" s="145"/>
      <c r="D1" s="146" t="s">
        <v>154</v>
      </c>
      <c r="E1" s="146" t="s">
        <v>155</v>
      </c>
      <c r="F1" s="146" t="s">
        <v>156</v>
      </c>
      <c r="G1" s="146" t="s">
        <v>157</v>
      </c>
      <c r="I1" s="147" t="s">
        <v>158</v>
      </c>
      <c r="S1" s="148" t="s">
        <v>159</v>
      </c>
    </row>
    <row r="2">
      <c r="A2" s="149">
        <v>9058155.0</v>
      </c>
      <c r="B2" s="150" t="s">
        <v>14</v>
      </c>
      <c r="C2" s="151" t="s">
        <v>1441</v>
      </c>
      <c r="D2" s="152">
        <v>363000.0</v>
      </c>
      <c r="E2" s="153">
        <f t="shared" ref="E2:E4" si="1"> D2 / $A$2</f>
        <v>0.04007438601</v>
      </c>
      <c r="F2" s="152">
        <v>188.0</v>
      </c>
      <c r="G2" s="153">
        <f t="shared" ref="G2:G4" si="2"> F2 / D2</f>
        <v>0.0005179063361</v>
      </c>
      <c r="J2" s="9" t="s">
        <v>14</v>
      </c>
      <c r="K2" s="9" t="s">
        <v>1442</v>
      </c>
      <c r="S2" s="154" t="s">
        <v>162</v>
      </c>
      <c r="T2" s="155" t="s">
        <v>163</v>
      </c>
      <c r="U2" s="155" t="s">
        <v>164</v>
      </c>
      <c r="V2" s="156" t="s">
        <v>165</v>
      </c>
      <c r="X2" s="157" t="s">
        <v>166</v>
      </c>
      <c r="Y2" s="157" t="s">
        <v>167</v>
      </c>
    </row>
    <row r="3">
      <c r="A3" s="158"/>
      <c r="B3" s="159" t="s">
        <v>15</v>
      </c>
      <c r="C3" s="160" t="s">
        <v>1443</v>
      </c>
      <c r="D3" s="161">
        <v>263000.0</v>
      </c>
      <c r="E3" s="153">
        <f t="shared" si="1"/>
        <v>0.02903461025</v>
      </c>
      <c r="F3" s="161">
        <v>0.0</v>
      </c>
      <c r="G3" s="153">
        <f t="shared" si="2"/>
        <v>0</v>
      </c>
      <c r="I3" s="162" t="s">
        <v>169</v>
      </c>
      <c r="J3" s="163" t="s">
        <v>170</v>
      </c>
      <c r="K3" s="164" t="s">
        <v>171</v>
      </c>
      <c r="O3" s="9"/>
      <c r="P3" s="9" t="s">
        <v>172</v>
      </c>
      <c r="Q3" s="9" t="s">
        <v>173</v>
      </c>
      <c r="S3" s="165" t="s">
        <v>174</v>
      </c>
      <c r="T3" s="166" t="s">
        <v>1444</v>
      </c>
      <c r="U3" s="166" t="s">
        <v>342</v>
      </c>
      <c r="V3" s="167" t="str">
        <f>VLOOKUP($U$3:$U$100,Partidos!A:B,2,FALSE)</f>
        <v>Centro</v>
      </c>
      <c r="X3" s="168" t="str">
        <f>V3</f>
        <v>Centro</v>
      </c>
      <c r="Y3" s="169">
        <f>COUNTIF(V3:V40,"*Centro*")</f>
        <v>7</v>
      </c>
    </row>
    <row r="4">
      <c r="A4" s="158"/>
      <c r="B4" s="159" t="s">
        <v>16</v>
      </c>
      <c r="C4" s="160" t="s">
        <v>1445</v>
      </c>
      <c r="D4" s="170">
        <v>763.0</v>
      </c>
      <c r="E4" s="153">
        <f t="shared" si="1"/>
        <v>0.00008423348905</v>
      </c>
      <c r="F4" s="170">
        <v>0.0</v>
      </c>
      <c r="G4" s="153">
        <f t="shared" si="2"/>
        <v>0</v>
      </c>
      <c r="I4" s="9">
        <v>1.0</v>
      </c>
      <c r="J4" s="9" t="s">
        <v>1446</v>
      </c>
      <c r="K4" s="9" t="s">
        <v>215</v>
      </c>
      <c r="L4" s="9" t="s">
        <v>188</v>
      </c>
      <c r="M4" s="140"/>
      <c r="N4" s="9"/>
      <c r="O4" s="9"/>
      <c r="P4" s="9" t="s">
        <v>216</v>
      </c>
      <c r="Q4" s="9">
        <v>0.0</v>
      </c>
      <c r="S4" s="171" t="s">
        <v>182</v>
      </c>
      <c r="T4" s="172" t="s">
        <v>1447</v>
      </c>
      <c r="U4" s="172" t="s">
        <v>347</v>
      </c>
      <c r="V4" s="173" t="str">
        <f>VLOOKUP($U$3:$U$100,Partidos!A:B,2,FALSE)</f>
        <v>Centro</v>
      </c>
      <c r="X4" s="174" t="s">
        <v>184</v>
      </c>
      <c r="Y4" s="169">
        <f>COUNTIF(V:V,"*Direita*")</f>
        <v>21</v>
      </c>
    </row>
    <row r="5">
      <c r="A5" s="158"/>
      <c r="B5" s="175" t="s">
        <v>185</v>
      </c>
      <c r="C5" s="244" t="s">
        <v>1448</v>
      </c>
      <c r="D5" s="176" t="s">
        <v>12</v>
      </c>
      <c r="E5" s="177" t="s">
        <v>12</v>
      </c>
      <c r="F5" s="176"/>
      <c r="G5" s="177" t="s">
        <v>12</v>
      </c>
      <c r="I5" s="9">
        <v>2.0</v>
      </c>
      <c r="J5" s="9" t="s">
        <v>1449</v>
      </c>
      <c r="K5" s="9" t="s">
        <v>189</v>
      </c>
      <c r="L5" s="140"/>
      <c r="M5" s="140"/>
      <c r="N5" s="9"/>
      <c r="O5" s="9"/>
      <c r="P5" s="9" t="s">
        <v>181</v>
      </c>
      <c r="Q5" s="9">
        <v>0.0</v>
      </c>
      <c r="S5" s="178" t="s">
        <v>190</v>
      </c>
      <c r="T5" s="179" t="s">
        <v>1450</v>
      </c>
      <c r="U5" s="179" t="s">
        <v>276</v>
      </c>
      <c r="V5" s="173" t="str">
        <f>VLOOKUP($U$3:$U$100,Partidos!A:B,2,FALSE)</f>
        <v>C-direita</v>
      </c>
      <c r="X5" s="180" t="s">
        <v>193</v>
      </c>
      <c r="Y5" s="181">
        <f>COUNTIF(V:V,"*Esquerda*")</f>
        <v>22</v>
      </c>
    </row>
    <row r="6">
      <c r="A6" s="182"/>
      <c r="B6" s="183"/>
      <c r="C6" s="184" t="s">
        <v>1451</v>
      </c>
      <c r="D6" s="185" t="s">
        <v>12</v>
      </c>
      <c r="E6" s="185" t="s">
        <v>12</v>
      </c>
      <c r="F6" s="185"/>
      <c r="G6" s="185" t="s">
        <v>12</v>
      </c>
      <c r="I6" s="9">
        <v>3.0</v>
      </c>
      <c r="J6" s="9" t="s">
        <v>1452</v>
      </c>
      <c r="K6" s="9" t="s">
        <v>180</v>
      </c>
      <c r="L6" s="9" t="s">
        <v>189</v>
      </c>
      <c r="M6" s="9" t="s">
        <v>227</v>
      </c>
      <c r="N6" s="9"/>
      <c r="O6" s="9"/>
      <c r="P6" s="9" t="s">
        <v>181</v>
      </c>
      <c r="Q6" s="9">
        <v>0.0</v>
      </c>
      <c r="S6" s="186"/>
      <c r="T6" s="179" t="s">
        <v>1453</v>
      </c>
      <c r="U6" s="179" t="s">
        <v>233</v>
      </c>
      <c r="V6" s="173" t="str">
        <f>VLOOKUP($U$3:$U$100,Partidos!A:B,2,FALSE)</f>
        <v>Direita</v>
      </c>
    </row>
    <row r="7">
      <c r="I7" s="9">
        <v>4.0</v>
      </c>
      <c r="J7" s="9" t="s">
        <v>1454</v>
      </c>
      <c r="K7" s="9" t="s">
        <v>227</v>
      </c>
      <c r="L7" s="9" t="s">
        <v>189</v>
      </c>
      <c r="M7" s="9" t="s">
        <v>179</v>
      </c>
      <c r="N7" s="9"/>
      <c r="O7" s="9"/>
      <c r="P7" s="9" t="s">
        <v>181</v>
      </c>
      <c r="Q7" s="9">
        <v>0.0</v>
      </c>
      <c r="S7" s="186"/>
      <c r="T7" s="187" t="s">
        <v>1455</v>
      </c>
      <c r="U7" s="187" t="s">
        <v>353</v>
      </c>
      <c r="V7" s="173" t="str">
        <f>VLOOKUP($U$3:$U$100,Partidos!A:B,2,FALSE)</f>
        <v>C-esquerda</v>
      </c>
    </row>
    <row r="8">
      <c r="A8" s="188" t="s">
        <v>202</v>
      </c>
      <c r="I8" s="9">
        <v>5.0</v>
      </c>
      <c r="J8" s="9" t="s">
        <v>1456</v>
      </c>
      <c r="K8" s="9" t="s">
        <v>197</v>
      </c>
      <c r="L8" s="9" t="s">
        <v>196</v>
      </c>
      <c r="M8" s="140"/>
      <c r="N8" s="9"/>
      <c r="O8" s="9"/>
      <c r="P8" s="9" t="s">
        <v>181</v>
      </c>
      <c r="Q8" s="9">
        <v>1.0</v>
      </c>
      <c r="S8" s="186"/>
      <c r="T8" s="187" t="s">
        <v>1457</v>
      </c>
      <c r="U8" s="187" t="s">
        <v>292</v>
      </c>
      <c r="V8" s="173" t="str">
        <f>VLOOKUP($U$3:$U$100,Partidos!A:B,2,FALSE)</f>
        <v>Direita</v>
      </c>
    </row>
    <row r="9">
      <c r="A9" s="188" t="s">
        <v>1458</v>
      </c>
      <c r="I9" s="9">
        <v>6.0</v>
      </c>
      <c r="J9" s="9" t="s">
        <v>1459</v>
      </c>
      <c r="K9" s="9" t="s">
        <v>204</v>
      </c>
      <c r="L9" s="9" t="s">
        <v>197</v>
      </c>
      <c r="M9" s="140"/>
      <c r="N9" s="9"/>
      <c r="O9" s="9"/>
      <c r="P9" s="9" t="s">
        <v>181</v>
      </c>
      <c r="Q9" s="9">
        <v>0.0</v>
      </c>
      <c r="S9" s="186"/>
      <c r="T9" s="187" t="s">
        <v>1460</v>
      </c>
      <c r="U9" s="187" t="s">
        <v>353</v>
      </c>
      <c r="V9" s="173" t="str">
        <f>VLOOKUP($U$3:$U$100,Partidos!A:B,2,FALSE)</f>
        <v>C-esquerda</v>
      </c>
    </row>
    <row r="10">
      <c r="I10" s="9">
        <v>7.0</v>
      </c>
      <c r="J10" s="9" t="s">
        <v>1461</v>
      </c>
      <c r="K10" s="9" t="s">
        <v>197</v>
      </c>
      <c r="L10" s="9" t="s">
        <v>196</v>
      </c>
      <c r="M10" s="140"/>
      <c r="N10" s="9"/>
      <c r="O10" s="9"/>
      <c r="P10" s="9" t="s">
        <v>181</v>
      </c>
      <c r="Q10" s="9">
        <v>0.0</v>
      </c>
      <c r="S10" s="186"/>
      <c r="T10" s="187" t="s">
        <v>1462</v>
      </c>
      <c r="U10" s="187" t="s">
        <v>353</v>
      </c>
      <c r="V10" s="173" t="str">
        <f>VLOOKUP($U$3:$U$100,Partidos!A:B,2,FALSE)</f>
        <v>C-esquerda</v>
      </c>
    </row>
    <row r="11">
      <c r="I11" s="9">
        <v>8.0</v>
      </c>
      <c r="J11" s="9" t="s">
        <v>1463</v>
      </c>
      <c r="K11" s="9" t="s">
        <v>189</v>
      </c>
      <c r="L11" s="9" t="s">
        <v>179</v>
      </c>
      <c r="M11" s="140"/>
      <c r="N11" s="9"/>
      <c r="O11" s="9"/>
      <c r="P11" s="9" t="s">
        <v>216</v>
      </c>
      <c r="Q11" s="9">
        <v>2.0</v>
      </c>
      <c r="S11" s="186"/>
      <c r="T11" s="187" t="s">
        <v>1464</v>
      </c>
      <c r="U11" s="187" t="s">
        <v>192</v>
      </c>
      <c r="V11" s="173" t="str">
        <f>VLOOKUP($U$3:$U$100,Partidos!A:B,2,FALSE)</f>
        <v>Esquerda</v>
      </c>
    </row>
    <row r="12">
      <c r="A12" s="164" t="s">
        <v>213</v>
      </c>
      <c r="I12" s="9">
        <v>9.0</v>
      </c>
      <c r="J12" s="9" t="s">
        <v>1465</v>
      </c>
      <c r="K12" s="9" t="s">
        <v>189</v>
      </c>
      <c r="L12" s="140"/>
      <c r="M12" s="140"/>
      <c r="P12" s="9" t="s">
        <v>216</v>
      </c>
      <c r="Q12" s="9">
        <v>0.0</v>
      </c>
      <c r="S12" s="186"/>
      <c r="T12" s="187" t="s">
        <v>1466</v>
      </c>
      <c r="U12" s="187" t="s">
        <v>311</v>
      </c>
      <c r="V12" s="173" t="str">
        <f>VLOOKUP($U$3:$U$100,Partidos!A:B,2,FALSE)</f>
        <v>C-esquerda</v>
      </c>
    </row>
    <row r="13">
      <c r="A13" s="162" t="b">
        <v>1</v>
      </c>
      <c r="B13" s="9" t="s">
        <v>218</v>
      </c>
      <c r="I13" s="9">
        <v>10.0</v>
      </c>
      <c r="J13" s="9" t="s">
        <v>1467</v>
      </c>
      <c r="K13" s="9" t="s">
        <v>189</v>
      </c>
      <c r="L13" s="9" t="s">
        <v>179</v>
      </c>
      <c r="M13" s="140"/>
      <c r="P13" s="9" t="s">
        <v>216</v>
      </c>
      <c r="Q13" s="9">
        <v>0.0</v>
      </c>
      <c r="S13" s="186"/>
      <c r="T13" s="187" t="s">
        <v>1468</v>
      </c>
      <c r="U13" s="187" t="s">
        <v>292</v>
      </c>
      <c r="V13" s="173" t="str">
        <f>VLOOKUP($U$3:$U$100,Partidos!A:B,2,FALSE)</f>
        <v>Direita</v>
      </c>
    </row>
    <row r="14">
      <c r="A14" s="162" t="b">
        <v>1</v>
      </c>
      <c r="B14" s="9" t="s">
        <v>222</v>
      </c>
      <c r="I14" s="9">
        <v>11.0</v>
      </c>
      <c r="J14" s="9" t="s">
        <v>1469</v>
      </c>
      <c r="K14" s="9" t="s">
        <v>215</v>
      </c>
      <c r="L14" s="140"/>
      <c r="M14" s="140"/>
      <c r="P14" s="9" t="s">
        <v>216</v>
      </c>
      <c r="Q14" s="9">
        <v>0.0</v>
      </c>
      <c r="S14" s="186"/>
      <c r="T14" s="187" t="s">
        <v>1470</v>
      </c>
      <c r="U14" s="187" t="s">
        <v>353</v>
      </c>
      <c r="V14" s="173" t="str">
        <f>VLOOKUP($U$3:$U$100,Partidos!A:B,2,FALSE)</f>
        <v>C-esquerda</v>
      </c>
    </row>
    <row r="15">
      <c r="A15" s="162" t="b">
        <v>1</v>
      </c>
      <c r="B15" s="9" t="s">
        <v>225</v>
      </c>
      <c r="I15" s="9">
        <v>12.0</v>
      </c>
      <c r="J15" s="9" t="s">
        <v>1471</v>
      </c>
      <c r="K15" s="9" t="s">
        <v>189</v>
      </c>
      <c r="L15" s="9" t="s">
        <v>235</v>
      </c>
      <c r="M15" s="140"/>
      <c r="P15" s="9" t="s">
        <v>216</v>
      </c>
      <c r="Q15" s="9">
        <v>0.0</v>
      </c>
      <c r="S15" s="186"/>
      <c r="T15" s="187" t="s">
        <v>1472</v>
      </c>
      <c r="U15" s="187" t="s">
        <v>1306</v>
      </c>
      <c r="V15" s="173" t="str">
        <f>VLOOKUP($U$3:$U$100,Partidos!A:B,2,FALSE)</f>
        <v>Centro</v>
      </c>
    </row>
    <row r="16">
      <c r="I16" s="9">
        <v>13.0</v>
      </c>
      <c r="J16" s="9" t="s">
        <v>1473</v>
      </c>
      <c r="K16" s="9" t="s">
        <v>189</v>
      </c>
      <c r="L16" s="9" t="s">
        <v>235</v>
      </c>
      <c r="M16" s="140"/>
      <c r="N16" s="9"/>
      <c r="O16" s="9"/>
      <c r="P16" s="9" t="s">
        <v>216</v>
      </c>
      <c r="Q16" s="9">
        <v>0.0</v>
      </c>
      <c r="S16" s="186"/>
      <c r="T16" s="187" t="s">
        <v>1474</v>
      </c>
      <c r="U16" s="187" t="s">
        <v>192</v>
      </c>
      <c r="V16" s="173" t="str">
        <f>VLOOKUP($U$3:$U$100,Partidos!A:B,2,FALSE)</f>
        <v>Esquerda</v>
      </c>
    </row>
    <row r="17">
      <c r="I17" s="9">
        <v>14.0</v>
      </c>
      <c r="J17" s="9" t="s">
        <v>1475</v>
      </c>
      <c r="K17" s="9" t="s">
        <v>189</v>
      </c>
      <c r="L17" s="9" t="s">
        <v>235</v>
      </c>
      <c r="M17" s="140"/>
      <c r="N17" s="9"/>
      <c r="O17" s="9"/>
      <c r="P17" s="9" t="s">
        <v>216</v>
      </c>
      <c r="Q17" s="9">
        <v>0.0</v>
      </c>
      <c r="S17" s="186"/>
      <c r="T17" s="187" t="s">
        <v>1476</v>
      </c>
      <c r="U17" s="187" t="s">
        <v>353</v>
      </c>
      <c r="V17" s="173" t="str">
        <f>VLOOKUP($U$3:$U$100,Partidos!A:B,2,FALSE)</f>
        <v>C-esquerda</v>
      </c>
    </row>
    <row r="18">
      <c r="I18" s="9">
        <v>15.0</v>
      </c>
      <c r="J18" s="9" t="s">
        <v>1477</v>
      </c>
      <c r="K18" s="9" t="s">
        <v>215</v>
      </c>
      <c r="L18" s="140"/>
      <c r="M18" s="140"/>
      <c r="N18" s="9"/>
      <c r="O18" s="9"/>
      <c r="P18" s="9" t="s">
        <v>181</v>
      </c>
      <c r="Q18" s="9">
        <v>0.0</v>
      </c>
      <c r="S18" s="186"/>
      <c r="T18" s="187" t="s">
        <v>1478</v>
      </c>
      <c r="U18" s="187" t="s">
        <v>292</v>
      </c>
      <c r="V18" s="173" t="str">
        <f>VLOOKUP($U$3:$U$100,Partidos!A:B,2,FALSE)</f>
        <v>Direita</v>
      </c>
    </row>
    <row r="19">
      <c r="S19" s="186"/>
      <c r="T19" s="187" t="s">
        <v>1479</v>
      </c>
      <c r="U19" s="187" t="s">
        <v>1306</v>
      </c>
      <c r="V19" s="173" t="str">
        <f>VLOOKUP($U$3:$U$100,Partidos!A:B,2,FALSE)</f>
        <v>Centro</v>
      </c>
    </row>
    <row r="20">
      <c r="J20" s="9" t="s">
        <v>1480</v>
      </c>
      <c r="S20" s="186"/>
      <c r="T20" s="187" t="s">
        <v>1481</v>
      </c>
      <c r="U20" s="187" t="s">
        <v>353</v>
      </c>
      <c r="V20" s="173" t="str">
        <f>VLOOKUP($U$3:$U$100,Partidos!A:B,2,FALSE)</f>
        <v>C-esquerda</v>
      </c>
    </row>
    <row r="21">
      <c r="J21" s="9" t="s">
        <v>1482</v>
      </c>
      <c r="S21" s="186"/>
      <c r="T21" s="187" t="s">
        <v>1483</v>
      </c>
      <c r="U21" s="187" t="s">
        <v>288</v>
      </c>
      <c r="V21" s="173" t="str">
        <f>VLOOKUP($U$3:$U$100,Partidos!A:B,2,FALSE)</f>
        <v>Direita</v>
      </c>
    </row>
    <row r="22">
      <c r="A22" s="9" t="s">
        <v>974</v>
      </c>
      <c r="J22" s="9" t="s">
        <v>1484</v>
      </c>
      <c r="S22" s="186"/>
      <c r="T22" s="187" t="s">
        <v>1485</v>
      </c>
      <c r="U22" s="187" t="s">
        <v>276</v>
      </c>
      <c r="V22" s="173" t="str">
        <f>VLOOKUP($U$3:$U$100,Partidos!A:B,2,FALSE)</f>
        <v>C-direita</v>
      </c>
    </row>
    <row r="23">
      <c r="A23" s="9" t="s">
        <v>243</v>
      </c>
      <c r="S23" s="186"/>
      <c r="T23" s="187" t="s">
        <v>1486</v>
      </c>
      <c r="U23" s="187" t="s">
        <v>276</v>
      </c>
      <c r="V23" s="173" t="str">
        <f>VLOOKUP($U$3:$U$100,Partidos!A:B,2,FALSE)</f>
        <v>C-direita</v>
      </c>
    </row>
    <row r="24">
      <c r="A24" s="190" t="s">
        <v>1487</v>
      </c>
      <c r="I24" s="9" t="s">
        <v>246</v>
      </c>
      <c r="J24" s="9" t="s">
        <v>16</v>
      </c>
      <c r="K24" s="9" t="s">
        <v>979</v>
      </c>
      <c r="S24" s="186"/>
      <c r="T24" s="187" t="s">
        <v>1488</v>
      </c>
      <c r="U24" s="187" t="s">
        <v>353</v>
      </c>
      <c r="V24" s="173" t="str">
        <f>VLOOKUP($U$3:$U$100,Partidos!A:B,2,FALSE)</f>
        <v>C-esquerda</v>
      </c>
    </row>
    <row r="25">
      <c r="A25" s="190" t="s">
        <v>248</v>
      </c>
      <c r="I25" s="162" t="s">
        <v>169</v>
      </c>
      <c r="J25" s="163"/>
      <c r="K25" s="164" t="s">
        <v>171</v>
      </c>
      <c r="O25" s="9"/>
      <c r="P25" s="9" t="s">
        <v>172</v>
      </c>
      <c r="Q25" s="9" t="s">
        <v>173</v>
      </c>
      <c r="S25" s="186"/>
      <c r="T25" s="258" t="s">
        <v>1489</v>
      </c>
      <c r="U25" s="187" t="s">
        <v>353</v>
      </c>
      <c r="V25" s="173" t="str">
        <f>VLOOKUP($U$3:$U$100,Partidos!A:B,2,FALSE)</f>
        <v>C-esquerda</v>
      </c>
    </row>
    <row r="26">
      <c r="A26" s="191" t="s">
        <v>250</v>
      </c>
      <c r="I26" s="9">
        <v>1.0</v>
      </c>
      <c r="J26" s="9" t="s">
        <v>1446</v>
      </c>
      <c r="K26" s="9" t="s">
        <v>215</v>
      </c>
      <c r="L26" s="9" t="s">
        <v>188</v>
      </c>
      <c r="M26" s="140"/>
      <c r="N26" s="9"/>
      <c r="O26" s="9"/>
      <c r="P26" s="9" t="s">
        <v>216</v>
      </c>
      <c r="Q26" s="9">
        <v>0.0</v>
      </c>
      <c r="S26" s="186"/>
      <c r="T26" s="187" t="s">
        <v>1490</v>
      </c>
      <c r="U26" s="187" t="s">
        <v>276</v>
      </c>
      <c r="V26" s="173" t="str">
        <f>VLOOKUP($U$3:$U$100,Partidos!A:B,2,FALSE)</f>
        <v>C-direita</v>
      </c>
    </row>
    <row r="27">
      <c r="A27" s="191" t="s">
        <v>254</v>
      </c>
      <c r="I27" s="9">
        <v>2.0</v>
      </c>
      <c r="J27" s="9" t="s">
        <v>1454</v>
      </c>
      <c r="K27" s="9" t="s">
        <v>227</v>
      </c>
      <c r="L27" s="9" t="s">
        <v>189</v>
      </c>
      <c r="M27" s="9" t="s">
        <v>179</v>
      </c>
      <c r="N27" s="9"/>
      <c r="O27" s="9"/>
      <c r="P27" s="9" t="s">
        <v>181</v>
      </c>
      <c r="Q27" s="9">
        <v>0.0</v>
      </c>
      <c r="S27" s="186"/>
      <c r="T27" s="187" t="s">
        <v>1491</v>
      </c>
      <c r="U27" s="187" t="s">
        <v>276</v>
      </c>
      <c r="V27" s="173" t="str">
        <f>VLOOKUP($U$3:$U$100,Partidos!A:B,2,FALSE)</f>
        <v>C-direita</v>
      </c>
    </row>
    <row r="28">
      <c r="A28" s="190" t="s">
        <v>257</v>
      </c>
      <c r="I28" s="9">
        <v>3.0</v>
      </c>
      <c r="J28" s="9" t="s">
        <v>1461</v>
      </c>
      <c r="K28" s="9" t="s">
        <v>197</v>
      </c>
      <c r="L28" s="9" t="s">
        <v>196</v>
      </c>
      <c r="M28" s="140"/>
      <c r="N28" s="9"/>
      <c r="O28" s="9"/>
      <c r="P28" s="9" t="s">
        <v>181</v>
      </c>
      <c r="Q28" s="9">
        <v>0.0</v>
      </c>
      <c r="S28" s="186"/>
      <c r="T28" s="187" t="s">
        <v>1492</v>
      </c>
      <c r="U28" s="187" t="s">
        <v>342</v>
      </c>
      <c r="V28" s="173" t="str">
        <f>VLOOKUP($U$3:$U$100,Partidos!A:B,2,FALSE)</f>
        <v>Centro</v>
      </c>
    </row>
    <row r="29">
      <c r="I29" s="9">
        <v>4.0</v>
      </c>
      <c r="J29" s="9" t="s">
        <v>1465</v>
      </c>
      <c r="K29" s="9" t="s">
        <v>189</v>
      </c>
      <c r="L29" s="140"/>
      <c r="M29" s="140"/>
      <c r="P29" s="9" t="s">
        <v>216</v>
      </c>
      <c r="Q29" s="9">
        <v>0.0</v>
      </c>
      <c r="S29" s="186"/>
      <c r="T29" s="187" t="s">
        <v>1493</v>
      </c>
      <c r="U29" s="187" t="s">
        <v>276</v>
      </c>
      <c r="V29" s="173" t="str">
        <f>VLOOKUP($U$3:$U$100,Partidos!A:B,2,FALSE)</f>
        <v>C-direita</v>
      </c>
    </row>
    <row r="30">
      <c r="I30" s="9">
        <v>5.0</v>
      </c>
      <c r="J30" s="9" t="s">
        <v>1467</v>
      </c>
      <c r="K30" s="9" t="s">
        <v>189</v>
      </c>
      <c r="L30" s="9" t="s">
        <v>179</v>
      </c>
      <c r="M30" s="140"/>
      <c r="N30" s="9"/>
      <c r="P30" s="9" t="s">
        <v>216</v>
      </c>
      <c r="Q30" s="9">
        <v>0.0</v>
      </c>
      <c r="S30" s="186"/>
      <c r="T30" s="187" t="s">
        <v>1494</v>
      </c>
      <c r="U30" s="187" t="s">
        <v>1306</v>
      </c>
      <c r="V30" s="173" t="str">
        <f>VLOOKUP($U$3:$U$100,Partidos!A:B,2,FALSE)</f>
        <v>Centro</v>
      </c>
    </row>
    <row r="31">
      <c r="A31" s="9" t="s">
        <v>1495</v>
      </c>
      <c r="I31" s="9">
        <v>6.0</v>
      </c>
      <c r="J31" s="9" t="s">
        <v>1469</v>
      </c>
      <c r="K31" s="9" t="s">
        <v>215</v>
      </c>
      <c r="L31" s="140"/>
      <c r="M31" s="140"/>
      <c r="P31" s="9" t="s">
        <v>216</v>
      </c>
      <c r="Q31" s="9">
        <v>0.0</v>
      </c>
      <c r="S31" s="186"/>
      <c r="T31" s="187" t="s">
        <v>1496</v>
      </c>
      <c r="U31" s="187" t="s">
        <v>288</v>
      </c>
      <c r="V31" s="173" t="str">
        <f>VLOOKUP($U$3:$U$100,Partidos!A:B,2,FALSE)</f>
        <v>Direita</v>
      </c>
    </row>
    <row r="32">
      <c r="I32" s="9">
        <v>7.0</v>
      </c>
      <c r="J32" s="9" t="s">
        <v>1473</v>
      </c>
      <c r="K32" s="9" t="s">
        <v>189</v>
      </c>
      <c r="L32" s="9" t="s">
        <v>235</v>
      </c>
      <c r="M32" s="140"/>
      <c r="P32" s="9" t="s">
        <v>181</v>
      </c>
      <c r="Q32" s="9">
        <v>0.0</v>
      </c>
      <c r="S32" s="186"/>
      <c r="T32" s="187" t="s">
        <v>1497</v>
      </c>
      <c r="U32" s="187" t="s">
        <v>311</v>
      </c>
      <c r="V32" s="173" t="str">
        <f>VLOOKUP($U$3:$U$100,Partidos!A:B,2,FALSE)</f>
        <v>C-esquerda</v>
      </c>
    </row>
    <row r="33">
      <c r="I33" s="9">
        <v>8.0</v>
      </c>
      <c r="J33" s="9" t="s">
        <v>1498</v>
      </c>
      <c r="K33" s="9" t="s">
        <v>189</v>
      </c>
      <c r="L33" s="140"/>
      <c r="M33" s="140"/>
      <c r="P33" s="9" t="s">
        <v>216</v>
      </c>
      <c r="Q33" s="9">
        <v>0.0</v>
      </c>
      <c r="S33" s="186"/>
      <c r="T33" s="187" t="s">
        <v>1499</v>
      </c>
      <c r="U33" s="187" t="s">
        <v>292</v>
      </c>
      <c r="V33" s="173" t="str">
        <f>VLOOKUP($U$3:$U$100,Partidos!A:B,2,FALSE)</f>
        <v>Direita</v>
      </c>
    </row>
    <row r="34">
      <c r="I34" s="9">
        <v>9.0</v>
      </c>
      <c r="J34" s="9" t="s">
        <v>1500</v>
      </c>
      <c r="K34" s="9" t="s">
        <v>215</v>
      </c>
      <c r="L34" s="140"/>
      <c r="M34" s="140"/>
      <c r="N34" s="9"/>
      <c r="P34" s="9" t="s">
        <v>216</v>
      </c>
      <c r="Q34" s="9">
        <v>0.0</v>
      </c>
      <c r="S34" s="186"/>
      <c r="T34" s="187" t="s">
        <v>1501</v>
      </c>
      <c r="U34" s="187" t="s">
        <v>233</v>
      </c>
      <c r="V34" s="173" t="str">
        <f>VLOOKUP($U$3:$U$100,Partidos!A:B,2,FALSE)</f>
        <v>Direita</v>
      </c>
    </row>
    <row r="35">
      <c r="I35" s="9">
        <v>10.0</v>
      </c>
      <c r="J35" s="9" t="s">
        <v>1502</v>
      </c>
      <c r="K35" s="9" t="s">
        <v>196</v>
      </c>
      <c r="L35" s="9" t="s">
        <v>197</v>
      </c>
      <c r="M35" s="9" t="s">
        <v>189</v>
      </c>
      <c r="O35" s="9"/>
      <c r="P35" s="9" t="s">
        <v>181</v>
      </c>
      <c r="Q35" s="9">
        <v>0.0</v>
      </c>
      <c r="S35" s="186"/>
      <c r="T35" s="187" t="s">
        <v>1503</v>
      </c>
      <c r="U35" s="187" t="s">
        <v>342</v>
      </c>
      <c r="V35" s="173" t="str">
        <f>VLOOKUP($U$3:$U$100,Partidos!A:B,2,FALSE)</f>
        <v>Centro</v>
      </c>
    </row>
    <row r="36">
      <c r="I36" s="9">
        <v>11.0</v>
      </c>
      <c r="J36" s="9" t="s">
        <v>1504</v>
      </c>
      <c r="K36" s="9" t="s">
        <v>220</v>
      </c>
      <c r="L36" s="9" t="s">
        <v>227</v>
      </c>
      <c r="M36" s="140"/>
      <c r="O36" s="9"/>
      <c r="P36" s="9" t="s">
        <v>181</v>
      </c>
      <c r="Q36" s="9">
        <v>0.0</v>
      </c>
      <c r="S36" s="186"/>
      <c r="T36" s="187" t="s">
        <v>1505</v>
      </c>
      <c r="U36" s="187" t="s">
        <v>276</v>
      </c>
      <c r="V36" s="173" t="str">
        <f>VLOOKUP($U$3:$U$100,Partidos!A:B,2,FALSE)</f>
        <v>C-direita</v>
      </c>
    </row>
    <row r="37">
      <c r="I37" s="9">
        <v>12.0</v>
      </c>
      <c r="J37" s="9" t="s">
        <v>1506</v>
      </c>
      <c r="K37" s="9" t="s">
        <v>197</v>
      </c>
      <c r="L37" s="9" t="s">
        <v>196</v>
      </c>
      <c r="M37" s="140"/>
      <c r="O37" s="9"/>
      <c r="P37" s="9" t="s">
        <v>181</v>
      </c>
      <c r="Q37" s="9">
        <v>0.0</v>
      </c>
      <c r="S37" s="186"/>
      <c r="T37" s="187" t="s">
        <v>1507</v>
      </c>
      <c r="U37" s="187" t="s">
        <v>353</v>
      </c>
      <c r="V37" s="173" t="str">
        <f>VLOOKUP($U$3:$U$100,Partidos!A:B,2,FALSE)</f>
        <v>C-esquerda</v>
      </c>
    </row>
    <row r="38">
      <c r="I38" s="9">
        <v>13.0</v>
      </c>
      <c r="J38" s="9" t="s">
        <v>1508</v>
      </c>
      <c r="K38" s="9" t="s">
        <v>200</v>
      </c>
      <c r="L38" s="9" t="s">
        <v>189</v>
      </c>
      <c r="M38" s="140"/>
      <c r="O38" s="9"/>
      <c r="P38" s="9" t="s">
        <v>181</v>
      </c>
      <c r="Q38" s="9">
        <v>0.0</v>
      </c>
      <c r="S38" s="186"/>
      <c r="T38" s="187" t="s">
        <v>1509</v>
      </c>
      <c r="U38" s="187" t="s">
        <v>353</v>
      </c>
      <c r="V38" s="173" t="str">
        <f>VLOOKUP($U$3:$U$100,Partidos!A:B,2,FALSE)</f>
        <v>C-esquerda</v>
      </c>
    </row>
    <row r="39">
      <c r="I39" s="9">
        <v>14.0</v>
      </c>
      <c r="J39" s="9" t="s">
        <v>1510</v>
      </c>
      <c r="K39" s="9" t="s">
        <v>197</v>
      </c>
      <c r="L39" s="9" t="s">
        <v>196</v>
      </c>
      <c r="M39" s="140"/>
      <c r="O39" s="9"/>
      <c r="P39" s="9" t="s">
        <v>181</v>
      </c>
      <c r="Q39" s="9">
        <v>0.0</v>
      </c>
      <c r="S39" s="186"/>
      <c r="T39" s="187" t="s">
        <v>1511</v>
      </c>
      <c r="U39" s="187" t="s">
        <v>353</v>
      </c>
      <c r="V39" s="173" t="str">
        <f>VLOOKUP($U$3:$U$100,Partidos!A:B,2,FALSE)</f>
        <v>C-esquerda</v>
      </c>
    </row>
    <row r="40">
      <c r="I40" s="9">
        <v>15.0</v>
      </c>
      <c r="J40" s="9" t="s">
        <v>1512</v>
      </c>
      <c r="K40" s="9" t="s">
        <v>235</v>
      </c>
      <c r="L40" s="9" t="s">
        <v>220</v>
      </c>
      <c r="M40" s="9" t="s">
        <v>227</v>
      </c>
      <c r="N40" s="9"/>
      <c r="O40" s="9"/>
      <c r="P40" s="9" t="s">
        <v>181</v>
      </c>
      <c r="Q40" s="9">
        <v>0.0</v>
      </c>
      <c r="S40" s="186"/>
      <c r="T40" s="187" t="s">
        <v>1513</v>
      </c>
      <c r="U40" s="187" t="s">
        <v>276</v>
      </c>
      <c r="V40" s="173" t="str">
        <f>VLOOKUP($U$3:$U$100,Partidos!A:B,2,FALSE)</f>
        <v>C-direita</v>
      </c>
    </row>
    <row r="41">
      <c r="S41" s="186"/>
      <c r="T41" s="187" t="s">
        <v>1514</v>
      </c>
      <c r="U41" s="187" t="s">
        <v>353</v>
      </c>
      <c r="V41" s="173" t="str">
        <f>VLOOKUP($U$3:$U$100,Partidos!A:B,2,FALSE)</f>
        <v>C-esquerda</v>
      </c>
    </row>
    <row r="42">
      <c r="J42" s="192" t="s">
        <v>1515</v>
      </c>
      <c r="S42" s="186"/>
      <c r="T42" s="187" t="s">
        <v>1516</v>
      </c>
      <c r="U42" s="187" t="s">
        <v>233</v>
      </c>
      <c r="V42" s="173" t="str">
        <f>VLOOKUP($U$3:$U$100,Partidos!A:B,2,FALSE)</f>
        <v>Direita</v>
      </c>
    </row>
    <row r="43">
      <c r="S43" s="186"/>
      <c r="T43" s="187" t="s">
        <v>1517</v>
      </c>
      <c r="U43" s="187" t="s">
        <v>353</v>
      </c>
      <c r="V43" s="173" t="str">
        <f>VLOOKUP($U$3:$U$100,Partidos!A:B,2,FALSE)</f>
        <v>C-esquerda</v>
      </c>
    </row>
    <row r="44">
      <c r="S44" s="186"/>
      <c r="T44" s="187" t="s">
        <v>1518</v>
      </c>
      <c r="U44" s="187" t="s">
        <v>353</v>
      </c>
      <c r="V44" s="173" t="str">
        <f>VLOOKUP($U$3:$U$100,Partidos!A:B,2,FALSE)</f>
        <v>C-esquerda</v>
      </c>
    </row>
    <row r="45">
      <c r="S45" s="186"/>
      <c r="T45" s="187" t="s">
        <v>1519</v>
      </c>
      <c r="U45" s="187" t="s">
        <v>192</v>
      </c>
      <c r="V45" s="173" t="str">
        <f>VLOOKUP($U$3:$U$100,Partidos!A:B,2,FALSE)</f>
        <v>Esquerda</v>
      </c>
    </row>
    <row r="46">
      <c r="S46" s="186"/>
      <c r="T46" s="187" t="s">
        <v>1520</v>
      </c>
      <c r="U46" s="187" t="s">
        <v>359</v>
      </c>
      <c r="V46" s="173" t="str">
        <f>VLOOKUP($U$3:$U$100,Partidos!A:B,2,FALSE)</f>
        <v>Esquerda</v>
      </c>
    </row>
    <row r="47">
      <c r="J47" s="9" t="s">
        <v>294</v>
      </c>
      <c r="S47" s="186"/>
      <c r="T47" s="187" t="s">
        <v>1521</v>
      </c>
      <c r="U47" s="187" t="s">
        <v>351</v>
      </c>
      <c r="V47" s="173" t="str">
        <f>VLOOKUP($U$3:$U$100,Partidos!A:B,2,FALSE)</f>
        <v>Esquerda</v>
      </c>
    </row>
    <row r="48">
      <c r="I48" s="162" t="s">
        <v>169</v>
      </c>
      <c r="J48" s="163" t="s">
        <v>170</v>
      </c>
      <c r="K48" s="164" t="s">
        <v>171</v>
      </c>
      <c r="O48" s="9"/>
      <c r="P48" s="9" t="s">
        <v>172</v>
      </c>
      <c r="Q48" s="9" t="s">
        <v>173</v>
      </c>
      <c r="S48" s="186"/>
      <c r="T48" s="187" t="s">
        <v>1522</v>
      </c>
      <c r="U48" s="187" t="s">
        <v>233</v>
      </c>
      <c r="V48" s="173" t="str">
        <f>VLOOKUP($U$3:$U$100,Partidos!A:B,2,FALSE)</f>
        <v>Direita</v>
      </c>
    </row>
    <row r="49">
      <c r="I49" s="9">
        <v>1.0</v>
      </c>
      <c r="J49" s="9" t="s">
        <v>1523</v>
      </c>
      <c r="K49" s="9" t="s">
        <v>180</v>
      </c>
      <c r="L49" s="140"/>
      <c r="M49" s="140"/>
      <c r="N49" s="9"/>
      <c r="O49" s="9"/>
      <c r="P49" s="9" t="s">
        <v>181</v>
      </c>
      <c r="Q49" s="9" t="s">
        <v>300</v>
      </c>
      <c r="S49" s="186"/>
      <c r="T49" s="187" t="s">
        <v>1524</v>
      </c>
      <c r="U49" s="187" t="s">
        <v>292</v>
      </c>
      <c r="V49" s="173" t="str">
        <f>VLOOKUP($U$3:$U$100,Partidos!A:B,2,FALSE)</f>
        <v>Direita</v>
      </c>
    </row>
    <row r="50">
      <c r="I50" s="9">
        <v>2.0</v>
      </c>
      <c r="J50" s="9" t="s">
        <v>1525</v>
      </c>
      <c r="K50" s="163" t="s">
        <v>189</v>
      </c>
      <c r="L50" s="163"/>
      <c r="M50" s="140"/>
      <c r="N50" s="9"/>
      <c r="O50" s="9"/>
      <c r="P50" s="9" t="s">
        <v>216</v>
      </c>
      <c r="Q50" s="9" t="s">
        <v>300</v>
      </c>
      <c r="S50" s="186"/>
      <c r="T50" s="187" t="s">
        <v>1526</v>
      </c>
      <c r="U50" s="187" t="s">
        <v>311</v>
      </c>
      <c r="V50" s="173" t="str">
        <f>VLOOKUP($U$3:$U$100,Partidos!A:B,2,FALSE)</f>
        <v>C-esquerda</v>
      </c>
    </row>
    <row r="51">
      <c r="I51" s="9">
        <v>3.0</v>
      </c>
      <c r="J51" s="9" t="s">
        <v>1527</v>
      </c>
      <c r="K51" s="9" t="s">
        <v>180</v>
      </c>
      <c r="L51" s="9" t="s">
        <v>227</v>
      </c>
      <c r="M51" s="140"/>
      <c r="N51" s="9"/>
      <c r="O51" s="9"/>
      <c r="P51" s="9" t="s">
        <v>181</v>
      </c>
      <c r="Q51" s="9" t="s">
        <v>300</v>
      </c>
      <c r="S51" s="186"/>
      <c r="T51" s="187" t="s">
        <v>1528</v>
      </c>
      <c r="U51" s="187" t="s">
        <v>324</v>
      </c>
      <c r="V51" s="173" t="str">
        <f>VLOOKUP($U$3:$U$100,Partidos!A:B,2,FALSE)</f>
        <v>Direita</v>
      </c>
    </row>
    <row r="52">
      <c r="I52" s="9">
        <v>4.0</v>
      </c>
      <c r="J52" s="9" t="s">
        <v>1529</v>
      </c>
      <c r="K52" s="163" t="s">
        <v>227</v>
      </c>
      <c r="L52" s="163" t="s">
        <v>189</v>
      </c>
      <c r="M52" s="140"/>
      <c r="N52" s="9"/>
      <c r="O52" s="9"/>
      <c r="P52" s="9" t="s">
        <v>181</v>
      </c>
      <c r="Q52" s="9" t="s">
        <v>300</v>
      </c>
      <c r="S52" s="186"/>
      <c r="T52" s="187" t="s">
        <v>1530</v>
      </c>
      <c r="U52" s="187" t="s">
        <v>342</v>
      </c>
      <c r="V52" s="173" t="str">
        <f>VLOOKUP($U$3:$U$100,Partidos!A:B,2,FALSE)</f>
        <v>Centro</v>
      </c>
    </row>
    <row r="53">
      <c r="I53" s="9">
        <v>5.0</v>
      </c>
      <c r="J53" s="9" t="s">
        <v>1531</v>
      </c>
      <c r="K53" s="163" t="s">
        <v>189</v>
      </c>
      <c r="L53" s="163"/>
      <c r="M53" s="140"/>
      <c r="N53" s="9"/>
      <c r="O53" s="9"/>
      <c r="P53" s="9" t="s">
        <v>181</v>
      </c>
      <c r="Q53" s="9" t="s">
        <v>300</v>
      </c>
      <c r="S53" s="193"/>
      <c r="T53" s="194" t="s">
        <v>1532</v>
      </c>
      <c r="U53" s="194" t="s">
        <v>233</v>
      </c>
      <c r="V53" s="240" t="str">
        <f>VLOOKUP($U$3:$U$100,Partidos!A:B,2,FALSE)</f>
        <v>Direita</v>
      </c>
    </row>
    <row r="54">
      <c r="I54" s="9">
        <v>6.0</v>
      </c>
      <c r="J54" s="9" t="s">
        <v>1533</v>
      </c>
      <c r="K54" s="9" t="s">
        <v>189</v>
      </c>
      <c r="L54" s="140"/>
      <c r="M54" s="140"/>
      <c r="N54" s="9"/>
      <c r="O54" s="9"/>
      <c r="P54" s="9" t="s">
        <v>216</v>
      </c>
      <c r="Q54" s="9" t="s">
        <v>300</v>
      </c>
    </row>
    <row r="55">
      <c r="I55" s="9">
        <v>7.0</v>
      </c>
      <c r="J55" s="9" t="s">
        <v>1534</v>
      </c>
      <c r="K55" s="9" t="s">
        <v>189</v>
      </c>
      <c r="L55" s="140"/>
      <c r="M55" s="140"/>
      <c r="O55" s="9"/>
      <c r="P55" s="9" t="s">
        <v>216</v>
      </c>
      <c r="Q55" s="9" t="s">
        <v>300</v>
      </c>
    </row>
    <row r="56">
      <c r="A56" s="9" t="s">
        <v>1535</v>
      </c>
      <c r="I56" s="9">
        <v>8.0</v>
      </c>
      <c r="J56" s="9" t="s">
        <v>1536</v>
      </c>
      <c r="K56" s="9" t="s">
        <v>220</v>
      </c>
      <c r="L56" s="9" t="s">
        <v>197</v>
      </c>
      <c r="M56" s="140"/>
      <c r="O56" s="9"/>
      <c r="P56" s="9" t="s">
        <v>181</v>
      </c>
      <c r="Q56" s="9" t="s">
        <v>300</v>
      </c>
    </row>
    <row r="57">
      <c r="I57" s="9">
        <v>9.0</v>
      </c>
      <c r="J57" s="9" t="s">
        <v>1537</v>
      </c>
      <c r="K57" s="163" t="s">
        <v>189</v>
      </c>
      <c r="L57" s="163" t="s">
        <v>197</v>
      </c>
      <c r="M57" s="163" t="s">
        <v>196</v>
      </c>
      <c r="O57" s="9"/>
      <c r="P57" s="9" t="s">
        <v>216</v>
      </c>
      <c r="Q57" s="9" t="s">
        <v>300</v>
      </c>
    </row>
    <row r="58">
      <c r="I58" s="9">
        <v>10.0</v>
      </c>
      <c r="J58" s="9" t="s">
        <v>1538</v>
      </c>
      <c r="K58" s="9" t="s">
        <v>197</v>
      </c>
      <c r="L58" s="9" t="s">
        <v>196</v>
      </c>
      <c r="M58" s="140"/>
      <c r="O58" s="9"/>
      <c r="P58" s="9" t="s">
        <v>181</v>
      </c>
      <c r="Q58" s="9" t="s">
        <v>300</v>
      </c>
    </row>
    <row r="59">
      <c r="I59" s="9">
        <v>11.0</v>
      </c>
      <c r="J59" s="9" t="s">
        <v>1539</v>
      </c>
      <c r="K59" s="163" t="s">
        <v>180</v>
      </c>
      <c r="L59" s="163" t="s">
        <v>200</v>
      </c>
      <c r="M59" s="140"/>
      <c r="O59" s="9"/>
      <c r="P59" s="9" t="s">
        <v>181</v>
      </c>
      <c r="Q59" s="9" t="s">
        <v>300</v>
      </c>
    </row>
    <row r="60">
      <c r="I60" s="9">
        <v>12.0</v>
      </c>
      <c r="J60" s="9" t="s">
        <v>1540</v>
      </c>
      <c r="K60" s="9" t="s">
        <v>235</v>
      </c>
      <c r="L60" s="9" t="s">
        <v>227</v>
      </c>
      <c r="M60" s="140"/>
      <c r="O60" s="9"/>
      <c r="P60" s="9" t="s">
        <v>181</v>
      </c>
      <c r="Q60" s="9" t="s">
        <v>300</v>
      </c>
    </row>
    <row r="61">
      <c r="I61" s="9">
        <v>13.0</v>
      </c>
      <c r="J61" s="9" t="s">
        <v>1541</v>
      </c>
      <c r="K61" s="163" t="s">
        <v>200</v>
      </c>
      <c r="L61" s="163" t="s">
        <v>227</v>
      </c>
      <c r="M61" s="140"/>
      <c r="O61" s="9"/>
      <c r="P61" s="9" t="s">
        <v>181</v>
      </c>
      <c r="Q61" s="9" t="s">
        <v>300</v>
      </c>
    </row>
    <row r="62">
      <c r="I62" s="9">
        <v>14.0</v>
      </c>
      <c r="J62" s="9" t="s">
        <v>1542</v>
      </c>
      <c r="K62" s="163" t="s">
        <v>189</v>
      </c>
      <c r="L62" s="163" t="s">
        <v>197</v>
      </c>
      <c r="M62" s="163" t="s">
        <v>196</v>
      </c>
      <c r="O62" s="9"/>
      <c r="P62" s="9" t="s">
        <v>181</v>
      </c>
      <c r="Q62" s="9" t="s">
        <v>300</v>
      </c>
    </row>
    <row r="63">
      <c r="I63" s="9">
        <v>15.0</v>
      </c>
      <c r="J63" s="9" t="s">
        <v>1543</v>
      </c>
      <c r="K63" s="9" t="s">
        <v>272</v>
      </c>
      <c r="L63" s="140"/>
      <c r="M63" s="140"/>
      <c r="N63" s="9"/>
      <c r="O63" s="9"/>
      <c r="P63" s="9" t="s">
        <v>181</v>
      </c>
      <c r="Q63" s="9" t="s">
        <v>300</v>
      </c>
    </row>
    <row r="65">
      <c r="J65" s="9" t="s">
        <v>1544</v>
      </c>
    </row>
    <row r="66">
      <c r="J66" s="9" t="s">
        <v>1545</v>
      </c>
      <c r="T66" s="195" t="s">
        <v>363</v>
      </c>
      <c r="U66" s="196"/>
      <c r="V66" s="196"/>
      <c r="W66" s="196"/>
      <c r="X66" s="196"/>
      <c r="Y66" s="196"/>
      <c r="Z66" s="196"/>
      <c r="AA66" s="196"/>
      <c r="AB66" s="196"/>
      <c r="AC66" s="197"/>
    </row>
    <row r="67" ht="26.25" customHeight="1">
      <c r="S67" s="162" t="s">
        <v>169</v>
      </c>
      <c r="T67" s="198" t="s">
        <v>14</v>
      </c>
      <c r="U67" s="199"/>
      <c r="V67" s="199"/>
      <c r="W67" s="54"/>
      <c r="X67" s="200" t="s">
        <v>15</v>
      </c>
      <c r="Y67" s="54"/>
      <c r="Z67" s="201" t="s">
        <v>16</v>
      </c>
      <c r="AA67" s="54"/>
      <c r="AB67" s="200" t="s">
        <v>294</v>
      </c>
      <c r="AC67" s="54"/>
    </row>
    <row r="68">
      <c r="J68" s="9" t="s">
        <v>15</v>
      </c>
      <c r="K68" s="9" t="s">
        <v>979</v>
      </c>
      <c r="S68" s="9">
        <v>1.0</v>
      </c>
      <c r="T68" s="202" t="str">
        <f t="shared" ref="T68:V68" si="3">K4</f>
        <v>Conscientização</v>
      </c>
      <c r="U68" s="9" t="str">
        <f t="shared" si="3"/>
        <v>Saúde</v>
      </c>
      <c r="V68" s="9" t="str">
        <f t="shared" si="3"/>
        <v/>
      </c>
      <c r="W68" s="203"/>
      <c r="X68" s="9" t="str">
        <f t="shared" ref="X68:Y68" si="4">K70</f>
        <v>Conscientização</v>
      </c>
      <c r="Y68" s="203" t="str">
        <f t="shared" si="4"/>
        <v>Saúde</v>
      </c>
      <c r="Z68" s="9" t="str">
        <f t="shared" ref="Z68:AA68" si="5">K26</f>
        <v>Conscientização</v>
      </c>
      <c r="AA68" s="203" t="str">
        <f t="shared" si="5"/>
        <v>Saúde</v>
      </c>
      <c r="AB68" s="9" t="str">
        <f t="shared" ref="AB68:AC68" si="6">K49</f>
        <v>Política</v>
      </c>
      <c r="AC68" s="204" t="str">
        <f t="shared" si="6"/>
        <v/>
      </c>
    </row>
    <row r="69">
      <c r="I69" s="162" t="s">
        <v>169</v>
      </c>
      <c r="J69" s="163" t="s">
        <v>170</v>
      </c>
      <c r="K69" s="164" t="s">
        <v>171</v>
      </c>
      <c r="P69" s="9" t="s">
        <v>172</v>
      </c>
      <c r="Q69" s="9" t="s">
        <v>173</v>
      </c>
      <c r="S69" s="9">
        <v>2.0</v>
      </c>
      <c r="T69" s="202" t="str">
        <f t="shared" ref="T69:V69" si="7">K5</f>
        <v>Informe/ Destaque</v>
      </c>
      <c r="U69" s="9" t="str">
        <f t="shared" si="7"/>
        <v/>
      </c>
      <c r="V69" s="9" t="str">
        <f t="shared" si="7"/>
        <v/>
      </c>
      <c r="W69" s="203"/>
      <c r="X69" s="9" t="str">
        <f t="shared" ref="X69:Y69" si="8">K71</f>
        <v>Informe/ Destaque</v>
      </c>
      <c r="Y69" s="203" t="str">
        <f t="shared" si="8"/>
        <v/>
      </c>
      <c r="Z69" s="9" t="str">
        <f t="shared" ref="Z69:AA69" si="9">K27</f>
        <v>Prestação de contas</v>
      </c>
      <c r="AA69" s="203" t="str">
        <f t="shared" si="9"/>
        <v>Informe/ Destaque</v>
      </c>
      <c r="AB69" s="163" t="str">
        <f t="shared" ref="AB69:AC69" si="10">K50</f>
        <v>Informe/ Destaque</v>
      </c>
      <c r="AC69" s="252" t="str">
        <f t="shared" si="10"/>
        <v/>
      </c>
    </row>
    <row r="70">
      <c r="I70" s="9">
        <v>1.0</v>
      </c>
      <c r="J70" s="9" t="s">
        <v>1446</v>
      </c>
      <c r="K70" s="9" t="s">
        <v>215</v>
      </c>
      <c r="L70" s="9" t="s">
        <v>188</v>
      </c>
      <c r="M70" s="140"/>
      <c r="N70" s="9"/>
      <c r="P70" s="9" t="s">
        <v>216</v>
      </c>
      <c r="Q70" s="9">
        <v>0.0</v>
      </c>
      <c r="S70" s="9">
        <v>3.0</v>
      </c>
      <c r="T70" s="202" t="str">
        <f t="shared" ref="T70:V70" si="11">K6</f>
        <v>Política</v>
      </c>
      <c r="U70" s="9" t="str">
        <f t="shared" si="11"/>
        <v>Informe/ Destaque</v>
      </c>
      <c r="V70" s="9" t="str">
        <f t="shared" si="11"/>
        <v>Prestação de contas</v>
      </c>
      <c r="W70" s="203"/>
      <c r="X70" s="9" t="str">
        <f t="shared" ref="X70:Y70" si="12">K72</f>
        <v>Política</v>
      </c>
      <c r="Y70" s="203" t="str">
        <f t="shared" si="12"/>
        <v>Informe/ Destaque</v>
      </c>
      <c r="Z70" s="9" t="str">
        <f t="shared" ref="Z70:AA70" si="13">K28</f>
        <v>Cultura</v>
      </c>
      <c r="AA70" s="203" t="str">
        <f t="shared" si="13"/>
        <v>Lazer</v>
      </c>
      <c r="AB70" s="163" t="str">
        <f t="shared" ref="AB70:AC70" si="14">K51</f>
        <v>Política</v>
      </c>
      <c r="AC70" s="252" t="str">
        <f t="shared" si="14"/>
        <v>Prestação de contas</v>
      </c>
    </row>
    <row r="71">
      <c r="I71" s="9">
        <v>2.0</v>
      </c>
      <c r="J71" s="9" t="s">
        <v>1449</v>
      </c>
      <c r="K71" s="9" t="s">
        <v>189</v>
      </c>
      <c r="L71" s="140"/>
      <c r="M71" s="140"/>
      <c r="N71" s="9"/>
      <c r="P71" s="9" t="s">
        <v>181</v>
      </c>
      <c r="Q71" s="9">
        <v>0.0</v>
      </c>
      <c r="S71" s="9">
        <v>4.0</v>
      </c>
      <c r="T71" s="202" t="s">
        <v>204</v>
      </c>
      <c r="U71" s="9" t="str">
        <f t="shared" ref="U71:V71" si="15">L7</f>
        <v>Informe/ Destaque</v>
      </c>
      <c r="V71" s="9" t="str">
        <f t="shared" si="15"/>
        <v>Moradia</v>
      </c>
      <c r="W71" s="203"/>
      <c r="X71" s="9" t="str">
        <f t="shared" ref="X71:Y71" si="16">K73</f>
        <v>Cultura</v>
      </c>
      <c r="Y71" s="203" t="str">
        <f t="shared" si="16"/>
        <v>Lazer</v>
      </c>
      <c r="Z71" s="9" t="str">
        <f t="shared" ref="Z71:AA71" si="17">K29</f>
        <v>Informe/ Destaque</v>
      </c>
      <c r="AA71" s="203" t="str">
        <f t="shared" si="17"/>
        <v/>
      </c>
      <c r="AB71" s="163" t="str">
        <f t="shared" ref="AB71:AC71" si="18">K52</f>
        <v>Prestação de contas</v>
      </c>
      <c r="AC71" s="252" t="str">
        <f t="shared" si="18"/>
        <v>Informe/ Destaque</v>
      </c>
    </row>
    <row r="72">
      <c r="I72" s="9">
        <v>3.0</v>
      </c>
      <c r="J72" s="9" t="s">
        <v>1452</v>
      </c>
      <c r="K72" s="9" t="s">
        <v>180</v>
      </c>
      <c r="L72" s="9" t="s">
        <v>189</v>
      </c>
      <c r="M72" s="9" t="s">
        <v>227</v>
      </c>
      <c r="N72" s="9"/>
      <c r="P72" s="9" t="s">
        <v>181</v>
      </c>
      <c r="Q72" s="9">
        <v>0.0</v>
      </c>
      <c r="S72" s="9">
        <v>5.0</v>
      </c>
      <c r="T72" s="202" t="str">
        <f t="shared" ref="T72:V72" si="19">K8</f>
        <v>Cultura</v>
      </c>
      <c r="U72" s="9" t="str">
        <f t="shared" si="19"/>
        <v>Lazer</v>
      </c>
      <c r="V72" s="9" t="str">
        <f t="shared" si="19"/>
        <v/>
      </c>
      <c r="W72" s="203"/>
      <c r="X72" s="9" t="str">
        <f t="shared" ref="X72:Y72" si="20">K74</f>
        <v>Prestação de contas</v>
      </c>
      <c r="Y72" s="203" t="str">
        <f t="shared" si="20"/>
        <v>Informe/ Destaque</v>
      </c>
      <c r="Z72" s="9" t="str">
        <f t="shared" ref="Z72:AA72" si="21">K30</f>
        <v>Informe/ Destaque</v>
      </c>
      <c r="AA72" s="203" t="str">
        <f t="shared" si="21"/>
        <v>Moradia</v>
      </c>
      <c r="AB72" s="163" t="str">
        <f t="shared" ref="AB72:AC72" si="22">K53</f>
        <v>Informe/ Destaque</v>
      </c>
      <c r="AC72" s="252" t="str">
        <f t="shared" si="22"/>
        <v/>
      </c>
    </row>
    <row r="73">
      <c r="I73" s="9">
        <v>4.0</v>
      </c>
      <c r="J73" s="9" t="s">
        <v>1546</v>
      </c>
      <c r="K73" s="9" t="s">
        <v>197</v>
      </c>
      <c r="L73" s="9" t="s">
        <v>196</v>
      </c>
      <c r="M73" s="140"/>
      <c r="N73" s="9"/>
      <c r="P73" s="9" t="s">
        <v>181</v>
      </c>
      <c r="Q73" s="9">
        <v>0.0</v>
      </c>
      <c r="S73" s="9">
        <v>6.0</v>
      </c>
      <c r="T73" s="202" t="str">
        <f t="shared" ref="T73:V73" si="23">K9</f>
        <v>Agricultuta/ Pecuária</v>
      </c>
      <c r="U73" s="9" t="str">
        <f t="shared" si="23"/>
        <v>Cultura</v>
      </c>
      <c r="V73" s="9" t="str">
        <f t="shared" si="23"/>
        <v/>
      </c>
      <c r="W73" s="203"/>
      <c r="X73" s="9" t="str">
        <f t="shared" ref="X73:Y73" si="24">K75</f>
        <v>Cultura</v>
      </c>
      <c r="Y73" s="203" t="str">
        <f t="shared" si="24"/>
        <v>Lazer</v>
      </c>
      <c r="Z73" s="9" t="str">
        <f t="shared" ref="Z73:AA73" si="25">K31</f>
        <v>Conscientização</v>
      </c>
      <c r="AA73" s="203" t="str">
        <f t="shared" si="25"/>
        <v/>
      </c>
      <c r="AB73" s="163" t="str">
        <f t="shared" ref="AB73:AC73" si="26">K54</f>
        <v>Informe/ Destaque</v>
      </c>
      <c r="AC73" s="252" t="str">
        <f t="shared" si="26"/>
        <v/>
      </c>
    </row>
    <row r="74">
      <c r="I74" s="9">
        <v>5.0</v>
      </c>
      <c r="J74" s="9" t="s">
        <v>1454</v>
      </c>
      <c r="K74" s="9" t="s">
        <v>227</v>
      </c>
      <c r="L74" s="9" t="s">
        <v>189</v>
      </c>
      <c r="M74" s="9" t="s">
        <v>179</v>
      </c>
      <c r="N74" s="9"/>
      <c r="P74" s="9" t="s">
        <v>181</v>
      </c>
      <c r="Q74" s="9">
        <v>0.0</v>
      </c>
      <c r="S74" s="9">
        <v>7.0</v>
      </c>
      <c r="T74" s="202" t="str">
        <f t="shared" ref="T74:V74" si="27">K10</f>
        <v>Cultura</v>
      </c>
      <c r="U74" s="9" t="str">
        <f t="shared" si="27"/>
        <v>Lazer</v>
      </c>
      <c r="V74" s="9" t="str">
        <f t="shared" si="27"/>
        <v/>
      </c>
      <c r="W74" s="203"/>
      <c r="X74" s="9" t="str">
        <f t="shared" ref="X74:Y74" si="28">K76</f>
        <v>Informe/ Destaque</v>
      </c>
      <c r="Y74" s="203" t="str">
        <f t="shared" si="28"/>
        <v/>
      </c>
      <c r="Z74" s="9" t="str">
        <f t="shared" ref="Z74:AA74" si="29">K32</f>
        <v>Informe/ Destaque</v>
      </c>
      <c r="AA74" s="203" t="str">
        <f t="shared" si="29"/>
        <v>Segurança</v>
      </c>
      <c r="AB74" s="163" t="str">
        <f t="shared" ref="AB74:AC74" si="30">K55</f>
        <v>Informe/ Destaque</v>
      </c>
      <c r="AC74" s="252" t="str">
        <f t="shared" si="30"/>
        <v/>
      </c>
    </row>
    <row r="75">
      <c r="I75" s="9">
        <v>6.0</v>
      </c>
      <c r="J75" s="9" t="s">
        <v>1461</v>
      </c>
      <c r="K75" s="9" t="s">
        <v>197</v>
      </c>
      <c r="L75" s="9" t="s">
        <v>196</v>
      </c>
      <c r="M75" s="140"/>
      <c r="N75" s="9"/>
      <c r="P75" s="9" t="s">
        <v>181</v>
      </c>
      <c r="Q75" s="9">
        <v>0.0</v>
      </c>
      <c r="S75" s="9">
        <v>8.0</v>
      </c>
      <c r="T75" s="202" t="str">
        <f t="shared" ref="T75:V75" si="31">K11</f>
        <v>Informe/ Destaque</v>
      </c>
      <c r="U75" s="9" t="str">
        <f t="shared" si="31"/>
        <v>Moradia</v>
      </c>
      <c r="V75" s="9" t="str">
        <f t="shared" si="31"/>
        <v/>
      </c>
      <c r="W75" s="203"/>
      <c r="X75" s="9" t="str">
        <f t="shared" ref="X75:Y75" si="32">K77</f>
        <v>Informe/ Destaque</v>
      </c>
      <c r="Y75" s="203" t="str">
        <f t="shared" si="32"/>
        <v>Moradia</v>
      </c>
      <c r="Z75" s="9" t="str">
        <f t="shared" ref="Z75:AA75" si="33">K33</f>
        <v>Informe/ Destaque</v>
      </c>
      <c r="AA75" s="203" t="str">
        <f t="shared" si="33"/>
        <v/>
      </c>
      <c r="AB75" s="163" t="str">
        <f t="shared" ref="AB75:AC75" si="34">K56</f>
        <v>Economia/ Investimento</v>
      </c>
      <c r="AC75" s="252" t="str">
        <f t="shared" si="34"/>
        <v>Cultura</v>
      </c>
    </row>
    <row r="76">
      <c r="I76" s="9">
        <v>7.0</v>
      </c>
      <c r="J76" s="9" t="s">
        <v>1465</v>
      </c>
      <c r="K76" s="9" t="s">
        <v>189</v>
      </c>
      <c r="L76" s="140"/>
      <c r="M76" s="140"/>
      <c r="N76" s="9"/>
      <c r="P76" s="9" t="s">
        <v>216</v>
      </c>
      <c r="Q76" s="9">
        <v>0.0</v>
      </c>
      <c r="S76" s="9">
        <v>9.0</v>
      </c>
      <c r="T76" s="202" t="str">
        <f t="shared" ref="T76:V76" si="35">K12</f>
        <v>Informe/ Destaque</v>
      </c>
      <c r="U76" s="9" t="str">
        <f t="shared" si="35"/>
        <v/>
      </c>
      <c r="V76" s="9" t="str">
        <f t="shared" si="35"/>
        <v/>
      </c>
      <c r="W76" s="203"/>
      <c r="X76" s="9" t="str">
        <f t="shared" ref="X76:Y76" si="36">K78</f>
        <v>Conscientização</v>
      </c>
      <c r="Y76" s="203" t="str">
        <f t="shared" si="36"/>
        <v/>
      </c>
      <c r="Z76" s="9" t="str">
        <f t="shared" ref="Z76:AA76" si="37">K34</f>
        <v>Conscientização</v>
      </c>
      <c r="AA76" s="203" t="str">
        <f t="shared" si="37"/>
        <v/>
      </c>
      <c r="AB76" s="163" t="str">
        <f t="shared" ref="AB76:AC76" si="38">K57</f>
        <v>Informe/ Destaque</v>
      </c>
      <c r="AC76" s="252" t="str">
        <f t="shared" si="38"/>
        <v>Cultura</v>
      </c>
    </row>
    <row r="77">
      <c r="I77" s="9">
        <v>8.0</v>
      </c>
      <c r="J77" s="9" t="s">
        <v>1467</v>
      </c>
      <c r="K77" s="9" t="s">
        <v>189</v>
      </c>
      <c r="L77" s="9" t="s">
        <v>179</v>
      </c>
      <c r="M77" s="140"/>
      <c r="N77" s="9"/>
      <c r="P77" s="9" t="s">
        <v>216</v>
      </c>
      <c r="Q77" s="9">
        <v>0.0</v>
      </c>
      <c r="S77" s="9">
        <v>10.0</v>
      </c>
      <c r="T77" s="202" t="str">
        <f t="shared" ref="T77:V77" si="39">K13</f>
        <v>Informe/ Destaque</v>
      </c>
      <c r="U77" s="9" t="str">
        <f t="shared" si="39"/>
        <v>Moradia</v>
      </c>
      <c r="V77" s="9" t="str">
        <f t="shared" si="39"/>
        <v/>
      </c>
      <c r="W77" s="203"/>
      <c r="X77" s="9" t="str">
        <f t="shared" ref="X77:Y77" si="40">K79</f>
        <v>Informe/ Destaque</v>
      </c>
      <c r="Y77" s="203" t="str">
        <f t="shared" si="40"/>
        <v>Segurança</v>
      </c>
      <c r="Z77" s="9" t="str">
        <f t="shared" ref="Z77:AA77" si="41">K35</f>
        <v>Lazer</v>
      </c>
      <c r="AA77" s="203" t="str">
        <f t="shared" si="41"/>
        <v>Cultura</v>
      </c>
      <c r="AB77" s="163" t="str">
        <f t="shared" ref="AB77:AC77" si="42">K58</f>
        <v>Cultura</v>
      </c>
      <c r="AC77" s="252" t="str">
        <f t="shared" si="42"/>
        <v>Lazer</v>
      </c>
    </row>
    <row r="78">
      <c r="I78" s="9">
        <v>9.0</v>
      </c>
      <c r="J78" s="9" t="s">
        <v>1469</v>
      </c>
      <c r="K78" s="9" t="s">
        <v>215</v>
      </c>
      <c r="L78" s="140"/>
      <c r="M78" s="140"/>
      <c r="P78" s="9" t="s">
        <v>216</v>
      </c>
      <c r="Q78" s="9">
        <v>0.0</v>
      </c>
      <c r="S78" s="9">
        <v>11.0</v>
      </c>
      <c r="T78" s="202" t="str">
        <f t="shared" ref="T78:V78" si="43">K14</f>
        <v>Conscientização</v>
      </c>
      <c r="U78" s="9" t="str">
        <f t="shared" si="43"/>
        <v/>
      </c>
      <c r="V78" s="9" t="str">
        <f t="shared" si="43"/>
        <v/>
      </c>
      <c r="W78" s="203"/>
      <c r="X78" s="9" t="str">
        <f t="shared" ref="X78:Y78" si="44">K80</f>
        <v>Conscientização</v>
      </c>
      <c r="Y78" s="203" t="str">
        <f t="shared" si="44"/>
        <v>Informe/ Destaque</v>
      </c>
      <c r="Z78" s="9" t="str">
        <f t="shared" ref="Z78:AA78" si="45">K36</f>
        <v>Economia/ Investimento</v>
      </c>
      <c r="AA78" s="203" t="str">
        <f t="shared" si="45"/>
        <v>Prestação de contas</v>
      </c>
      <c r="AB78" s="163" t="str">
        <f t="shared" ref="AB78:AC78" si="46">K59</f>
        <v>Política</v>
      </c>
      <c r="AC78" s="252" t="str">
        <f t="shared" si="46"/>
        <v>Educação</v>
      </c>
    </row>
    <row r="79">
      <c r="I79" s="9">
        <v>10.0</v>
      </c>
      <c r="J79" s="9" t="s">
        <v>1473</v>
      </c>
      <c r="K79" s="9" t="s">
        <v>189</v>
      </c>
      <c r="L79" s="9" t="s">
        <v>235</v>
      </c>
      <c r="M79" s="140"/>
      <c r="P79" s="9" t="s">
        <v>181</v>
      </c>
      <c r="Q79" s="9">
        <v>0.0</v>
      </c>
      <c r="S79" s="9">
        <v>12.0</v>
      </c>
      <c r="T79" s="202" t="str">
        <f t="shared" ref="T79:V79" si="47">K15</f>
        <v>Informe/ Destaque</v>
      </c>
      <c r="U79" s="9" t="str">
        <f t="shared" si="47"/>
        <v>Segurança</v>
      </c>
      <c r="V79" s="9" t="str">
        <f t="shared" si="47"/>
        <v/>
      </c>
      <c r="W79" s="203"/>
      <c r="X79" s="9" t="str">
        <f t="shared" ref="X79:Y79" si="48">K81</f>
        <v>Informe/ Destaque</v>
      </c>
      <c r="Y79" s="203" t="str">
        <f t="shared" si="48"/>
        <v/>
      </c>
      <c r="Z79" s="9" t="str">
        <f t="shared" ref="Z79:AA79" si="49">K37</f>
        <v>Cultura</v>
      </c>
      <c r="AA79" s="203" t="str">
        <f t="shared" si="49"/>
        <v>Lazer</v>
      </c>
      <c r="AB79" s="163" t="str">
        <f t="shared" ref="AB79:AC79" si="50">K60</f>
        <v>Segurança</v>
      </c>
      <c r="AC79" s="252" t="str">
        <f t="shared" si="50"/>
        <v>Prestação de contas</v>
      </c>
    </row>
    <row r="80">
      <c r="I80" s="9">
        <v>11.0</v>
      </c>
      <c r="J80" s="9" t="s">
        <v>1547</v>
      </c>
      <c r="K80" s="9" t="s">
        <v>215</v>
      </c>
      <c r="L80" s="9" t="s">
        <v>189</v>
      </c>
      <c r="M80" s="140"/>
      <c r="P80" s="9" t="s">
        <v>216</v>
      </c>
      <c r="Q80" s="9">
        <v>0.0</v>
      </c>
      <c r="S80" s="9">
        <v>13.0</v>
      </c>
      <c r="T80" s="202" t="str">
        <f t="shared" ref="T80:V80" si="51">K16</f>
        <v>Informe/ Destaque</v>
      </c>
      <c r="U80" s="9" t="str">
        <f t="shared" si="51"/>
        <v>Segurança</v>
      </c>
      <c r="V80" s="9" t="str">
        <f t="shared" si="51"/>
        <v/>
      </c>
      <c r="W80" s="203"/>
      <c r="X80" s="9" t="str">
        <f t="shared" ref="X80:Y80" si="52">K82</f>
        <v>Conscientização</v>
      </c>
      <c r="Y80" s="203" t="str">
        <f t="shared" si="52"/>
        <v/>
      </c>
      <c r="Z80" s="9" t="str">
        <f t="shared" ref="Z80:AA80" si="53">K38</f>
        <v>Educação</v>
      </c>
      <c r="AA80" s="203" t="str">
        <f t="shared" si="53"/>
        <v>Informe/ Destaque</v>
      </c>
      <c r="AB80" s="163" t="str">
        <f t="shared" ref="AB80:AC80" si="54">K61</f>
        <v>Educação</v>
      </c>
      <c r="AC80" s="252" t="str">
        <f t="shared" si="54"/>
        <v>Prestação de contas</v>
      </c>
    </row>
    <row r="81">
      <c r="I81" s="9">
        <v>12.0</v>
      </c>
      <c r="J81" s="9" t="s">
        <v>1498</v>
      </c>
      <c r="K81" s="9" t="s">
        <v>189</v>
      </c>
      <c r="L81" s="140"/>
      <c r="M81" s="140"/>
      <c r="P81" s="9" t="s">
        <v>216</v>
      </c>
      <c r="Q81" s="9">
        <v>0.0</v>
      </c>
      <c r="S81" s="9">
        <v>14.0</v>
      </c>
      <c r="T81" s="202" t="str">
        <f t="shared" ref="T81:V81" si="55">K17</f>
        <v>Informe/ Destaque</v>
      </c>
      <c r="U81" s="9" t="str">
        <f t="shared" si="55"/>
        <v>Segurança</v>
      </c>
      <c r="V81" s="9" t="str">
        <f t="shared" si="55"/>
        <v/>
      </c>
      <c r="W81" s="203"/>
      <c r="X81" s="9" t="str">
        <f t="shared" ref="X81:Y81" si="56">K83</f>
        <v>Cultura</v>
      </c>
      <c r="Y81" s="203" t="str">
        <f t="shared" si="56"/>
        <v>Lazer</v>
      </c>
      <c r="Z81" s="9" t="str">
        <f t="shared" ref="Z81:AA81" si="57">K39</f>
        <v>Cultura</v>
      </c>
      <c r="AA81" s="203" t="str">
        <f t="shared" si="57"/>
        <v>Lazer</v>
      </c>
      <c r="AB81" s="163" t="str">
        <f t="shared" ref="AB81:AC81" si="58">K62</f>
        <v>Informe/ Destaque</v>
      </c>
      <c r="AC81" s="252" t="str">
        <f t="shared" si="58"/>
        <v>Cultura</v>
      </c>
    </row>
    <row r="82">
      <c r="I82" s="9">
        <v>13.0</v>
      </c>
      <c r="J82" s="9" t="s">
        <v>1500</v>
      </c>
      <c r="K82" s="9" t="s">
        <v>215</v>
      </c>
      <c r="L82" s="140"/>
      <c r="M82" s="140"/>
      <c r="N82" s="9"/>
      <c r="P82" s="9" t="s">
        <v>216</v>
      </c>
      <c r="Q82" s="9">
        <v>0.0</v>
      </c>
      <c r="S82" s="9">
        <v>15.0</v>
      </c>
      <c r="T82" s="205" t="str">
        <f t="shared" ref="T82:V82" si="59">K18</f>
        <v>Conscientização</v>
      </c>
      <c r="U82" s="253" t="str">
        <f t="shared" si="59"/>
        <v/>
      </c>
      <c r="V82" s="206" t="str">
        <f t="shared" si="59"/>
        <v/>
      </c>
      <c r="W82" s="207"/>
      <c r="X82" s="205" t="str">
        <f t="shared" ref="X82:Y82" si="60">K84</f>
        <v>Educação</v>
      </c>
      <c r="Y82" s="254" t="str">
        <f t="shared" si="60"/>
        <v>Informe/ Destaque</v>
      </c>
      <c r="Z82" s="206" t="str">
        <f t="shared" ref="Z82:AA82" si="61">K40</f>
        <v>Segurança</v>
      </c>
      <c r="AA82" s="254" t="str">
        <f t="shared" si="61"/>
        <v>Economia/ Investimento</v>
      </c>
      <c r="AB82" s="206" t="str">
        <f t="shared" ref="AB82:AC82" si="62">K63</f>
        <v>Meio ambiente</v>
      </c>
      <c r="AC82" s="254" t="str">
        <f t="shared" si="62"/>
        <v/>
      </c>
    </row>
    <row r="83">
      <c r="I83" s="9">
        <v>14.0</v>
      </c>
      <c r="J83" s="9" t="s">
        <v>1548</v>
      </c>
      <c r="K83" s="9" t="s">
        <v>197</v>
      </c>
      <c r="L83" s="9" t="s">
        <v>196</v>
      </c>
      <c r="M83" s="140"/>
      <c r="N83" s="9"/>
      <c r="P83" s="9" t="s">
        <v>181</v>
      </c>
      <c r="Q83" s="9">
        <v>0.0</v>
      </c>
      <c r="U83" s="9"/>
      <c r="V83" s="9"/>
    </row>
    <row r="84">
      <c r="I84" s="9">
        <v>15.0</v>
      </c>
      <c r="J84" s="9" t="s">
        <v>1508</v>
      </c>
      <c r="K84" s="9" t="s">
        <v>200</v>
      </c>
      <c r="L84" s="9" t="s">
        <v>189</v>
      </c>
      <c r="M84" s="140"/>
      <c r="N84" s="9"/>
      <c r="P84" s="9" t="s">
        <v>181</v>
      </c>
      <c r="Q84" s="9">
        <v>0.0</v>
      </c>
    </row>
    <row r="86">
      <c r="J86" s="192" t="s">
        <v>1549</v>
      </c>
    </row>
    <row r="87">
      <c r="T87" s="208" t="s">
        <v>171</v>
      </c>
      <c r="U87" s="209" t="s">
        <v>14</v>
      </c>
      <c r="V87" s="210" t="s">
        <v>15</v>
      </c>
      <c r="W87" s="210" t="s">
        <v>16</v>
      </c>
      <c r="X87" s="211" t="s">
        <v>365</v>
      </c>
      <c r="Y87" s="212"/>
    </row>
    <row r="88">
      <c r="T88" s="213" t="s">
        <v>204</v>
      </c>
      <c r="U88" s="214">
        <f t="shared" ref="U88:U101" si="63">COUNTIF($T$68:$W$82, T88)
</f>
        <v>2</v>
      </c>
      <c r="V88" s="215">
        <f t="shared" ref="V88:V101" si="64">COUNTIF($X$68:$Y$82, T88)
</f>
        <v>0</v>
      </c>
      <c r="W88" s="215">
        <f t="shared" ref="W88:W101" si="65">COUNTIF($Z$68:$AA$82, T88)
</f>
        <v>0</v>
      </c>
      <c r="X88" s="140">
        <f t="shared" ref="X88:X101" si="66">COUNTIF($AB$68:$AC$82, T88)
</f>
        <v>0</v>
      </c>
      <c r="Y88" s="216"/>
    </row>
    <row r="89">
      <c r="T89" s="213" t="s">
        <v>215</v>
      </c>
      <c r="U89" s="214">
        <f t="shared" si="63"/>
        <v>3</v>
      </c>
      <c r="V89" s="215">
        <f t="shared" si="64"/>
        <v>4</v>
      </c>
      <c r="W89" s="215">
        <f t="shared" si="65"/>
        <v>3</v>
      </c>
      <c r="X89" s="140">
        <f t="shared" si="66"/>
        <v>0</v>
      </c>
      <c r="Y89" s="216"/>
    </row>
    <row r="90">
      <c r="T90" s="213" t="s">
        <v>366</v>
      </c>
      <c r="U90" s="214">
        <f t="shared" si="63"/>
        <v>0</v>
      </c>
      <c r="V90" s="215">
        <f t="shared" si="64"/>
        <v>0</v>
      </c>
      <c r="W90" s="215">
        <f t="shared" si="65"/>
        <v>0</v>
      </c>
      <c r="X90" s="140">
        <f t="shared" si="66"/>
        <v>0</v>
      </c>
      <c r="Y90" s="216"/>
    </row>
    <row r="91">
      <c r="T91" s="213" t="s">
        <v>197</v>
      </c>
      <c r="U91" s="214">
        <f t="shared" si="63"/>
        <v>3</v>
      </c>
      <c r="V91" s="215">
        <f t="shared" si="64"/>
        <v>3</v>
      </c>
      <c r="W91" s="215">
        <f t="shared" si="65"/>
        <v>4</v>
      </c>
      <c r="X91" s="140">
        <f t="shared" si="66"/>
        <v>4</v>
      </c>
      <c r="Y91" s="216"/>
    </row>
    <row r="92">
      <c r="T92" s="213" t="s">
        <v>220</v>
      </c>
      <c r="U92" s="214">
        <f t="shared" si="63"/>
        <v>0</v>
      </c>
      <c r="V92" s="215">
        <f t="shared" si="64"/>
        <v>0</v>
      </c>
      <c r="W92" s="215">
        <f t="shared" si="65"/>
        <v>2</v>
      </c>
      <c r="X92" s="140">
        <f t="shared" si="66"/>
        <v>1</v>
      </c>
      <c r="Y92" s="216"/>
    </row>
    <row r="93">
      <c r="T93" s="213" t="s">
        <v>200</v>
      </c>
      <c r="U93" s="214">
        <f t="shared" si="63"/>
        <v>0</v>
      </c>
      <c r="V93" s="215">
        <f t="shared" si="64"/>
        <v>1</v>
      </c>
      <c r="W93" s="215">
        <f t="shared" si="65"/>
        <v>1</v>
      </c>
      <c r="X93" s="140">
        <f t="shared" si="66"/>
        <v>2</v>
      </c>
      <c r="Y93" s="216"/>
    </row>
    <row r="94">
      <c r="T94" s="213" t="s">
        <v>189</v>
      </c>
      <c r="U94" s="214">
        <f t="shared" si="63"/>
        <v>9</v>
      </c>
      <c r="V94" s="215">
        <f t="shared" si="64"/>
        <v>9</v>
      </c>
      <c r="W94" s="215">
        <f t="shared" si="65"/>
        <v>6</v>
      </c>
      <c r="X94" s="140">
        <f t="shared" si="66"/>
        <v>7</v>
      </c>
      <c r="Y94" s="216"/>
    </row>
    <row r="95">
      <c r="T95" s="213" t="s">
        <v>196</v>
      </c>
      <c r="U95" s="214">
        <f t="shared" si="63"/>
        <v>2</v>
      </c>
      <c r="V95" s="215">
        <f t="shared" si="64"/>
        <v>3</v>
      </c>
      <c r="W95" s="215">
        <f t="shared" si="65"/>
        <v>4</v>
      </c>
      <c r="X95" s="140">
        <f t="shared" si="66"/>
        <v>1</v>
      </c>
      <c r="Y95" s="216"/>
    </row>
    <row r="96">
      <c r="T96" s="213" t="s">
        <v>272</v>
      </c>
      <c r="U96" s="214">
        <f t="shared" si="63"/>
        <v>0</v>
      </c>
      <c r="V96" s="215">
        <f t="shared" si="64"/>
        <v>0</v>
      </c>
      <c r="W96" s="215">
        <f t="shared" si="65"/>
        <v>0</v>
      </c>
      <c r="X96" s="140">
        <f t="shared" si="66"/>
        <v>1</v>
      </c>
      <c r="Y96" s="216"/>
    </row>
    <row r="97">
      <c r="T97" s="213" t="s">
        <v>179</v>
      </c>
      <c r="U97" s="214">
        <f t="shared" si="63"/>
        <v>3</v>
      </c>
      <c r="V97" s="215">
        <f t="shared" si="64"/>
        <v>1</v>
      </c>
      <c r="W97" s="215">
        <f t="shared" si="65"/>
        <v>1</v>
      </c>
      <c r="X97" s="140">
        <f t="shared" si="66"/>
        <v>0</v>
      </c>
      <c r="Y97" s="216"/>
    </row>
    <row r="98">
      <c r="T98" s="213" t="s">
        <v>207</v>
      </c>
      <c r="U98" s="214">
        <f t="shared" si="63"/>
        <v>0</v>
      </c>
      <c r="V98" s="215">
        <f t="shared" si="64"/>
        <v>0</v>
      </c>
      <c r="W98" s="215">
        <f t="shared" si="65"/>
        <v>0</v>
      </c>
      <c r="X98" s="140">
        <f t="shared" si="66"/>
        <v>0</v>
      </c>
      <c r="Y98" s="216"/>
    </row>
    <row r="99">
      <c r="T99" s="213" t="s">
        <v>227</v>
      </c>
      <c r="U99" s="214">
        <f t="shared" si="63"/>
        <v>1</v>
      </c>
      <c r="V99" s="215">
        <f t="shared" si="64"/>
        <v>1</v>
      </c>
      <c r="W99" s="215">
        <f t="shared" si="65"/>
        <v>2</v>
      </c>
      <c r="X99" s="140">
        <f t="shared" si="66"/>
        <v>4</v>
      </c>
      <c r="Y99" s="216"/>
    </row>
    <row r="100">
      <c r="T100" s="213" t="s">
        <v>188</v>
      </c>
      <c r="U100" s="214">
        <f t="shared" si="63"/>
        <v>1</v>
      </c>
      <c r="V100" s="215">
        <f t="shared" si="64"/>
        <v>1</v>
      </c>
      <c r="W100" s="215">
        <f t="shared" si="65"/>
        <v>1</v>
      </c>
      <c r="X100" s="140">
        <f t="shared" si="66"/>
        <v>0</v>
      </c>
      <c r="Y100" s="216"/>
    </row>
    <row r="101">
      <c r="T101" s="217" t="s">
        <v>235</v>
      </c>
      <c r="U101" s="218">
        <f t="shared" si="63"/>
        <v>3</v>
      </c>
      <c r="V101" s="219">
        <f t="shared" si="64"/>
        <v>1</v>
      </c>
      <c r="W101" s="219">
        <f t="shared" si="65"/>
        <v>2</v>
      </c>
      <c r="X101" s="220">
        <f t="shared" si="66"/>
        <v>1</v>
      </c>
      <c r="Y101" s="221"/>
    </row>
    <row r="103">
      <c r="T103" s="208" t="s">
        <v>367</v>
      </c>
      <c r="U103" s="209" t="s">
        <v>216</v>
      </c>
      <c r="V103" s="209" t="s">
        <v>181</v>
      </c>
      <c r="W103" s="222" t="s">
        <v>368</v>
      </c>
    </row>
    <row r="104">
      <c r="T104" s="213" t="s">
        <v>15</v>
      </c>
      <c r="U104" s="214">
        <f>COUNTIF(P70:P84,"Alerta")</f>
        <v>7</v>
      </c>
      <c r="V104" s="214">
        <f>COUNTIF(P70:P84,"Positiva")
</f>
        <v>8</v>
      </c>
      <c r="W104" s="223">
        <f t="shared" ref="W104:W107" si="67">U104/(SUM(U104:V104))</f>
        <v>0.4666666667</v>
      </c>
    </row>
    <row r="105">
      <c r="T105" s="213" t="s">
        <v>14</v>
      </c>
      <c r="U105" s="214">
        <f>COUNTIF(P4:P18,"Alerta")</f>
        <v>8</v>
      </c>
      <c r="V105" s="214">
        <f>COUNTIF(P4:P18,"Positiva")
</f>
        <v>7</v>
      </c>
      <c r="W105" s="223">
        <f t="shared" si="67"/>
        <v>0.5333333333</v>
      </c>
    </row>
    <row r="106">
      <c r="T106" s="213" t="s">
        <v>16</v>
      </c>
      <c r="U106" s="214">
        <f>COUNTIF(P26:P40,"Alerta")</f>
        <v>6</v>
      </c>
      <c r="V106" s="214">
        <f>COUNTIF(P26:P40,"Positiva")
</f>
        <v>9</v>
      </c>
      <c r="W106" s="223">
        <f t="shared" si="67"/>
        <v>0.4</v>
      </c>
    </row>
    <row r="107">
      <c r="T107" s="217" t="s">
        <v>369</v>
      </c>
      <c r="U107" s="218">
        <f>COUNTIF(P49:P63,"Alerta")</f>
        <v>4</v>
      </c>
      <c r="V107" s="218">
        <f>COUNTIF(P49:P63,"Positiva")
</f>
        <v>11</v>
      </c>
      <c r="W107" s="224">
        <f t="shared" si="67"/>
        <v>0.2666666667</v>
      </c>
    </row>
  </sheetData>
  <mergeCells count="20">
    <mergeCell ref="A8:D8"/>
    <mergeCell ref="A12:C12"/>
    <mergeCell ref="B1:C1"/>
    <mergeCell ref="I1:Q1"/>
    <mergeCell ref="S1:V1"/>
    <mergeCell ref="A2:A6"/>
    <mergeCell ref="K3:N3"/>
    <mergeCell ref="B5:B6"/>
    <mergeCell ref="S5:S53"/>
    <mergeCell ref="K48:N48"/>
    <mergeCell ref="K69:N69"/>
    <mergeCell ref="J86:L88"/>
    <mergeCell ref="X87:Y87"/>
    <mergeCell ref="K25:N25"/>
    <mergeCell ref="J42:L44"/>
    <mergeCell ref="T66:AC66"/>
    <mergeCell ref="T67:W67"/>
    <mergeCell ref="X67:Y67"/>
    <mergeCell ref="Z67:AA67"/>
    <mergeCell ref="AB67:AC67"/>
  </mergeCells>
  <conditionalFormatting sqref="O4:P18 O26:P40 O49:P63 P69:P84 O84">
    <cfRule type="containsText" dxfId="3" priority="1" operator="containsText" text="Alerta">
      <formula>NOT(ISERROR(SEARCH(("Alerta"),(O4))))</formula>
    </cfRule>
  </conditionalFormatting>
  <conditionalFormatting sqref="V3:V53">
    <cfRule type="containsText" dxfId="4" priority="2" operator="containsText" text="esquerda">
      <formula>NOT(ISERROR(SEARCH(("esquerda"),(V3))))</formula>
    </cfRule>
  </conditionalFormatting>
  <conditionalFormatting sqref="V3:V53">
    <cfRule type="containsText" dxfId="5" priority="3" operator="containsText" text="direita">
      <formula>NOT(ISERROR(SEARCH(("direita"),(V3))))</formula>
    </cfRule>
  </conditionalFormatting>
  <conditionalFormatting sqref="V3:V53">
    <cfRule type="notContainsBlanks" dxfId="6" priority="4">
      <formula>LEN(TRIM(V3))&gt;0</formula>
    </cfRule>
  </conditionalFormatting>
  <dataValidations>
    <dataValidation type="list" allowBlank="1" showErrorMessage="1" sqref="K4:M18 K26:M40 K49:M63 T68:AC68 T69:X69 Z69:AC69 T70:AC82 K70:M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C6"/>
    <hyperlink r:id="rId6" ref="A24"/>
    <hyperlink r:id="rId7" ref="A25"/>
    <hyperlink r:id="rId8" ref="A26"/>
    <hyperlink r:id="rId9" ref="A27"/>
    <hyperlink r:id="rId10" ref="A28"/>
  </hyperlinks>
  <drawing r:id="rId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7" max="27" width="14.88"/>
    <col customWidth="1" min="28" max="28" width="37.75"/>
    <col customWidth="1" min="29" max="29" width="21.25"/>
  </cols>
  <sheetData>
    <row r="1" ht="30.0" customHeight="1">
      <c r="A1" s="143" t="s">
        <v>152</v>
      </c>
      <c r="B1" s="144" t="s">
        <v>153</v>
      </c>
      <c r="C1" s="145"/>
      <c r="D1" s="146" t="s">
        <v>154</v>
      </c>
      <c r="E1" s="146" t="s">
        <v>155</v>
      </c>
      <c r="F1" s="146" t="s">
        <v>156</v>
      </c>
      <c r="G1" s="146" t="s">
        <v>157</v>
      </c>
      <c r="I1" s="147" t="s">
        <v>158</v>
      </c>
      <c r="S1" s="148" t="s">
        <v>159</v>
      </c>
    </row>
    <row r="2">
      <c r="A2" s="149">
        <v>1.0880506E7</v>
      </c>
      <c r="B2" s="150" t="s">
        <v>14</v>
      </c>
      <c r="C2" s="151" t="s">
        <v>1550</v>
      </c>
      <c r="D2" s="152">
        <v>217000.0</v>
      </c>
      <c r="E2" s="153">
        <f t="shared" ref="E2:E4" si="1"> D2 / $A$2</f>
        <v>0.0199439254</v>
      </c>
      <c r="F2" s="152">
        <v>0.0</v>
      </c>
      <c r="G2" s="153">
        <f t="shared" ref="G2:G4" si="2"> F2 / D2</f>
        <v>0</v>
      </c>
      <c r="J2" s="9" t="s">
        <v>14</v>
      </c>
      <c r="K2" s="164" t="s">
        <v>979</v>
      </c>
      <c r="S2" s="154" t="s">
        <v>162</v>
      </c>
      <c r="T2" s="155" t="s">
        <v>163</v>
      </c>
      <c r="U2" s="155" t="s">
        <v>164</v>
      </c>
      <c r="V2" s="156" t="s">
        <v>165</v>
      </c>
      <c r="X2" s="157" t="s">
        <v>166</v>
      </c>
      <c r="Y2" s="157" t="s">
        <v>167</v>
      </c>
    </row>
    <row r="3">
      <c r="A3" s="158"/>
      <c r="B3" s="159" t="s">
        <v>15</v>
      </c>
      <c r="C3" s="160" t="s">
        <v>1551</v>
      </c>
      <c r="D3" s="161">
        <v>807000.0</v>
      </c>
      <c r="E3" s="153">
        <f t="shared" si="1"/>
        <v>0.0741693447</v>
      </c>
      <c r="F3" s="161">
        <v>0.0</v>
      </c>
      <c r="G3" s="153">
        <f t="shared" si="2"/>
        <v>0</v>
      </c>
      <c r="I3" s="162" t="s">
        <v>169</v>
      </c>
      <c r="J3" s="163" t="s">
        <v>170</v>
      </c>
      <c r="K3" s="164" t="s">
        <v>171</v>
      </c>
      <c r="O3" s="9"/>
      <c r="P3" s="9" t="s">
        <v>172</v>
      </c>
      <c r="Q3" s="9" t="s">
        <v>173</v>
      </c>
      <c r="S3" s="165" t="s">
        <v>174</v>
      </c>
      <c r="T3" s="166" t="s">
        <v>1552</v>
      </c>
      <c r="U3" s="166" t="s">
        <v>342</v>
      </c>
      <c r="V3" s="167" t="str">
        <f>iferror(VLOOKUP($U$3:$U$100,Partidos!A:B,2,FALSE),"")</f>
        <v>Centro</v>
      </c>
      <c r="X3" s="174" t="s">
        <v>919</v>
      </c>
      <c r="Y3" s="169">
        <f>COUNTIF(V3:V40,"*Centro*")</f>
        <v>9</v>
      </c>
    </row>
    <row r="4">
      <c r="A4" s="158"/>
      <c r="B4" s="159" t="s">
        <v>16</v>
      </c>
      <c r="C4" s="160" t="s">
        <v>1553</v>
      </c>
      <c r="D4" s="161">
        <v>422.0</v>
      </c>
      <c r="E4" s="262">
        <f t="shared" si="1"/>
        <v>0.00003878496092</v>
      </c>
      <c r="F4" s="161">
        <v>0.0</v>
      </c>
      <c r="G4" s="153">
        <f t="shared" si="2"/>
        <v>0</v>
      </c>
      <c r="I4" s="9">
        <v>1.0</v>
      </c>
      <c r="J4" s="9" t="s">
        <v>1554</v>
      </c>
      <c r="K4" s="9" t="s">
        <v>215</v>
      </c>
      <c r="L4" s="9" t="s">
        <v>197</v>
      </c>
      <c r="N4" s="9"/>
      <c r="O4" s="9"/>
      <c r="P4" s="9" t="s">
        <v>216</v>
      </c>
      <c r="Q4" s="9">
        <v>0.0</v>
      </c>
      <c r="S4" s="171" t="s">
        <v>182</v>
      </c>
      <c r="T4" s="172" t="s">
        <v>1555</v>
      </c>
      <c r="U4" s="172" t="s">
        <v>336</v>
      </c>
      <c r="V4" s="167" t="str">
        <f>iferror(VLOOKUP($U$3:$U$100,Partidos!A:B,2,FALSE),"")</f>
        <v>Centro</v>
      </c>
      <c r="X4" s="174" t="s">
        <v>184</v>
      </c>
      <c r="Y4" s="169">
        <f>COUNTIF(V:V,"*Direita*")</f>
        <v>24</v>
      </c>
    </row>
    <row r="5">
      <c r="A5" s="158"/>
      <c r="B5" s="175" t="s">
        <v>185</v>
      </c>
      <c r="C5" s="244" t="s">
        <v>1556</v>
      </c>
      <c r="D5" s="176" t="s">
        <v>12</v>
      </c>
      <c r="E5" s="177" t="s">
        <v>12</v>
      </c>
      <c r="F5" s="176"/>
      <c r="G5" s="177" t="s">
        <v>12</v>
      </c>
      <c r="I5" s="9">
        <v>2.0</v>
      </c>
      <c r="J5" s="9" t="s">
        <v>1557</v>
      </c>
      <c r="K5" s="9" t="s">
        <v>180</v>
      </c>
      <c r="L5" s="9" t="s">
        <v>235</v>
      </c>
      <c r="N5" s="9"/>
      <c r="O5" s="9"/>
      <c r="P5" s="9" t="s">
        <v>181</v>
      </c>
      <c r="Q5" s="9">
        <v>0.0</v>
      </c>
      <c r="S5" s="178" t="s">
        <v>190</v>
      </c>
      <c r="T5" s="179" t="s">
        <v>1558</v>
      </c>
      <c r="U5" s="179" t="s">
        <v>192</v>
      </c>
      <c r="V5" s="167" t="str">
        <f>iferror(VLOOKUP($U$3:$U$100,Partidos!A:B,2,FALSE),"")</f>
        <v>Esquerda</v>
      </c>
      <c r="X5" s="180" t="s">
        <v>193</v>
      </c>
      <c r="Y5" s="181">
        <f>COUNTIF(V:V,"*Esquerda*")</f>
        <v>19</v>
      </c>
    </row>
    <row r="6">
      <c r="A6" s="182"/>
      <c r="B6" s="183"/>
      <c r="C6" s="245"/>
      <c r="D6" s="185" t="s">
        <v>12</v>
      </c>
      <c r="E6" s="185" t="s">
        <v>12</v>
      </c>
      <c r="F6" s="185"/>
      <c r="G6" s="185" t="s">
        <v>12</v>
      </c>
      <c r="I6" s="9">
        <v>3.0</v>
      </c>
      <c r="J6" s="9" t="s">
        <v>1559</v>
      </c>
      <c r="K6" s="9" t="s">
        <v>200</v>
      </c>
      <c r="L6" s="9" t="s">
        <v>235</v>
      </c>
      <c r="M6" s="140"/>
      <c r="N6" s="9"/>
      <c r="O6" s="9"/>
      <c r="P6" s="9" t="s">
        <v>216</v>
      </c>
      <c r="Q6" s="9">
        <v>1.0</v>
      </c>
      <c r="S6" s="186"/>
      <c r="T6" s="179" t="s">
        <v>1560</v>
      </c>
      <c r="U6" s="179" t="s">
        <v>233</v>
      </c>
      <c r="V6" s="167" t="str">
        <f>iferror(VLOOKUP($U$3:$U$100,Partidos!A:B,2,FALSE),"")</f>
        <v>Direita</v>
      </c>
    </row>
    <row r="7">
      <c r="I7" s="9">
        <v>4.0</v>
      </c>
      <c r="J7" s="9" t="s">
        <v>1561</v>
      </c>
      <c r="K7" s="9" t="s">
        <v>215</v>
      </c>
      <c r="L7" s="9" t="s">
        <v>235</v>
      </c>
      <c r="M7" s="140"/>
      <c r="N7" s="9"/>
      <c r="O7" s="9"/>
      <c r="P7" s="9" t="s">
        <v>216</v>
      </c>
      <c r="Q7" s="9">
        <v>0.0</v>
      </c>
      <c r="S7" s="186"/>
      <c r="T7" s="187" t="s">
        <v>1562</v>
      </c>
      <c r="U7" s="187" t="s">
        <v>276</v>
      </c>
      <c r="V7" s="167" t="str">
        <f>iferror(VLOOKUP($U$3:$U$100,Partidos!A:B,2,FALSE),"")</f>
        <v>C-direita</v>
      </c>
    </row>
    <row r="8">
      <c r="A8" s="188" t="s">
        <v>202</v>
      </c>
      <c r="I8" s="9">
        <v>5.0</v>
      </c>
      <c r="J8" s="9" t="s">
        <v>1563</v>
      </c>
      <c r="K8" s="9" t="s">
        <v>215</v>
      </c>
      <c r="L8" s="9" t="s">
        <v>189</v>
      </c>
      <c r="N8" s="9"/>
      <c r="O8" s="9"/>
      <c r="P8" s="9" t="s">
        <v>216</v>
      </c>
      <c r="Q8" s="9">
        <v>0.0</v>
      </c>
      <c r="S8" s="186"/>
      <c r="T8" s="187" t="s">
        <v>1564</v>
      </c>
      <c r="U8" s="187" t="s">
        <v>336</v>
      </c>
      <c r="V8" s="167" t="str">
        <f>iferror(VLOOKUP($U$3:$U$100,Partidos!A:B,2,FALSE),"")</f>
        <v>Centro</v>
      </c>
    </row>
    <row r="9">
      <c r="A9" s="188"/>
      <c r="I9" s="9">
        <v>6.0</v>
      </c>
      <c r="J9" s="9" t="s">
        <v>1565</v>
      </c>
      <c r="K9" s="9" t="s">
        <v>207</v>
      </c>
      <c r="L9" s="9" t="s">
        <v>200</v>
      </c>
      <c r="N9" s="9"/>
      <c r="O9" s="9"/>
      <c r="P9" s="9" t="s">
        <v>181</v>
      </c>
      <c r="Q9" s="9">
        <v>1.0</v>
      </c>
      <c r="S9" s="186"/>
      <c r="T9" s="187" t="s">
        <v>1566</v>
      </c>
      <c r="U9" s="187" t="s">
        <v>359</v>
      </c>
      <c r="V9" s="167" t="str">
        <f>iferror(VLOOKUP($U$3:$U$100,Partidos!A:B,2,FALSE),"")</f>
        <v>Esquerda</v>
      </c>
    </row>
    <row r="10">
      <c r="I10" s="9">
        <v>7.0</v>
      </c>
      <c r="J10" s="9" t="s">
        <v>1567</v>
      </c>
      <c r="K10" s="9" t="s">
        <v>207</v>
      </c>
      <c r="L10" s="9" t="s">
        <v>227</v>
      </c>
      <c r="M10" s="9" t="s">
        <v>200</v>
      </c>
      <c r="N10" s="9"/>
      <c r="O10" s="9"/>
      <c r="P10" s="9" t="s">
        <v>181</v>
      </c>
      <c r="Q10" s="9">
        <v>0.0</v>
      </c>
      <c r="S10" s="186"/>
      <c r="T10" s="187" t="s">
        <v>1568</v>
      </c>
      <c r="U10" s="187" t="s">
        <v>288</v>
      </c>
      <c r="V10" s="167" t="str">
        <f>iferror(VLOOKUP($U$3:$U$100,Partidos!A:B,2,FALSE),"")</f>
        <v>Direita</v>
      </c>
    </row>
    <row r="11">
      <c r="I11" s="9">
        <v>8.0</v>
      </c>
      <c r="J11" s="9" t="s">
        <v>1569</v>
      </c>
      <c r="K11" s="9" t="s">
        <v>215</v>
      </c>
      <c r="L11" s="9" t="s">
        <v>235</v>
      </c>
      <c r="N11" s="9"/>
      <c r="O11" s="9"/>
      <c r="P11" s="9" t="s">
        <v>216</v>
      </c>
      <c r="Q11" s="9">
        <v>0.0</v>
      </c>
      <c r="S11" s="186"/>
      <c r="T11" s="187" t="s">
        <v>1570</v>
      </c>
      <c r="U11" s="187" t="s">
        <v>292</v>
      </c>
      <c r="V11" s="167" t="str">
        <f>iferror(VLOOKUP($U$3:$U$100,Partidos!A:B,2,FALSE),"")</f>
        <v>Direita</v>
      </c>
    </row>
    <row r="12">
      <c r="A12" s="164" t="s">
        <v>213</v>
      </c>
      <c r="I12" s="9">
        <v>9.0</v>
      </c>
      <c r="J12" s="9" t="s">
        <v>1571</v>
      </c>
      <c r="K12" s="9" t="s">
        <v>200</v>
      </c>
      <c r="L12" s="9" t="s">
        <v>189</v>
      </c>
      <c r="P12" s="9" t="s">
        <v>181</v>
      </c>
      <c r="Q12" s="9">
        <v>0.0</v>
      </c>
      <c r="S12" s="186"/>
      <c r="T12" s="187" t="s">
        <v>1572</v>
      </c>
      <c r="U12" s="187" t="s">
        <v>233</v>
      </c>
      <c r="V12" s="167" t="str">
        <f>iferror(VLOOKUP($U$3:$U$100,Partidos!A:B,2,FALSE),"")</f>
        <v>Direita</v>
      </c>
    </row>
    <row r="13">
      <c r="A13" s="162" t="b">
        <v>1</v>
      </c>
      <c r="B13" s="9" t="s">
        <v>218</v>
      </c>
      <c r="I13" s="9">
        <v>10.0</v>
      </c>
      <c r="J13" s="9" t="s">
        <v>1573</v>
      </c>
      <c r="K13" s="9" t="s">
        <v>189</v>
      </c>
      <c r="L13" s="9" t="s">
        <v>188</v>
      </c>
      <c r="P13" s="9" t="s">
        <v>181</v>
      </c>
      <c r="Q13" s="9">
        <v>1.0</v>
      </c>
      <c r="S13" s="186"/>
      <c r="T13" s="187" t="s">
        <v>1574</v>
      </c>
      <c r="U13" s="187" t="s">
        <v>336</v>
      </c>
      <c r="V13" s="167" t="str">
        <f>iferror(VLOOKUP($U$3:$U$100,Partidos!A:B,2,FALSE),"")</f>
        <v>Centro</v>
      </c>
    </row>
    <row r="14">
      <c r="A14" s="162" t="b">
        <v>1</v>
      </c>
      <c r="B14" s="9" t="s">
        <v>222</v>
      </c>
      <c r="I14" s="9">
        <v>11.0</v>
      </c>
      <c r="J14" s="9" t="s">
        <v>1575</v>
      </c>
      <c r="K14" s="9" t="s">
        <v>207</v>
      </c>
      <c r="L14" s="9" t="s">
        <v>220</v>
      </c>
      <c r="P14" s="9" t="s">
        <v>181</v>
      </c>
      <c r="Q14" s="9">
        <v>0.0</v>
      </c>
      <c r="S14" s="186"/>
      <c r="T14" s="187" t="s">
        <v>1576</v>
      </c>
      <c r="U14" s="187" t="s">
        <v>342</v>
      </c>
      <c r="V14" s="167" t="str">
        <f>iferror(VLOOKUP($U$3:$U$100,Partidos!A:B,2,FALSE),"")</f>
        <v>Centro</v>
      </c>
    </row>
    <row r="15">
      <c r="A15" s="162" t="b">
        <v>1</v>
      </c>
      <c r="B15" s="9" t="s">
        <v>225</v>
      </c>
      <c r="I15" s="9">
        <v>12.0</v>
      </c>
      <c r="J15" s="9" t="s">
        <v>1577</v>
      </c>
      <c r="K15" s="9" t="s">
        <v>272</v>
      </c>
      <c r="L15" s="9" t="s">
        <v>189</v>
      </c>
      <c r="P15" s="9" t="s">
        <v>181</v>
      </c>
      <c r="Q15" s="9">
        <v>0.0</v>
      </c>
      <c r="S15" s="186"/>
      <c r="T15" s="187" t="s">
        <v>1578</v>
      </c>
      <c r="U15" s="187" t="s">
        <v>288</v>
      </c>
      <c r="V15" s="167" t="str">
        <f>iferror(VLOOKUP($U$3:$U$100,Partidos!A:B,2,FALSE),"")</f>
        <v>Direita</v>
      </c>
    </row>
    <row r="16">
      <c r="I16" s="9">
        <v>13.0</v>
      </c>
      <c r="J16" s="9" t="s">
        <v>1579</v>
      </c>
      <c r="K16" s="9" t="s">
        <v>220</v>
      </c>
      <c r="L16" s="9" t="s">
        <v>196</v>
      </c>
      <c r="N16" s="9"/>
      <c r="O16" s="9"/>
      <c r="P16" s="9" t="s">
        <v>181</v>
      </c>
      <c r="Q16" s="9">
        <v>2.0</v>
      </c>
      <c r="S16" s="186"/>
      <c r="T16" s="187" t="s">
        <v>1580</v>
      </c>
      <c r="U16" s="187" t="s">
        <v>292</v>
      </c>
      <c r="V16" s="167" t="str">
        <f>iferror(VLOOKUP($U$3:$U$100,Partidos!A:B,2,FALSE),"")</f>
        <v>Direita</v>
      </c>
    </row>
    <row r="17">
      <c r="I17" s="9">
        <v>14.0</v>
      </c>
      <c r="J17" s="9" t="s">
        <v>1581</v>
      </c>
      <c r="K17" s="9" t="s">
        <v>235</v>
      </c>
      <c r="L17" s="9" t="s">
        <v>189</v>
      </c>
      <c r="N17" s="9"/>
      <c r="O17" s="9"/>
      <c r="P17" s="9" t="s">
        <v>181</v>
      </c>
      <c r="Q17" s="9">
        <v>0.0</v>
      </c>
      <c r="S17" s="186"/>
      <c r="T17" s="187" t="s">
        <v>1582</v>
      </c>
      <c r="U17" s="187" t="s">
        <v>292</v>
      </c>
      <c r="V17" s="167" t="str">
        <f>iferror(VLOOKUP($U$3:$U$100,Partidos!A:B,2,FALSE),"")</f>
        <v>Direita</v>
      </c>
    </row>
    <row r="18">
      <c r="I18" s="9">
        <v>15.0</v>
      </c>
      <c r="J18" s="9" t="s">
        <v>1583</v>
      </c>
      <c r="K18" s="9" t="s">
        <v>180</v>
      </c>
      <c r="L18" s="9" t="s">
        <v>227</v>
      </c>
      <c r="N18" s="9"/>
      <c r="O18" s="9"/>
      <c r="P18" s="9" t="s">
        <v>181</v>
      </c>
      <c r="Q18" s="9">
        <v>0.0</v>
      </c>
      <c r="S18" s="186"/>
      <c r="T18" s="187" t="s">
        <v>1584</v>
      </c>
      <c r="U18" s="9" t="s">
        <v>336</v>
      </c>
      <c r="V18" s="167" t="str">
        <f>iferror(VLOOKUP($U$3:$U$100,Partidos!A:B,2,FALSE),"")</f>
        <v>Centro</v>
      </c>
      <c r="W18" s="187"/>
    </row>
    <row r="19">
      <c r="S19" s="186"/>
      <c r="T19" s="187" t="s">
        <v>1585</v>
      </c>
      <c r="U19" s="187" t="s">
        <v>339</v>
      </c>
      <c r="V19" s="167" t="str">
        <f>iferror(VLOOKUP($U$3:$U$100,Partidos!A:B,2,FALSE),"")</f>
        <v>C-esquerda</v>
      </c>
    </row>
    <row r="20">
      <c r="J20" s="9" t="s">
        <v>1586</v>
      </c>
      <c r="S20" s="186"/>
      <c r="T20" s="187" t="s">
        <v>1587</v>
      </c>
      <c r="U20" s="187" t="s">
        <v>288</v>
      </c>
      <c r="V20" s="167" t="str">
        <f>iferror(VLOOKUP($U$3:$U$100,Partidos!A:B,2,FALSE),"")</f>
        <v>Direita</v>
      </c>
    </row>
    <row r="21">
      <c r="J21" s="9" t="s">
        <v>1588</v>
      </c>
      <c r="S21" s="186"/>
      <c r="T21" s="187" t="s">
        <v>1589</v>
      </c>
      <c r="U21" s="187" t="s">
        <v>927</v>
      </c>
      <c r="V21" s="167" t="str">
        <f>iferror(VLOOKUP($U$3:$U$100,Partidos!A:B,2,FALSE),"")</f>
        <v>Direita</v>
      </c>
    </row>
    <row r="22">
      <c r="A22" s="9" t="s">
        <v>1590</v>
      </c>
      <c r="S22" s="186"/>
      <c r="T22" s="187" t="s">
        <v>1591</v>
      </c>
      <c r="U22" s="187" t="s">
        <v>353</v>
      </c>
      <c r="V22" s="167" t="str">
        <f>iferror(VLOOKUP($U$3:$U$100,Partidos!A:B,2,FALSE),"")</f>
        <v>C-esquerda</v>
      </c>
    </row>
    <row r="23">
      <c r="A23" s="9" t="s">
        <v>243</v>
      </c>
      <c r="S23" s="186"/>
      <c r="T23" s="187" t="s">
        <v>1592</v>
      </c>
      <c r="U23" s="187" t="s">
        <v>276</v>
      </c>
      <c r="V23" s="167" t="str">
        <f>iferror(VLOOKUP($U$3:$U$100,Partidos!A:B,2,FALSE),"")</f>
        <v>C-direita</v>
      </c>
    </row>
    <row r="24">
      <c r="A24" s="190" t="s">
        <v>1593</v>
      </c>
      <c r="B24" s="247"/>
      <c r="C24" s="247"/>
      <c r="I24" s="9" t="s">
        <v>246</v>
      </c>
      <c r="J24" s="9" t="s">
        <v>16</v>
      </c>
      <c r="K24" s="9" t="s">
        <v>979</v>
      </c>
      <c r="S24" s="186"/>
      <c r="T24" s="187" t="s">
        <v>1594</v>
      </c>
      <c r="U24" s="187" t="s">
        <v>176</v>
      </c>
      <c r="V24" s="167" t="str">
        <f>iferror(VLOOKUP($U$3:$U$100,Partidos!A:B,2,FALSE),"")</f>
        <v>Direita</v>
      </c>
    </row>
    <row r="25">
      <c r="A25" s="190" t="s">
        <v>248</v>
      </c>
      <c r="B25" s="247"/>
      <c r="C25" s="247"/>
      <c r="I25" s="162" t="s">
        <v>169</v>
      </c>
      <c r="J25" s="163" t="s">
        <v>170</v>
      </c>
      <c r="K25" s="164" t="s">
        <v>171</v>
      </c>
      <c r="O25" s="9"/>
      <c r="P25" s="9" t="s">
        <v>172</v>
      </c>
      <c r="Q25" s="9" t="s">
        <v>173</v>
      </c>
      <c r="S25" s="186"/>
      <c r="T25" s="258" t="s">
        <v>1595</v>
      </c>
      <c r="U25" s="187" t="s">
        <v>276</v>
      </c>
      <c r="V25" s="167" t="str">
        <f>iferror(VLOOKUP($U$3:$U$100,Partidos!A:B,2,FALSE),"")</f>
        <v>C-direita</v>
      </c>
    </row>
    <row r="26">
      <c r="A26" s="191" t="s">
        <v>250</v>
      </c>
      <c r="I26" s="9">
        <v>1.0</v>
      </c>
      <c r="J26" s="263"/>
      <c r="K26" s="140"/>
      <c r="L26" s="140"/>
      <c r="N26" s="9"/>
      <c r="O26" s="9"/>
      <c r="P26" s="9" t="s">
        <v>300</v>
      </c>
      <c r="Q26" s="9">
        <v>0.0</v>
      </c>
      <c r="S26" s="186"/>
      <c r="T26" s="187" t="s">
        <v>1596</v>
      </c>
      <c r="U26" s="187" t="s">
        <v>342</v>
      </c>
      <c r="V26" s="167" t="str">
        <f>iferror(VLOOKUP($U$3:$U$100,Partidos!A:B,2,FALSE),"")</f>
        <v>Centro</v>
      </c>
    </row>
    <row r="27">
      <c r="A27" s="191" t="s">
        <v>254</v>
      </c>
      <c r="I27" s="9">
        <v>2.0</v>
      </c>
      <c r="J27" s="263"/>
      <c r="K27" s="140"/>
      <c r="L27" s="140"/>
      <c r="M27" s="140"/>
      <c r="N27" s="9"/>
      <c r="O27" s="9"/>
      <c r="P27" s="9" t="s">
        <v>300</v>
      </c>
      <c r="Q27" s="9">
        <v>0.0</v>
      </c>
      <c r="S27" s="186"/>
      <c r="T27" s="187" t="s">
        <v>1597</v>
      </c>
      <c r="U27" s="187" t="s">
        <v>339</v>
      </c>
      <c r="V27" s="167" t="str">
        <f>iferror(VLOOKUP($U$3:$U$100,Partidos!A:B,2,FALSE),"")</f>
        <v>C-esquerda</v>
      </c>
    </row>
    <row r="28">
      <c r="A28" s="190" t="s">
        <v>257</v>
      </c>
      <c r="I28" s="9">
        <v>3.0</v>
      </c>
      <c r="J28" s="263"/>
      <c r="K28" s="140"/>
      <c r="L28" s="140"/>
      <c r="M28" s="140"/>
      <c r="N28" s="9"/>
      <c r="O28" s="9"/>
      <c r="P28" s="9" t="s">
        <v>300</v>
      </c>
      <c r="Q28" s="9">
        <v>0.0</v>
      </c>
      <c r="S28" s="186"/>
      <c r="T28" s="187" t="s">
        <v>1598</v>
      </c>
      <c r="U28" s="187" t="s">
        <v>276</v>
      </c>
      <c r="V28" s="167" t="str">
        <f>iferror(VLOOKUP($U$3:$U$100,Partidos!A:B,2,FALSE),"")</f>
        <v>C-direita</v>
      </c>
    </row>
    <row r="29">
      <c r="I29" s="9">
        <v>4.0</v>
      </c>
      <c r="J29" s="263"/>
      <c r="K29" s="140"/>
      <c r="L29" s="140"/>
      <c r="N29" s="9"/>
      <c r="O29" s="9"/>
      <c r="P29" s="9" t="s">
        <v>300</v>
      </c>
      <c r="Q29" s="9">
        <v>0.0</v>
      </c>
      <c r="S29" s="186"/>
      <c r="T29" s="187" t="s">
        <v>1599</v>
      </c>
      <c r="U29" s="187" t="s">
        <v>288</v>
      </c>
      <c r="V29" s="167" t="str">
        <f>iferror(VLOOKUP($U$3:$U$100,Partidos!A:B,2,FALSE),"")</f>
        <v>Direita</v>
      </c>
    </row>
    <row r="30">
      <c r="A30" s="9" t="s">
        <v>1600</v>
      </c>
      <c r="I30" s="9">
        <v>5.0</v>
      </c>
      <c r="J30" s="263"/>
      <c r="K30" s="140"/>
      <c r="L30" s="140"/>
      <c r="M30" s="140"/>
      <c r="N30" s="9"/>
      <c r="O30" s="9"/>
      <c r="P30" s="9" t="s">
        <v>300</v>
      </c>
      <c r="Q30" s="9">
        <v>0.0</v>
      </c>
      <c r="S30" s="186"/>
      <c r="T30" s="187" t="s">
        <v>1601</v>
      </c>
      <c r="U30" s="187" t="s">
        <v>192</v>
      </c>
      <c r="V30" s="167" t="str">
        <f>iferror(VLOOKUP($U$3:$U$100,Partidos!A:B,2,FALSE),"")</f>
        <v>Esquerda</v>
      </c>
    </row>
    <row r="31">
      <c r="I31" s="9">
        <v>6.0</v>
      </c>
      <c r="J31" s="263"/>
      <c r="K31" s="140"/>
      <c r="L31" s="140"/>
      <c r="N31" s="9"/>
      <c r="O31" s="9"/>
      <c r="P31" s="9" t="s">
        <v>300</v>
      </c>
      <c r="Q31" s="9">
        <v>0.0</v>
      </c>
      <c r="S31" s="186"/>
      <c r="T31" s="187" t="s">
        <v>1602</v>
      </c>
      <c r="U31" s="187" t="s">
        <v>276</v>
      </c>
      <c r="V31" s="167" t="str">
        <f>iferror(VLOOKUP($U$3:$U$100,Partidos!A:B,2,FALSE),"")</f>
        <v>C-direita</v>
      </c>
    </row>
    <row r="32">
      <c r="I32" s="9">
        <v>7.0</v>
      </c>
      <c r="J32" s="263"/>
      <c r="K32" s="140"/>
      <c r="L32" s="140"/>
      <c r="M32" s="140"/>
      <c r="N32" s="9"/>
      <c r="O32" s="9"/>
      <c r="P32" s="9" t="s">
        <v>300</v>
      </c>
      <c r="Q32" s="9">
        <v>0.0</v>
      </c>
      <c r="S32" s="186"/>
      <c r="T32" s="187" t="s">
        <v>1603</v>
      </c>
      <c r="U32" s="187" t="s">
        <v>342</v>
      </c>
      <c r="V32" s="167" t="str">
        <f>iferror(VLOOKUP($U$3:$U$100,Partidos!A:B,2,FALSE),"")</f>
        <v>Centro</v>
      </c>
    </row>
    <row r="33">
      <c r="I33" s="9">
        <v>8.0</v>
      </c>
      <c r="J33" s="263"/>
      <c r="K33" s="140"/>
      <c r="L33" s="140"/>
      <c r="N33" s="9"/>
      <c r="O33" s="9"/>
      <c r="P33" s="9" t="s">
        <v>300</v>
      </c>
      <c r="Q33" s="9">
        <v>0.0</v>
      </c>
      <c r="S33" s="186"/>
      <c r="T33" s="187" t="s">
        <v>1604</v>
      </c>
      <c r="U33" s="187" t="s">
        <v>233</v>
      </c>
      <c r="V33" s="167" t="str">
        <f>iferror(VLOOKUP($U$3:$U$100,Partidos!A:B,2,FALSE),"")</f>
        <v>Direita</v>
      </c>
    </row>
    <row r="34">
      <c r="I34" s="9">
        <v>9.0</v>
      </c>
      <c r="J34" s="263"/>
      <c r="K34" s="140"/>
      <c r="L34" s="140"/>
      <c r="P34" s="9" t="s">
        <v>300</v>
      </c>
      <c r="Q34" s="9">
        <v>0.0</v>
      </c>
      <c r="S34" s="186"/>
      <c r="T34" s="187" t="s">
        <v>1605</v>
      </c>
      <c r="U34" s="187" t="s">
        <v>192</v>
      </c>
      <c r="V34" s="167" t="str">
        <f>iferror(VLOOKUP($U$3:$U$100,Partidos!A:B,2,FALSE),"")</f>
        <v>Esquerda</v>
      </c>
    </row>
    <row r="35">
      <c r="I35" s="9">
        <v>10.0</v>
      </c>
      <c r="J35" s="263"/>
      <c r="K35" s="140"/>
      <c r="L35" s="140"/>
      <c r="P35" s="9" t="s">
        <v>300</v>
      </c>
      <c r="Q35" s="9">
        <v>0.0</v>
      </c>
      <c r="S35" s="186"/>
      <c r="T35" s="187" t="s">
        <v>1606</v>
      </c>
      <c r="U35" s="187" t="s">
        <v>192</v>
      </c>
      <c r="V35" s="167" t="str">
        <f>iferror(VLOOKUP($U$3:$U$100,Partidos!A:B,2,FALSE),"")</f>
        <v>Esquerda</v>
      </c>
    </row>
    <row r="36">
      <c r="I36" s="9">
        <v>11.0</v>
      </c>
      <c r="J36" s="263"/>
      <c r="K36" s="140"/>
      <c r="L36" s="140"/>
      <c r="N36" s="9"/>
      <c r="O36" s="9"/>
      <c r="P36" s="9" t="s">
        <v>300</v>
      </c>
      <c r="Q36" s="9">
        <v>0.0</v>
      </c>
      <c r="S36" s="186"/>
      <c r="T36" s="187" t="s">
        <v>1607</v>
      </c>
      <c r="U36" s="187" t="s">
        <v>1608</v>
      </c>
      <c r="V36" s="167" t="str">
        <f>iferror(VLOOKUP($U$3:$U$100,Partidos!A:B,2,FALSE),"")</f>
        <v>Esquerda</v>
      </c>
    </row>
    <row r="37">
      <c r="I37" s="9">
        <v>12.0</v>
      </c>
      <c r="J37" s="263"/>
      <c r="K37" s="140"/>
      <c r="L37" s="140"/>
      <c r="M37" s="140"/>
      <c r="N37" s="9"/>
      <c r="O37" s="9"/>
      <c r="P37" s="9" t="s">
        <v>300</v>
      </c>
      <c r="Q37" s="9">
        <v>0.0</v>
      </c>
      <c r="S37" s="186"/>
      <c r="T37" s="187" t="s">
        <v>1609</v>
      </c>
      <c r="U37" s="187" t="s">
        <v>336</v>
      </c>
      <c r="V37" s="167" t="str">
        <f>iferror(VLOOKUP($U$3:$U$100,Partidos!A:B,2,FALSE),"")</f>
        <v>Centro</v>
      </c>
    </row>
    <row r="38">
      <c r="I38" s="9">
        <v>13.0</v>
      </c>
      <c r="J38" s="263"/>
      <c r="K38" s="140"/>
      <c r="L38" s="140"/>
      <c r="O38" s="9"/>
      <c r="P38" s="9" t="s">
        <v>300</v>
      </c>
      <c r="Q38" s="9">
        <v>0.0</v>
      </c>
      <c r="S38" s="186"/>
      <c r="T38" s="187" t="s">
        <v>1610</v>
      </c>
      <c r="U38" s="187" t="s">
        <v>339</v>
      </c>
      <c r="V38" s="167" t="str">
        <f>iferror(VLOOKUP($U$3:$U$100,Partidos!A:B,2,FALSE),"")</f>
        <v>C-esquerda</v>
      </c>
    </row>
    <row r="39">
      <c r="I39" s="9">
        <v>14.0</v>
      </c>
      <c r="J39" s="263"/>
      <c r="K39" s="140"/>
      <c r="L39" s="140"/>
      <c r="O39" s="9"/>
      <c r="P39" s="9" t="s">
        <v>300</v>
      </c>
      <c r="Q39" s="9">
        <v>0.0</v>
      </c>
      <c r="S39" s="186"/>
      <c r="T39" s="187" t="s">
        <v>1611</v>
      </c>
      <c r="U39" s="187" t="s">
        <v>192</v>
      </c>
      <c r="V39" s="167" t="str">
        <f>iferror(VLOOKUP($U$3:$U$100,Partidos!A:B,2,FALSE),"")</f>
        <v>Esquerda</v>
      </c>
    </row>
    <row r="40">
      <c r="I40" s="9">
        <v>15.0</v>
      </c>
      <c r="J40" s="263"/>
      <c r="K40" s="140"/>
      <c r="L40" s="140"/>
      <c r="M40" s="140"/>
      <c r="N40" s="9"/>
      <c r="O40" s="9"/>
      <c r="P40" s="9" t="s">
        <v>300</v>
      </c>
      <c r="Q40" s="9">
        <v>0.0</v>
      </c>
      <c r="S40" s="186"/>
      <c r="T40" s="187" t="s">
        <v>1612</v>
      </c>
      <c r="U40" s="187" t="s">
        <v>276</v>
      </c>
      <c r="V40" s="167" t="str">
        <f>iferror(VLOOKUP($U$3:$U$100,Partidos!A:B,2,FALSE),"")</f>
        <v>C-direita</v>
      </c>
    </row>
    <row r="41">
      <c r="S41" s="186"/>
      <c r="T41" s="187" t="s">
        <v>1613</v>
      </c>
      <c r="U41" s="187" t="s">
        <v>1608</v>
      </c>
      <c r="V41" s="167" t="str">
        <f>iferror(VLOOKUP($U$3:$U$100,Partidos!A:B,2,FALSE),"")</f>
        <v>Esquerda</v>
      </c>
    </row>
    <row r="42">
      <c r="J42" s="192" t="s">
        <v>1614</v>
      </c>
      <c r="S42" s="186"/>
      <c r="T42" s="187" t="s">
        <v>1615</v>
      </c>
      <c r="U42" s="187" t="s">
        <v>192</v>
      </c>
      <c r="V42" s="167" t="str">
        <f>iferror(VLOOKUP($U$3:$U$100,Partidos!A:B,2,FALSE),"")</f>
        <v>Esquerda</v>
      </c>
    </row>
    <row r="43">
      <c r="S43" s="186"/>
      <c r="T43" s="187" t="s">
        <v>1616</v>
      </c>
      <c r="U43" s="187" t="s">
        <v>342</v>
      </c>
      <c r="V43" s="167" t="str">
        <f>iferror(VLOOKUP($U$3:$U$100,Partidos!A:B,2,FALSE),"")</f>
        <v>Centro</v>
      </c>
    </row>
    <row r="44">
      <c r="S44" s="186"/>
      <c r="T44" s="187" t="s">
        <v>1617</v>
      </c>
      <c r="U44" s="187" t="s">
        <v>233</v>
      </c>
      <c r="V44" s="167" t="str">
        <f>iferror(VLOOKUP($U$3:$U$100,Partidos!A:B,2,FALSE),"")</f>
        <v>Direita</v>
      </c>
    </row>
    <row r="45">
      <c r="S45" s="186"/>
      <c r="T45" s="187" t="s">
        <v>1618</v>
      </c>
      <c r="U45" s="187" t="s">
        <v>336</v>
      </c>
      <c r="V45" s="167" t="str">
        <f>iferror(VLOOKUP($U$3:$U$100,Partidos!A:B,2,FALSE),"")</f>
        <v>Centro</v>
      </c>
    </row>
    <row r="46">
      <c r="S46" s="186"/>
      <c r="T46" s="187" t="s">
        <v>1619</v>
      </c>
      <c r="U46" s="187" t="s">
        <v>342</v>
      </c>
      <c r="V46" s="167" t="str">
        <f>iferror(VLOOKUP($U$3:$U$100,Partidos!A:B,2,FALSE),"")</f>
        <v>Centro</v>
      </c>
    </row>
    <row r="47">
      <c r="J47" s="9" t="s">
        <v>294</v>
      </c>
      <c r="S47" s="186"/>
      <c r="T47" s="187" t="s">
        <v>1620</v>
      </c>
      <c r="U47" s="187" t="s">
        <v>192</v>
      </c>
      <c r="V47" s="167" t="str">
        <f>iferror(VLOOKUP($U$3:$U$100,Partidos!A:B,2,FALSE),"")</f>
        <v>Esquerda</v>
      </c>
    </row>
    <row r="48">
      <c r="I48" s="162" t="s">
        <v>169</v>
      </c>
      <c r="J48" s="163" t="s">
        <v>170</v>
      </c>
      <c r="K48" s="164" t="s">
        <v>171</v>
      </c>
      <c r="O48" s="9"/>
      <c r="P48" s="9" t="s">
        <v>172</v>
      </c>
      <c r="Q48" s="9" t="s">
        <v>173</v>
      </c>
      <c r="S48" s="186"/>
      <c r="T48" s="187" t="s">
        <v>1621</v>
      </c>
      <c r="U48" s="187" t="s">
        <v>342</v>
      </c>
      <c r="V48" s="167" t="str">
        <f>iferror(VLOOKUP($U$3:$U$100,Partidos!A:B,2,FALSE),"")</f>
        <v>Centro</v>
      </c>
    </row>
    <row r="49">
      <c r="I49" s="9">
        <v>1.0</v>
      </c>
      <c r="J49" s="9" t="s">
        <v>1622</v>
      </c>
      <c r="K49" s="9" t="s">
        <v>188</v>
      </c>
      <c r="L49" s="140"/>
      <c r="M49" s="140"/>
      <c r="N49" s="9"/>
      <c r="O49" s="9"/>
      <c r="P49" s="9" t="s">
        <v>181</v>
      </c>
      <c r="Q49" s="9" t="s">
        <v>300</v>
      </c>
      <c r="S49" s="186"/>
      <c r="T49" s="187" t="s">
        <v>1623</v>
      </c>
      <c r="U49" s="187" t="s">
        <v>1384</v>
      </c>
      <c r="V49" s="167" t="str">
        <f>iferror(VLOOKUP($U$3:$U$100,Partidos!A:B,2,FALSE),"")</f>
        <v>C-direita</v>
      </c>
    </row>
    <row r="50">
      <c r="I50" s="9">
        <v>2.0</v>
      </c>
      <c r="J50" s="9" t="s">
        <v>1624</v>
      </c>
      <c r="K50" s="163" t="s">
        <v>215</v>
      </c>
      <c r="L50" s="163"/>
      <c r="N50" s="9"/>
      <c r="O50" s="9"/>
      <c r="P50" s="9" t="s">
        <v>216</v>
      </c>
      <c r="Q50" s="9" t="s">
        <v>300</v>
      </c>
      <c r="S50" s="186"/>
      <c r="T50" s="187" t="s">
        <v>1625</v>
      </c>
      <c r="U50" s="187" t="s">
        <v>233</v>
      </c>
      <c r="V50" s="167" t="str">
        <f>iferror(VLOOKUP($U$3:$U$100,Partidos!A:B,2,FALSE),"")</f>
        <v>Direita</v>
      </c>
    </row>
    <row r="51">
      <c r="I51" s="9">
        <v>3.0</v>
      </c>
      <c r="J51" s="9" t="s">
        <v>1626</v>
      </c>
      <c r="K51" s="9" t="s">
        <v>180</v>
      </c>
      <c r="L51" s="9" t="s">
        <v>189</v>
      </c>
      <c r="N51" s="9"/>
      <c r="O51" s="9"/>
      <c r="P51" s="9" t="s">
        <v>216</v>
      </c>
      <c r="Q51" s="9" t="s">
        <v>300</v>
      </c>
      <c r="S51" s="186"/>
      <c r="T51" s="187" t="s">
        <v>1627</v>
      </c>
      <c r="U51" s="187" t="s">
        <v>1384</v>
      </c>
      <c r="V51" s="167" t="str">
        <f>iferror(VLOOKUP($U$3:$U$100,Partidos!A:B,2,FALSE),"")</f>
        <v>C-direita</v>
      </c>
    </row>
    <row r="52">
      <c r="I52" s="9">
        <v>4.0</v>
      </c>
      <c r="J52" s="9" t="s">
        <v>1628</v>
      </c>
      <c r="K52" s="163" t="s">
        <v>180</v>
      </c>
      <c r="L52" s="163"/>
      <c r="N52" s="9"/>
      <c r="O52" s="9"/>
      <c r="P52" s="9" t="s">
        <v>181</v>
      </c>
      <c r="Q52" s="9" t="s">
        <v>300</v>
      </c>
      <c r="S52" s="186"/>
      <c r="T52" s="187" t="s">
        <v>1629</v>
      </c>
      <c r="U52" s="187" t="s">
        <v>288</v>
      </c>
      <c r="V52" s="167" t="str">
        <f>iferror(VLOOKUP($U$3:$U$100,Partidos!A:B,2,FALSE),"")</f>
        <v>Direita</v>
      </c>
    </row>
    <row r="53">
      <c r="I53" s="9">
        <v>5.0</v>
      </c>
      <c r="J53" s="9" t="s">
        <v>1630</v>
      </c>
      <c r="K53" s="163" t="s">
        <v>200</v>
      </c>
      <c r="L53" s="163" t="s">
        <v>235</v>
      </c>
      <c r="N53" s="9"/>
      <c r="O53" s="9"/>
      <c r="P53" s="9" t="s">
        <v>216</v>
      </c>
      <c r="Q53" s="9" t="s">
        <v>300</v>
      </c>
      <c r="S53" s="186"/>
      <c r="T53" s="187" t="s">
        <v>1631</v>
      </c>
      <c r="U53" s="187" t="s">
        <v>276</v>
      </c>
      <c r="V53" s="167" t="str">
        <f>iferror(VLOOKUP($U$3:$U$100,Partidos!A:B,2,FALSE),"")</f>
        <v>C-direita</v>
      </c>
    </row>
    <row r="54">
      <c r="I54" s="9">
        <v>6.0</v>
      </c>
      <c r="J54" s="9" t="s">
        <v>1632</v>
      </c>
      <c r="K54" s="9" t="s">
        <v>180</v>
      </c>
      <c r="L54" s="9" t="s">
        <v>189</v>
      </c>
      <c r="N54" s="9"/>
      <c r="O54" s="9"/>
      <c r="P54" s="9" t="s">
        <v>181</v>
      </c>
      <c r="Q54" s="9" t="s">
        <v>300</v>
      </c>
      <c r="S54" s="186"/>
      <c r="T54" s="187" t="s">
        <v>1633</v>
      </c>
      <c r="U54" s="187" t="s">
        <v>192</v>
      </c>
      <c r="V54" s="167" t="str">
        <f>iferror(VLOOKUP($U$3:$U$100,Partidos!A:B,2,FALSE),"")</f>
        <v>Esquerda</v>
      </c>
    </row>
    <row r="55">
      <c r="I55" s="9">
        <v>7.0</v>
      </c>
      <c r="J55" s="9" t="s">
        <v>1634</v>
      </c>
      <c r="K55" s="9" t="s">
        <v>189</v>
      </c>
      <c r="L55" s="140"/>
      <c r="O55" s="9"/>
      <c r="P55" s="9" t="s">
        <v>181</v>
      </c>
      <c r="Q55" s="9" t="s">
        <v>300</v>
      </c>
      <c r="S55" s="186"/>
      <c r="T55" s="187" t="s">
        <v>1635</v>
      </c>
      <c r="U55" s="187" t="s">
        <v>339</v>
      </c>
      <c r="V55" s="167" t="str">
        <f>iferror(VLOOKUP($U$3:$U$100,Partidos!A:B,2,FALSE),"")</f>
        <v>C-esquerda</v>
      </c>
    </row>
    <row r="56">
      <c r="I56" s="9">
        <v>8.0</v>
      </c>
      <c r="J56" s="9" t="s">
        <v>1636</v>
      </c>
      <c r="K56" s="9" t="s">
        <v>188</v>
      </c>
      <c r="L56" s="9" t="s">
        <v>189</v>
      </c>
      <c r="O56" s="9"/>
      <c r="P56" s="9" t="s">
        <v>181</v>
      </c>
      <c r="Q56" s="9" t="s">
        <v>300</v>
      </c>
      <c r="S56" s="186"/>
      <c r="T56" s="187" t="s">
        <v>1637</v>
      </c>
      <c r="U56" s="187" t="s">
        <v>192</v>
      </c>
      <c r="V56" s="167" t="str">
        <f>iferror(VLOOKUP($U$3:$U$100,Partidos!A:B,2,FALSE),"")</f>
        <v>Esquerda</v>
      </c>
    </row>
    <row r="57">
      <c r="I57" s="9">
        <v>9.0</v>
      </c>
      <c r="J57" s="9" t="s">
        <v>1638</v>
      </c>
      <c r="K57" s="163" t="s">
        <v>215</v>
      </c>
      <c r="L57" s="163" t="s">
        <v>200</v>
      </c>
      <c r="M57" s="163"/>
      <c r="O57" s="9"/>
      <c r="P57" s="9" t="s">
        <v>216</v>
      </c>
      <c r="Q57" s="9" t="s">
        <v>300</v>
      </c>
      <c r="S57" s="186"/>
      <c r="T57" s="187" t="s">
        <v>1639</v>
      </c>
      <c r="U57" s="187" t="s">
        <v>192</v>
      </c>
      <c r="V57" s="167" t="str">
        <f>iferror(VLOOKUP($U$3:$U$100,Partidos!A:B,2,FALSE),"")</f>
        <v>Esquerda</v>
      </c>
    </row>
    <row r="58">
      <c r="I58" s="9">
        <v>10.0</v>
      </c>
      <c r="J58" s="9" t="s">
        <v>1640</v>
      </c>
      <c r="K58" s="9" t="s">
        <v>200</v>
      </c>
      <c r="L58" s="9" t="s">
        <v>235</v>
      </c>
      <c r="O58" s="9"/>
      <c r="P58" s="9" t="s">
        <v>216</v>
      </c>
      <c r="Q58" s="9" t="s">
        <v>300</v>
      </c>
      <c r="S58" s="186"/>
      <c r="T58" s="187" t="s">
        <v>1641</v>
      </c>
      <c r="U58" s="187" t="s">
        <v>336</v>
      </c>
      <c r="V58" s="167" t="str">
        <f>iferror(VLOOKUP($U$3:$U$100,Partidos!A:B,2,FALSE),"")</f>
        <v>Centro</v>
      </c>
    </row>
    <row r="59">
      <c r="I59" s="9">
        <v>11.0</v>
      </c>
      <c r="J59" s="9" t="s">
        <v>1642</v>
      </c>
      <c r="K59" s="163" t="s">
        <v>366</v>
      </c>
      <c r="L59" s="163" t="s">
        <v>220</v>
      </c>
      <c r="O59" s="9"/>
      <c r="P59" s="9" t="s">
        <v>181</v>
      </c>
      <c r="Q59" s="9" t="s">
        <v>300</v>
      </c>
      <c r="S59" s="264"/>
      <c r="T59" s="265" t="s">
        <v>1643</v>
      </c>
      <c r="U59" s="265" t="s">
        <v>192</v>
      </c>
      <c r="V59" s="266" t="str">
        <f>iferror(VLOOKUP($U$3:$U$100,Partidos!A:B,2,FALSE),"")</f>
        <v>Esquerda</v>
      </c>
    </row>
    <row r="60">
      <c r="I60" s="9">
        <v>12.0</v>
      </c>
      <c r="J60" s="9" t="s">
        <v>1644</v>
      </c>
      <c r="K60" s="9" t="s">
        <v>227</v>
      </c>
      <c r="L60" s="9" t="s">
        <v>189</v>
      </c>
      <c r="O60" s="9"/>
      <c r="P60" s="9" t="s">
        <v>181</v>
      </c>
      <c r="Q60" s="9" t="s">
        <v>300</v>
      </c>
    </row>
    <row r="61">
      <c r="I61" s="9">
        <v>13.0</v>
      </c>
      <c r="J61" s="9" t="s">
        <v>1645</v>
      </c>
      <c r="K61" s="163" t="s">
        <v>180</v>
      </c>
      <c r="L61" s="163" t="s">
        <v>227</v>
      </c>
      <c r="O61" s="9"/>
      <c r="P61" s="9" t="s">
        <v>181</v>
      </c>
      <c r="Q61" s="9" t="s">
        <v>300</v>
      </c>
    </row>
    <row r="62">
      <c r="I62" s="9">
        <v>14.0</v>
      </c>
      <c r="J62" s="9" t="s">
        <v>1646</v>
      </c>
      <c r="K62" s="163" t="s">
        <v>200</v>
      </c>
      <c r="L62" s="163" t="s">
        <v>189</v>
      </c>
      <c r="M62" s="163"/>
      <c r="O62" s="9"/>
      <c r="P62" s="9" t="s">
        <v>181</v>
      </c>
      <c r="Q62" s="9" t="s">
        <v>300</v>
      </c>
    </row>
    <row r="63">
      <c r="I63" s="9">
        <v>15.0</v>
      </c>
      <c r="J63" s="9" t="s">
        <v>1647</v>
      </c>
      <c r="K63" s="9" t="s">
        <v>200</v>
      </c>
      <c r="L63" s="9" t="s">
        <v>189</v>
      </c>
      <c r="N63" s="9"/>
      <c r="O63" s="9"/>
      <c r="P63" s="9" t="s">
        <v>181</v>
      </c>
      <c r="Q63" s="9" t="s">
        <v>300</v>
      </c>
    </row>
    <row r="65">
      <c r="J65" s="9" t="s">
        <v>1648</v>
      </c>
    </row>
    <row r="66">
      <c r="J66" s="9" t="s">
        <v>1649</v>
      </c>
      <c r="T66" s="195" t="s">
        <v>363</v>
      </c>
      <c r="U66" s="196"/>
      <c r="V66" s="196"/>
      <c r="W66" s="196"/>
      <c r="X66" s="196"/>
      <c r="Y66" s="196"/>
      <c r="Z66" s="196"/>
      <c r="AA66" s="196"/>
      <c r="AB66" s="196"/>
      <c r="AC66" s="197"/>
    </row>
    <row r="67" ht="26.25" customHeight="1">
      <c r="J67" s="267" t="s">
        <v>1650</v>
      </c>
      <c r="S67" s="162" t="s">
        <v>169</v>
      </c>
      <c r="T67" s="198" t="s">
        <v>14</v>
      </c>
      <c r="U67" s="199"/>
      <c r="V67" s="199"/>
      <c r="W67" s="54"/>
      <c r="X67" s="200" t="s">
        <v>15</v>
      </c>
      <c r="Y67" s="54"/>
      <c r="Z67" s="201" t="s">
        <v>16</v>
      </c>
      <c r="AA67" s="54"/>
      <c r="AB67" s="200" t="s">
        <v>294</v>
      </c>
      <c r="AC67" s="54"/>
    </row>
    <row r="68">
      <c r="J68" s="9" t="s">
        <v>15</v>
      </c>
      <c r="K68" s="9" t="s">
        <v>979</v>
      </c>
      <c r="S68" s="9">
        <v>1.0</v>
      </c>
      <c r="T68" s="202" t="str">
        <f t="shared" ref="T68:V68" si="3">K4</f>
        <v>Conscientização</v>
      </c>
      <c r="U68" s="9" t="str">
        <f t="shared" si="3"/>
        <v>Cultura</v>
      </c>
      <c r="V68" s="9" t="str">
        <f t="shared" si="3"/>
        <v/>
      </c>
      <c r="W68" s="203"/>
      <c r="X68" s="9" t="str">
        <f t="shared" ref="X68:Y68" si="4">K70</f>
        <v>Conscientização</v>
      </c>
      <c r="Y68" s="203" t="str">
        <f t="shared" si="4"/>
        <v>Cultura</v>
      </c>
      <c r="Z68" s="268" t="str">
        <f t="shared" ref="Z68:AA68" si="5">K26</f>
        <v/>
      </c>
      <c r="AA68" s="203" t="str">
        <f t="shared" si="5"/>
        <v/>
      </c>
      <c r="AB68" s="9" t="str">
        <f t="shared" ref="AB68:AC68" si="6">K49</f>
        <v>Saúde</v>
      </c>
      <c r="AC68" s="204" t="str">
        <f t="shared" si="6"/>
        <v/>
      </c>
    </row>
    <row r="69">
      <c r="I69" s="162" t="s">
        <v>169</v>
      </c>
      <c r="J69" s="163" t="s">
        <v>170</v>
      </c>
      <c r="K69" s="164" t="s">
        <v>171</v>
      </c>
      <c r="P69" s="9" t="s">
        <v>172</v>
      </c>
      <c r="Q69" s="9" t="s">
        <v>173</v>
      </c>
      <c r="S69" s="9">
        <v>2.0</v>
      </c>
      <c r="T69" s="202" t="str">
        <f t="shared" ref="T69:V69" si="7">K5</f>
        <v>Política</v>
      </c>
      <c r="U69" s="9" t="str">
        <f t="shared" si="7"/>
        <v>Segurança</v>
      </c>
      <c r="V69" s="9" t="str">
        <f t="shared" si="7"/>
        <v/>
      </c>
      <c r="W69" s="203"/>
      <c r="X69" s="9" t="str">
        <f t="shared" ref="X69:Y69" si="8">K71</f>
        <v>Política</v>
      </c>
      <c r="Y69" s="203" t="str">
        <f t="shared" si="8"/>
        <v>Segurança</v>
      </c>
      <c r="Z69" s="9" t="str">
        <f t="shared" ref="Z69:AA69" si="9">K27</f>
        <v/>
      </c>
      <c r="AA69" s="203" t="str">
        <f t="shared" si="9"/>
        <v/>
      </c>
      <c r="AB69" s="163" t="str">
        <f t="shared" ref="AB69:AC69" si="10">K50</f>
        <v>Conscientização</v>
      </c>
      <c r="AC69" s="252" t="str">
        <f t="shared" si="10"/>
        <v/>
      </c>
    </row>
    <row r="70">
      <c r="I70" s="9">
        <v>1.0</v>
      </c>
      <c r="J70" s="9" t="s">
        <v>1554</v>
      </c>
      <c r="K70" s="9" t="s">
        <v>215</v>
      </c>
      <c r="L70" s="9" t="s">
        <v>197</v>
      </c>
      <c r="M70" s="140"/>
      <c r="N70" s="9"/>
      <c r="O70" s="9"/>
      <c r="P70" s="9" t="s">
        <v>216</v>
      </c>
      <c r="Q70" s="9">
        <v>0.0</v>
      </c>
      <c r="S70" s="9">
        <v>3.0</v>
      </c>
      <c r="T70" s="202" t="str">
        <f t="shared" ref="T70:V70" si="11">K6</f>
        <v>Educação</v>
      </c>
      <c r="U70" s="9" t="str">
        <f t="shared" si="11"/>
        <v>Segurança</v>
      </c>
      <c r="V70" s="9" t="str">
        <f t="shared" si="11"/>
        <v/>
      </c>
      <c r="W70" s="203"/>
      <c r="X70" s="9" t="str">
        <f t="shared" ref="X70:Y70" si="12">K72</f>
        <v>Educação</v>
      </c>
      <c r="Y70" s="203" t="str">
        <f t="shared" si="12"/>
        <v>Segurança</v>
      </c>
      <c r="Z70" s="9" t="str">
        <f t="shared" ref="Z70:AA70" si="13">K28</f>
        <v/>
      </c>
      <c r="AA70" s="203" t="str">
        <f t="shared" si="13"/>
        <v/>
      </c>
      <c r="AB70" s="163" t="str">
        <f t="shared" ref="AB70:AC70" si="14">K51</f>
        <v>Política</v>
      </c>
      <c r="AC70" s="252" t="str">
        <f t="shared" si="14"/>
        <v>Informe/ Destaque</v>
      </c>
    </row>
    <row r="71">
      <c r="I71" s="9">
        <v>2.0</v>
      </c>
      <c r="J71" s="9" t="s">
        <v>1557</v>
      </c>
      <c r="K71" s="9" t="s">
        <v>180</v>
      </c>
      <c r="L71" s="9" t="s">
        <v>235</v>
      </c>
      <c r="M71" s="140"/>
      <c r="N71" s="9"/>
      <c r="O71" s="9"/>
      <c r="P71" s="9" t="s">
        <v>181</v>
      </c>
      <c r="Q71" s="9">
        <v>0.0</v>
      </c>
      <c r="S71" s="9">
        <v>4.0</v>
      </c>
      <c r="T71" s="202" t="str">
        <f t="shared" ref="T71:V71" si="15">K7</f>
        <v>Conscientização</v>
      </c>
      <c r="U71" s="9" t="str">
        <f t="shared" si="15"/>
        <v>Segurança</v>
      </c>
      <c r="V71" s="140" t="str">
        <f t="shared" si="15"/>
        <v/>
      </c>
      <c r="W71" s="203"/>
      <c r="X71" s="9" t="str">
        <f t="shared" ref="X71:Y71" si="16">K73</f>
        <v>Conscientização</v>
      </c>
      <c r="Y71" s="203" t="str">
        <f t="shared" si="16"/>
        <v>Segurança</v>
      </c>
      <c r="Z71" s="9" t="str">
        <f t="shared" ref="Z71:AA71" si="17">K29</f>
        <v/>
      </c>
      <c r="AA71" s="203" t="str">
        <f t="shared" si="17"/>
        <v/>
      </c>
      <c r="AB71" s="163" t="str">
        <f t="shared" ref="AB71:AC71" si="18">K52</f>
        <v>Política</v>
      </c>
      <c r="AC71" s="252" t="str">
        <f t="shared" si="18"/>
        <v/>
      </c>
    </row>
    <row r="72">
      <c r="I72" s="9">
        <v>3.0</v>
      </c>
      <c r="J72" s="9" t="s">
        <v>1559</v>
      </c>
      <c r="K72" s="9" t="s">
        <v>200</v>
      </c>
      <c r="L72" s="9" t="s">
        <v>235</v>
      </c>
      <c r="M72" s="140"/>
      <c r="N72" s="9"/>
      <c r="O72" s="9"/>
      <c r="P72" s="9" t="s">
        <v>216</v>
      </c>
      <c r="Q72" s="9">
        <v>0.0</v>
      </c>
      <c r="S72" s="9">
        <v>5.0</v>
      </c>
      <c r="T72" s="202" t="str">
        <f t="shared" ref="T72:V72" si="19">K8</f>
        <v>Conscientização</v>
      </c>
      <c r="U72" s="9" t="str">
        <f t="shared" si="19"/>
        <v>Informe/ Destaque</v>
      </c>
      <c r="V72" s="9" t="str">
        <f t="shared" si="19"/>
        <v/>
      </c>
      <c r="W72" s="203"/>
      <c r="X72" s="9" t="str">
        <f t="shared" ref="X72:Y72" si="20">K74</f>
        <v>Conscientização</v>
      </c>
      <c r="Y72" s="203" t="str">
        <f t="shared" si="20"/>
        <v>Informe/ Destaque</v>
      </c>
      <c r="Z72" s="9" t="str">
        <f t="shared" ref="Z72:AA72" si="21">K30</f>
        <v/>
      </c>
      <c r="AA72" s="203" t="str">
        <f t="shared" si="21"/>
        <v/>
      </c>
      <c r="AB72" s="163" t="str">
        <f t="shared" ref="AB72:AC72" si="22">K53</f>
        <v>Educação</v>
      </c>
      <c r="AC72" s="252" t="str">
        <f t="shared" si="22"/>
        <v>Segurança</v>
      </c>
    </row>
    <row r="73">
      <c r="I73" s="9">
        <v>4.0</v>
      </c>
      <c r="J73" s="9" t="s">
        <v>1561</v>
      </c>
      <c r="K73" s="9" t="s">
        <v>215</v>
      </c>
      <c r="L73" s="9" t="s">
        <v>235</v>
      </c>
      <c r="M73" s="140"/>
      <c r="N73" s="9"/>
      <c r="O73" s="9"/>
      <c r="P73" s="9" t="s">
        <v>216</v>
      </c>
      <c r="Q73" s="9">
        <v>0.0</v>
      </c>
      <c r="S73" s="9">
        <v>6.0</v>
      </c>
      <c r="T73" s="202" t="str">
        <f t="shared" ref="T73:V73" si="23">K9</f>
        <v>Obras</v>
      </c>
      <c r="U73" s="9" t="str">
        <f t="shared" si="23"/>
        <v>Educação</v>
      </c>
      <c r="V73" s="9" t="str">
        <f t="shared" si="23"/>
        <v/>
      </c>
      <c r="W73" s="203"/>
      <c r="X73" s="9" t="str">
        <f t="shared" ref="X73:Y73" si="24">K75</f>
        <v>Obras</v>
      </c>
      <c r="Y73" s="203" t="str">
        <f t="shared" si="24"/>
        <v>Educação</v>
      </c>
      <c r="Z73" s="9" t="str">
        <f t="shared" ref="Z73:AA73" si="25">K31</f>
        <v/>
      </c>
      <c r="AA73" s="203" t="str">
        <f t="shared" si="25"/>
        <v/>
      </c>
      <c r="AB73" s="163" t="str">
        <f t="shared" ref="AB73:AC73" si="26">K54</f>
        <v>Política</v>
      </c>
      <c r="AC73" s="252" t="str">
        <f t="shared" si="26"/>
        <v>Informe/ Destaque</v>
      </c>
    </row>
    <row r="74">
      <c r="I74" s="9">
        <v>5.0</v>
      </c>
      <c r="J74" s="9" t="s">
        <v>1563</v>
      </c>
      <c r="K74" s="9" t="s">
        <v>215</v>
      </c>
      <c r="L74" s="9" t="s">
        <v>189</v>
      </c>
      <c r="M74" s="140"/>
      <c r="N74" s="9"/>
      <c r="O74" s="9"/>
      <c r="P74" s="9" t="s">
        <v>216</v>
      </c>
      <c r="Q74" s="9">
        <v>0.0</v>
      </c>
      <c r="S74" s="9">
        <v>7.0</v>
      </c>
      <c r="T74" s="202" t="str">
        <f t="shared" ref="T74:V74" si="27">K10</f>
        <v>Obras</v>
      </c>
      <c r="U74" s="9" t="str">
        <f t="shared" si="27"/>
        <v>Prestação de contas</v>
      </c>
      <c r="V74" s="9" t="str">
        <f t="shared" si="27"/>
        <v>Educação</v>
      </c>
      <c r="W74" s="203"/>
      <c r="X74" s="9" t="str">
        <f t="shared" ref="X74:Y74" si="28">K76</f>
        <v>Obras</v>
      </c>
      <c r="Y74" s="203" t="str">
        <f t="shared" si="28"/>
        <v>Prestação de contas</v>
      </c>
      <c r="Z74" s="9" t="str">
        <f t="shared" ref="Z74:AA74" si="29">K32</f>
        <v/>
      </c>
      <c r="AA74" s="203" t="str">
        <f t="shared" si="29"/>
        <v/>
      </c>
      <c r="AB74" s="163" t="str">
        <f t="shared" ref="AB74:AC74" si="30">K55</f>
        <v>Informe/ Destaque</v>
      </c>
      <c r="AC74" s="252" t="str">
        <f t="shared" si="30"/>
        <v/>
      </c>
    </row>
    <row r="75">
      <c r="I75" s="9">
        <v>6.0</v>
      </c>
      <c r="J75" s="9" t="s">
        <v>1565</v>
      </c>
      <c r="K75" s="9" t="s">
        <v>207</v>
      </c>
      <c r="L75" s="9" t="s">
        <v>200</v>
      </c>
      <c r="N75" s="9"/>
      <c r="O75" s="9"/>
      <c r="P75" s="9" t="s">
        <v>181</v>
      </c>
      <c r="Q75" s="9">
        <v>0.0</v>
      </c>
      <c r="S75" s="9">
        <v>8.0</v>
      </c>
      <c r="T75" s="202" t="str">
        <f t="shared" ref="T75:V75" si="31">K11</f>
        <v>Conscientização</v>
      </c>
      <c r="U75" s="9" t="str">
        <f t="shared" si="31"/>
        <v>Segurança</v>
      </c>
      <c r="V75" s="9" t="str">
        <f t="shared" si="31"/>
        <v/>
      </c>
      <c r="W75" s="203"/>
      <c r="X75" s="9" t="str">
        <f t="shared" ref="X75:Y75" si="32">K77</f>
        <v>Conscientização</v>
      </c>
      <c r="Y75" s="203" t="str">
        <f t="shared" si="32"/>
        <v>Segurança</v>
      </c>
      <c r="Z75" s="9" t="str">
        <f t="shared" ref="Z75:AA75" si="33">K33</f>
        <v/>
      </c>
      <c r="AA75" s="203" t="str">
        <f t="shared" si="33"/>
        <v/>
      </c>
      <c r="AB75" s="163" t="str">
        <f t="shared" ref="AB75:AC75" si="34">K56</f>
        <v>Saúde</v>
      </c>
      <c r="AC75" s="252" t="str">
        <f t="shared" si="34"/>
        <v>Informe/ Destaque</v>
      </c>
    </row>
    <row r="76">
      <c r="I76" s="9">
        <v>7.0</v>
      </c>
      <c r="J76" s="9" t="s">
        <v>1567</v>
      </c>
      <c r="K76" s="9" t="s">
        <v>207</v>
      </c>
      <c r="L76" s="9" t="s">
        <v>227</v>
      </c>
      <c r="M76" s="9" t="s">
        <v>200</v>
      </c>
      <c r="N76" s="9"/>
      <c r="O76" s="9"/>
      <c r="P76" s="9" t="s">
        <v>181</v>
      </c>
      <c r="Q76" s="9">
        <v>0.0</v>
      </c>
      <c r="S76" s="9">
        <v>9.0</v>
      </c>
      <c r="T76" s="202" t="str">
        <f t="shared" ref="T76:V76" si="35">K12</f>
        <v>Educação</v>
      </c>
      <c r="U76" s="9" t="str">
        <f t="shared" si="35"/>
        <v>Informe/ Destaque</v>
      </c>
      <c r="V76" s="9" t="str">
        <f t="shared" si="35"/>
        <v/>
      </c>
      <c r="W76" s="203"/>
      <c r="X76" s="9" t="str">
        <f t="shared" ref="X76:Y76" si="36">K78</f>
        <v>Educação</v>
      </c>
      <c r="Y76" s="203" t="str">
        <f t="shared" si="36"/>
        <v>Informe/ Destaque</v>
      </c>
      <c r="Z76" s="9" t="str">
        <f t="shared" ref="Z76:AA76" si="37">K34</f>
        <v/>
      </c>
      <c r="AA76" s="203" t="str">
        <f t="shared" si="37"/>
        <v/>
      </c>
      <c r="AB76" s="163" t="str">
        <f t="shared" ref="AB76:AC76" si="38">K57</f>
        <v>Conscientização</v>
      </c>
      <c r="AC76" s="252" t="str">
        <f t="shared" si="38"/>
        <v>Educação</v>
      </c>
    </row>
    <row r="77">
      <c r="I77" s="9">
        <v>8.0</v>
      </c>
      <c r="J77" s="9" t="s">
        <v>1569</v>
      </c>
      <c r="K77" s="9" t="s">
        <v>215</v>
      </c>
      <c r="L77" s="9" t="s">
        <v>235</v>
      </c>
      <c r="N77" s="9"/>
      <c r="O77" s="9"/>
      <c r="P77" s="9" t="s">
        <v>216</v>
      </c>
      <c r="Q77" s="9">
        <v>0.0</v>
      </c>
      <c r="S77" s="9">
        <v>10.0</v>
      </c>
      <c r="T77" s="202" t="str">
        <f t="shared" ref="T77:V77" si="39">K13</f>
        <v>Informe/ Destaque</v>
      </c>
      <c r="U77" s="9" t="str">
        <f t="shared" si="39"/>
        <v>Saúde</v>
      </c>
      <c r="V77" s="9" t="str">
        <f t="shared" si="39"/>
        <v/>
      </c>
      <c r="W77" s="203"/>
      <c r="X77" s="9" t="str">
        <f t="shared" ref="X77:Y77" si="40">K79</f>
        <v>Informe/ Destaque</v>
      </c>
      <c r="Y77" s="203" t="str">
        <f t="shared" si="40"/>
        <v>Saúde</v>
      </c>
      <c r="Z77" s="9" t="str">
        <f t="shared" ref="Z77:AA77" si="41">K35</f>
        <v/>
      </c>
      <c r="AA77" s="203" t="str">
        <f t="shared" si="41"/>
        <v/>
      </c>
      <c r="AB77" s="163" t="str">
        <f t="shared" ref="AB77:AC77" si="42">K58</f>
        <v>Educação</v>
      </c>
      <c r="AC77" s="252" t="str">
        <f t="shared" si="42"/>
        <v>Segurança</v>
      </c>
    </row>
    <row r="78">
      <c r="I78" s="9">
        <v>9.0</v>
      </c>
      <c r="J78" s="9" t="s">
        <v>1571</v>
      </c>
      <c r="K78" s="9" t="s">
        <v>200</v>
      </c>
      <c r="L78" s="9" t="s">
        <v>189</v>
      </c>
      <c r="P78" s="9" t="s">
        <v>181</v>
      </c>
      <c r="Q78" s="9">
        <v>0.0</v>
      </c>
      <c r="S78" s="9">
        <v>11.0</v>
      </c>
      <c r="T78" s="202" t="str">
        <f t="shared" ref="T78:V78" si="43">K14</f>
        <v>Obras</v>
      </c>
      <c r="U78" s="9" t="str">
        <f t="shared" si="43"/>
        <v>Economia/ Investimento</v>
      </c>
      <c r="V78" s="9" t="str">
        <f t="shared" si="43"/>
        <v/>
      </c>
      <c r="W78" s="203"/>
      <c r="X78" s="9" t="str">
        <f t="shared" ref="X78:Y78" si="44">K80</f>
        <v>Obras</v>
      </c>
      <c r="Y78" s="203" t="str">
        <f t="shared" si="44"/>
        <v>Economia/ Investimento</v>
      </c>
      <c r="Z78" s="9" t="str">
        <f t="shared" ref="Z78:AA78" si="45">K36</f>
        <v/>
      </c>
      <c r="AA78" s="203" t="str">
        <f t="shared" si="45"/>
        <v/>
      </c>
      <c r="AB78" s="163" t="str">
        <f t="shared" ref="AB78:AC78" si="46">K59</f>
        <v>Crescimento econômico</v>
      </c>
      <c r="AC78" s="252" t="str">
        <f t="shared" si="46"/>
        <v>Economia/ Investimento</v>
      </c>
    </row>
    <row r="79">
      <c r="I79" s="9">
        <v>10.0</v>
      </c>
      <c r="J79" s="9" t="s">
        <v>1573</v>
      </c>
      <c r="K79" s="9" t="s">
        <v>189</v>
      </c>
      <c r="L79" s="9" t="s">
        <v>188</v>
      </c>
      <c r="P79" s="9" t="s">
        <v>181</v>
      </c>
      <c r="Q79" s="9">
        <v>0.0</v>
      </c>
      <c r="S79" s="9">
        <v>12.0</v>
      </c>
      <c r="T79" s="202" t="str">
        <f t="shared" ref="T79:V79" si="47">K15</f>
        <v>Meio ambiente</v>
      </c>
      <c r="U79" s="9" t="str">
        <f t="shared" si="47"/>
        <v>Informe/ Destaque</v>
      </c>
      <c r="V79" s="9" t="str">
        <f t="shared" si="47"/>
        <v/>
      </c>
      <c r="W79" s="203"/>
      <c r="X79" s="9" t="str">
        <f t="shared" ref="X79:Y79" si="48">K81</f>
        <v>Meio ambiente</v>
      </c>
      <c r="Y79" s="203" t="str">
        <f t="shared" si="48"/>
        <v>Informe/ Destaque</v>
      </c>
      <c r="Z79" s="9" t="str">
        <f t="shared" ref="Z79:AA79" si="49">K37</f>
        <v/>
      </c>
      <c r="AA79" s="203" t="str">
        <f t="shared" si="49"/>
        <v/>
      </c>
      <c r="AB79" s="163" t="str">
        <f t="shared" ref="AB79:AC79" si="50">K60</f>
        <v>Prestação de contas</v>
      </c>
      <c r="AC79" s="252" t="str">
        <f t="shared" si="50"/>
        <v>Informe/ Destaque</v>
      </c>
    </row>
    <row r="80">
      <c r="I80" s="9">
        <v>11.0</v>
      </c>
      <c r="J80" s="9" t="s">
        <v>1575</v>
      </c>
      <c r="K80" s="9" t="s">
        <v>207</v>
      </c>
      <c r="L80" s="9" t="s">
        <v>220</v>
      </c>
      <c r="P80" s="9" t="s">
        <v>181</v>
      </c>
      <c r="Q80" s="9">
        <v>0.0</v>
      </c>
      <c r="S80" s="9">
        <v>13.0</v>
      </c>
      <c r="T80" s="202" t="str">
        <f t="shared" ref="T80:V80" si="51">K16</f>
        <v>Economia/ Investimento</v>
      </c>
      <c r="U80" s="9" t="str">
        <f t="shared" si="51"/>
        <v>Lazer</v>
      </c>
      <c r="V80" s="9" t="str">
        <f t="shared" si="51"/>
        <v/>
      </c>
      <c r="W80" s="203"/>
      <c r="X80" s="9" t="str">
        <f t="shared" ref="X80:Y80" si="52">K82</f>
        <v>Economia/ Investimento</v>
      </c>
      <c r="Y80" s="203" t="str">
        <f t="shared" si="52"/>
        <v>Lazer</v>
      </c>
      <c r="Z80" s="9" t="str">
        <f t="shared" ref="Z80:AA80" si="53">K38</f>
        <v/>
      </c>
      <c r="AA80" s="203" t="str">
        <f t="shared" si="53"/>
        <v/>
      </c>
      <c r="AB80" s="163" t="str">
        <f t="shared" ref="AB80:AC80" si="54">K61</f>
        <v>Política</v>
      </c>
      <c r="AC80" s="252" t="str">
        <f t="shared" si="54"/>
        <v>Prestação de contas</v>
      </c>
    </row>
    <row r="81">
      <c r="I81" s="9">
        <v>12.0</v>
      </c>
      <c r="J81" s="9" t="s">
        <v>1577</v>
      </c>
      <c r="K81" s="9" t="s">
        <v>272</v>
      </c>
      <c r="L81" s="9" t="s">
        <v>189</v>
      </c>
      <c r="P81" s="9" t="s">
        <v>181</v>
      </c>
      <c r="Q81" s="9">
        <v>0.0</v>
      </c>
      <c r="S81" s="9">
        <v>14.0</v>
      </c>
      <c r="T81" s="202" t="str">
        <f t="shared" ref="T81:V81" si="55">K17</f>
        <v>Segurança</v>
      </c>
      <c r="U81" s="9" t="str">
        <f t="shared" si="55"/>
        <v>Informe/ Destaque</v>
      </c>
      <c r="V81" s="9" t="str">
        <f t="shared" si="55"/>
        <v/>
      </c>
      <c r="W81" s="203"/>
      <c r="X81" s="9" t="str">
        <f t="shared" ref="X81:Y81" si="56">K83</f>
        <v>Segurança</v>
      </c>
      <c r="Y81" s="203" t="str">
        <f t="shared" si="56"/>
        <v>Informe/ Destaque</v>
      </c>
      <c r="Z81" s="9" t="str">
        <f t="shared" ref="Z81:AA81" si="57">K39</f>
        <v/>
      </c>
      <c r="AA81" s="203" t="str">
        <f t="shared" si="57"/>
        <v/>
      </c>
      <c r="AB81" s="163" t="str">
        <f t="shared" ref="AB81:AC81" si="58">K62</f>
        <v>Educação</v>
      </c>
      <c r="AC81" s="252" t="str">
        <f t="shared" si="58"/>
        <v>Informe/ Destaque</v>
      </c>
    </row>
    <row r="82">
      <c r="I82" s="9">
        <v>13.0</v>
      </c>
      <c r="J82" s="9" t="s">
        <v>1579</v>
      </c>
      <c r="K82" s="9" t="s">
        <v>220</v>
      </c>
      <c r="L82" s="9" t="s">
        <v>196</v>
      </c>
      <c r="N82" s="9"/>
      <c r="O82" s="9"/>
      <c r="P82" s="9" t="s">
        <v>181</v>
      </c>
      <c r="Q82" s="9">
        <v>0.0</v>
      </c>
      <c r="S82" s="9">
        <v>15.0</v>
      </c>
      <c r="T82" s="205" t="str">
        <f t="shared" ref="T82:V82" si="59">K18</f>
        <v>Política</v>
      </c>
      <c r="U82" s="253" t="str">
        <f t="shared" si="59"/>
        <v>Prestação de contas</v>
      </c>
      <c r="V82" s="206" t="str">
        <f t="shared" si="59"/>
        <v/>
      </c>
      <c r="W82" s="207"/>
      <c r="X82" s="205" t="str">
        <f t="shared" ref="X82:Y82" si="60">K84</f>
        <v>Política</v>
      </c>
      <c r="Y82" s="254" t="str">
        <f t="shared" si="60"/>
        <v>Prestação de contas</v>
      </c>
      <c r="Z82" s="206" t="str">
        <f t="shared" ref="Z82:AA82" si="61">K40</f>
        <v/>
      </c>
      <c r="AA82" s="254" t="str">
        <f t="shared" si="61"/>
        <v/>
      </c>
      <c r="AB82" s="206" t="str">
        <f t="shared" ref="AB82:AC82" si="62">K63</f>
        <v>Educação</v>
      </c>
      <c r="AC82" s="254" t="str">
        <f t="shared" si="62"/>
        <v>Informe/ Destaque</v>
      </c>
    </row>
    <row r="83">
      <c r="I83" s="9">
        <v>14.0</v>
      </c>
      <c r="J83" s="9" t="s">
        <v>1581</v>
      </c>
      <c r="K83" s="9" t="s">
        <v>235</v>
      </c>
      <c r="L83" s="9" t="s">
        <v>189</v>
      </c>
      <c r="N83" s="9"/>
      <c r="O83" s="9"/>
      <c r="P83" s="9" t="s">
        <v>181</v>
      </c>
      <c r="Q83" s="9">
        <v>0.0</v>
      </c>
      <c r="U83" s="9"/>
      <c r="V83" s="9"/>
    </row>
    <row r="84">
      <c r="I84" s="9">
        <v>15.0</v>
      </c>
      <c r="J84" s="9" t="s">
        <v>1583</v>
      </c>
      <c r="K84" s="9" t="s">
        <v>180</v>
      </c>
      <c r="L84" s="9" t="s">
        <v>227</v>
      </c>
      <c r="N84" s="9"/>
      <c r="O84" s="9"/>
      <c r="P84" s="9" t="s">
        <v>181</v>
      </c>
      <c r="Q84" s="9">
        <v>0.0</v>
      </c>
    </row>
    <row r="86">
      <c r="J86" s="192" t="s">
        <v>1651</v>
      </c>
    </row>
    <row r="87">
      <c r="T87" s="208" t="s">
        <v>171</v>
      </c>
      <c r="U87" s="209" t="s">
        <v>14</v>
      </c>
      <c r="V87" s="210" t="s">
        <v>15</v>
      </c>
      <c r="W87" s="210" t="s">
        <v>16</v>
      </c>
      <c r="X87" s="211" t="s">
        <v>365</v>
      </c>
      <c r="Y87" s="212"/>
    </row>
    <row r="88">
      <c r="T88" s="213" t="s">
        <v>204</v>
      </c>
      <c r="U88" s="214">
        <f t="shared" ref="U88:U101" si="63">COUNTIF($T$68:$W$82, T88)
</f>
        <v>0</v>
      </c>
      <c r="V88" s="215">
        <f t="shared" ref="V88:V101" si="64">COUNTIF($X$68:$Y$82, T88)
</f>
        <v>0</v>
      </c>
      <c r="W88" s="215">
        <f t="shared" ref="W88:W101" si="65">COUNTIF($Z$68:$AA$82, T88)
</f>
        <v>0</v>
      </c>
      <c r="X88" s="140">
        <f t="shared" ref="X88:X101" si="66">COUNTIF($AB$68:$AC$82, T88)
</f>
        <v>0</v>
      </c>
      <c r="Y88" s="216"/>
    </row>
    <row r="89">
      <c r="T89" s="213" t="s">
        <v>215</v>
      </c>
      <c r="U89" s="214">
        <f t="shared" si="63"/>
        <v>4</v>
      </c>
      <c r="V89" s="215">
        <f t="shared" si="64"/>
        <v>4</v>
      </c>
      <c r="W89" s="215">
        <f t="shared" si="65"/>
        <v>0</v>
      </c>
      <c r="X89" s="140">
        <f t="shared" si="66"/>
        <v>2</v>
      </c>
      <c r="Y89" s="216"/>
    </row>
    <row r="90">
      <c r="T90" s="213" t="s">
        <v>366</v>
      </c>
      <c r="U90" s="214">
        <f t="shared" si="63"/>
        <v>0</v>
      </c>
      <c r="V90" s="215">
        <f t="shared" si="64"/>
        <v>0</v>
      </c>
      <c r="W90" s="215">
        <f t="shared" si="65"/>
        <v>0</v>
      </c>
      <c r="X90" s="140">
        <f t="shared" si="66"/>
        <v>1</v>
      </c>
      <c r="Y90" s="216"/>
    </row>
    <row r="91">
      <c r="T91" s="213" t="s">
        <v>197</v>
      </c>
      <c r="U91" s="214">
        <f t="shared" si="63"/>
        <v>1</v>
      </c>
      <c r="V91" s="215">
        <f t="shared" si="64"/>
        <v>1</v>
      </c>
      <c r="W91" s="215">
        <f t="shared" si="65"/>
        <v>0</v>
      </c>
      <c r="X91" s="140">
        <f t="shared" si="66"/>
        <v>0</v>
      </c>
      <c r="Y91" s="216"/>
    </row>
    <row r="92">
      <c r="T92" s="213" t="s">
        <v>220</v>
      </c>
      <c r="U92" s="214">
        <f t="shared" si="63"/>
        <v>2</v>
      </c>
      <c r="V92" s="215">
        <f t="shared" si="64"/>
        <v>2</v>
      </c>
      <c r="W92" s="215">
        <f t="shared" si="65"/>
        <v>0</v>
      </c>
      <c r="X92" s="140">
        <f t="shared" si="66"/>
        <v>1</v>
      </c>
      <c r="Y92" s="216"/>
    </row>
    <row r="93">
      <c r="T93" s="213" t="s">
        <v>200</v>
      </c>
      <c r="U93" s="214">
        <f t="shared" si="63"/>
        <v>4</v>
      </c>
      <c r="V93" s="215">
        <f t="shared" si="64"/>
        <v>3</v>
      </c>
      <c r="W93" s="215">
        <f t="shared" si="65"/>
        <v>0</v>
      </c>
      <c r="X93" s="140">
        <f t="shared" si="66"/>
        <v>5</v>
      </c>
      <c r="Y93" s="216"/>
    </row>
    <row r="94">
      <c r="T94" s="213" t="s">
        <v>189</v>
      </c>
      <c r="U94" s="214">
        <f t="shared" si="63"/>
        <v>5</v>
      </c>
      <c r="V94" s="215">
        <f t="shared" si="64"/>
        <v>5</v>
      </c>
      <c r="W94" s="215">
        <f t="shared" si="65"/>
        <v>0</v>
      </c>
      <c r="X94" s="140">
        <f t="shared" si="66"/>
        <v>7</v>
      </c>
      <c r="Y94" s="216"/>
    </row>
    <row r="95">
      <c r="T95" s="213" t="s">
        <v>196</v>
      </c>
      <c r="U95" s="214">
        <f t="shared" si="63"/>
        <v>1</v>
      </c>
      <c r="V95" s="215">
        <f t="shared" si="64"/>
        <v>1</v>
      </c>
      <c r="W95" s="215">
        <f t="shared" si="65"/>
        <v>0</v>
      </c>
      <c r="X95" s="140">
        <f t="shared" si="66"/>
        <v>0</v>
      </c>
      <c r="Y95" s="216"/>
    </row>
    <row r="96">
      <c r="T96" s="213" t="s">
        <v>272</v>
      </c>
      <c r="U96" s="214">
        <f t="shared" si="63"/>
        <v>1</v>
      </c>
      <c r="V96" s="215">
        <f t="shared" si="64"/>
        <v>1</v>
      </c>
      <c r="W96" s="215">
        <f t="shared" si="65"/>
        <v>0</v>
      </c>
      <c r="X96" s="140">
        <f t="shared" si="66"/>
        <v>0</v>
      </c>
      <c r="Y96" s="216"/>
    </row>
    <row r="97">
      <c r="T97" s="213" t="s">
        <v>179</v>
      </c>
      <c r="U97" s="214">
        <f t="shared" si="63"/>
        <v>0</v>
      </c>
      <c r="V97" s="215">
        <f t="shared" si="64"/>
        <v>0</v>
      </c>
      <c r="W97" s="215">
        <f t="shared" si="65"/>
        <v>0</v>
      </c>
      <c r="X97" s="140">
        <f t="shared" si="66"/>
        <v>0</v>
      </c>
      <c r="Y97" s="216"/>
    </row>
    <row r="98">
      <c r="T98" s="213" t="s">
        <v>207</v>
      </c>
      <c r="U98" s="214">
        <f t="shared" si="63"/>
        <v>3</v>
      </c>
      <c r="V98" s="215">
        <f t="shared" si="64"/>
        <v>3</v>
      </c>
      <c r="W98" s="215">
        <f t="shared" si="65"/>
        <v>0</v>
      </c>
      <c r="X98" s="140">
        <f t="shared" si="66"/>
        <v>0</v>
      </c>
      <c r="Y98" s="216"/>
    </row>
    <row r="99">
      <c r="T99" s="213" t="s">
        <v>227</v>
      </c>
      <c r="U99" s="214">
        <f t="shared" si="63"/>
        <v>2</v>
      </c>
      <c r="V99" s="215">
        <f t="shared" si="64"/>
        <v>2</v>
      </c>
      <c r="W99" s="215">
        <f t="shared" si="65"/>
        <v>0</v>
      </c>
      <c r="X99" s="140">
        <f t="shared" si="66"/>
        <v>2</v>
      </c>
      <c r="Y99" s="216"/>
    </row>
    <row r="100">
      <c r="T100" s="213" t="s">
        <v>188</v>
      </c>
      <c r="U100" s="214">
        <f t="shared" si="63"/>
        <v>1</v>
      </c>
      <c r="V100" s="215">
        <f t="shared" si="64"/>
        <v>1</v>
      </c>
      <c r="W100" s="215">
        <f t="shared" si="65"/>
        <v>0</v>
      </c>
      <c r="X100" s="140">
        <f t="shared" si="66"/>
        <v>2</v>
      </c>
      <c r="Y100" s="216"/>
    </row>
    <row r="101">
      <c r="T101" s="217" t="s">
        <v>235</v>
      </c>
      <c r="U101" s="218">
        <f t="shared" si="63"/>
        <v>5</v>
      </c>
      <c r="V101" s="219">
        <f t="shared" si="64"/>
        <v>5</v>
      </c>
      <c r="W101" s="219">
        <f t="shared" si="65"/>
        <v>0</v>
      </c>
      <c r="X101" s="220">
        <f t="shared" si="66"/>
        <v>2</v>
      </c>
      <c r="Y101" s="221"/>
    </row>
    <row r="103">
      <c r="T103" s="208" t="s">
        <v>367</v>
      </c>
      <c r="U103" s="209" t="s">
        <v>216</v>
      </c>
      <c r="V103" s="209" t="s">
        <v>181</v>
      </c>
      <c r="W103" s="222" t="s">
        <v>368</v>
      </c>
    </row>
    <row r="104">
      <c r="T104" s="213" t="s">
        <v>15</v>
      </c>
      <c r="U104" s="214">
        <f>COUNTIF(P70:P84,"Alerta")</f>
        <v>5</v>
      </c>
      <c r="V104" s="214">
        <f>COUNTIF(P70:P84,"Positiva")
</f>
        <v>10</v>
      </c>
      <c r="W104" s="223">
        <f t="shared" ref="W104:W107" si="67">U104/(SUM(U104:V104))</f>
        <v>0.3333333333</v>
      </c>
    </row>
    <row r="105">
      <c r="T105" s="213" t="s">
        <v>14</v>
      </c>
      <c r="U105" s="214">
        <f>COUNTIF(P4:P18,"Alerta")</f>
        <v>5</v>
      </c>
      <c r="V105" s="214">
        <f>COUNTIF(P4:P18,"Positiva")
</f>
        <v>10</v>
      </c>
      <c r="W105" s="223">
        <f t="shared" si="67"/>
        <v>0.3333333333</v>
      </c>
    </row>
    <row r="106">
      <c r="T106" s="213" t="s">
        <v>16</v>
      </c>
      <c r="U106" s="214">
        <f>COUNTIF(P27:P40,"Alerta")</f>
        <v>0</v>
      </c>
      <c r="V106" s="214">
        <f>COUNTIF(P27:P40,"Positiva")
</f>
        <v>0</v>
      </c>
      <c r="W106" s="269" t="str">
        <f t="shared" si="67"/>
        <v>#DIV/0!</v>
      </c>
    </row>
    <row r="107">
      <c r="T107" s="217" t="s">
        <v>369</v>
      </c>
      <c r="U107" s="218">
        <f>COUNTIF(P49:P63,"Alerta")</f>
        <v>5</v>
      </c>
      <c r="V107" s="218">
        <f>COUNTIF(P49:P63,"Positiva")
</f>
        <v>10</v>
      </c>
      <c r="W107" s="224">
        <f t="shared" si="67"/>
        <v>0.3333333333</v>
      </c>
    </row>
  </sheetData>
  <mergeCells count="20">
    <mergeCell ref="A8:D8"/>
    <mergeCell ref="A12:C12"/>
    <mergeCell ref="K25:N25"/>
    <mergeCell ref="J42:L44"/>
    <mergeCell ref="J86:L88"/>
    <mergeCell ref="K48:N48"/>
    <mergeCell ref="T66:AC66"/>
    <mergeCell ref="T67:W67"/>
    <mergeCell ref="X67:Y67"/>
    <mergeCell ref="Z67:AA67"/>
    <mergeCell ref="AB67:AC67"/>
    <mergeCell ref="K69:N69"/>
    <mergeCell ref="X87:Y87"/>
    <mergeCell ref="B1:C1"/>
    <mergeCell ref="I1:Q1"/>
    <mergeCell ref="S1:V1"/>
    <mergeCell ref="A2:A6"/>
    <mergeCell ref="K3:N3"/>
    <mergeCell ref="B5:B6"/>
    <mergeCell ref="S5:S59"/>
  </mergeCells>
  <conditionalFormatting sqref="O4:P18 O26:O40 O49:P63 P69:P84 O70:O84">
    <cfRule type="containsText" dxfId="3" priority="1" operator="containsText" text="Alerta">
      <formula>NOT(ISERROR(SEARCH(("Alerta"),(O4))))</formula>
    </cfRule>
  </conditionalFormatting>
  <conditionalFormatting sqref="V3:V59">
    <cfRule type="containsText" dxfId="4" priority="2" operator="containsText" text="esquerda">
      <formula>NOT(ISERROR(SEARCH(("esquerda"),(V3))))</formula>
    </cfRule>
  </conditionalFormatting>
  <conditionalFormatting sqref="V3:V59">
    <cfRule type="containsText" dxfId="5" priority="3" operator="containsText" text="direita">
      <formula>NOT(ISERROR(SEARCH(("direita"),(V3))))</formula>
    </cfRule>
  </conditionalFormatting>
  <conditionalFormatting sqref="V3:V59">
    <cfRule type="notContainsBlanks" dxfId="6" priority="4">
      <formula>LEN(TRIM(V3))&gt;0</formula>
    </cfRule>
  </conditionalFormatting>
  <dataValidations>
    <dataValidation type="list" allowBlank="1" showErrorMessage="1" sqref="K4:L5 K6:M7 K8:L9 K10:M10 K11:L18 K26:L26 K27:M28 K29:L29 K30:M30 K31:L31 K32:M32 K33:L36 K37:M37 K38:L39 K40:M40 K49:M49 K50:L56 K57:M57 K58:L61 K62:M62 K63:L63 K70:L71 K72:M73 K74:L75 K76:M76 T68:AC82 K77:L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4"/>
    <hyperlink r:id="rId6" ref="A25"/>
    <hyperlink r:id="rId7" ref="A26"/>
    <hyperlink r:id="rId8" ref="A27"/>
    <hyperlink r:id="rId9" ref="A28"/>
  </hyperlinks>
  <drawing r:id="rId1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7" max="7" width="17.75"/>
    <col customWidth="1" min="8" max="8" width="63.38"/>
    <col customWidth="1" min="9" max="9" width="23.75"/>
    <col customWidth="1" min="10" max="10" width="21.13"/>
    <col customWidth="1" min="11" max="11" width="10.75"/>
    <col customWidth="1" min="12" max="12" width="10.38"/>
    <col customWidth="1" min="13" max="14" width="14.38"/>
    <col customWidth="1" min="16" max="16" width="18.25"/>
    <col customWidth="1" min="18" max="18" width="19.88"/>
    <col customWidth="1" min="20" max="20" width="13.75"/>
    <col customWidth="1" min="22" max="22" width="16.25"/>
    <col customWidth="1" min="23" max="23" width="18.88"/>
    <col customWidth="1" min="24" max="24" width="23.75"/>
    <col customWidth="1" min="26" max="26" width="37.75"/>
    <col customWidth="1" min="27" max="27" width="21.25"/>
  </cols>
  <sheetData>
    <row r="1" ht="30.0" customHeight="1">
      <c r="A1" s="143" t="s">
        <v>152</v>
      </c>
      <c r="B1" s="144" t="s">
        <v>153</v>
      </c>
      <c r="C1" s="145"/>
      <c r="D1" s="146" t="s">
        <v>154</v>
      </c>
      <c r="E1" s="146" t="s">
        <v>155</v>
      </c>
      <c r="G1" s="147" t="s">
        <v>158</v>
      </c>
      <c r="Q1" s="148"/>
    </row>
    <row r="2">
      <c r="A2" s="149">
        <v>1581016.0</v>
      </c>
      <c r="B2" s="150" t="s">
        <v>14</v>
      </c>
      <c r="C2" s="248" t="s">
        <v>1652</v>
      </c>
      <c r="D2" s="249">
        <v>76800.0</v>
      </c>
      <c r="E2" s="153">
        <f t="shared" ref="E2:E4" si="1"> D2 / $A$2</f>
        <v>0.04857635849</v>
      </c>
      <c r="H2" s="9" t="s">
        <v>14</v>
      </c>
      <c r="I2" s="9" t="s">
        <v>979</v>
      </c>
    </row>
    <row r="3">
      <c r="A3" s="158"/>
      <c r="B3" s="159" t="s">
        <v>15</v>
      </c>
      <c r="C3" s="160" t="s">
        <v>1653</v>
      </c>
      <c r="D3" s="170">
        <v>115000.0</v>
      </c>
      <c r="E3" s="153">
        <f t="shared" si="1"/>
        <v>0.07273803681</v>
      </c>
      <c r="G3" s="162" t="s">
        <v>169</v>
      </c>
      <c r="H3" s="163" t="s">
        <v>170</v>
      </c>
      <c r="I3" s="164" t="s">
        <v>171</v>
      </c>
      <c r="M3" s="9"/>
      <c r="N3" s="9" t="s">
        <v>172</v>
      </c>
      <c r="O3" s="9" t="s">
        <v>173</v>
      </c>
    </row>
    <row r="4">
      <c r="A4" s="158"/>
      <c r="B4" s="159" t="s">
        <v>16</v>
      </c>
      <c r="C4" s="270" t="s">
        <v>1654</v>
      </c>
      <c r="D4" s="170"/>
      <c r="E4" s="153">
        <f t="shared" si="1"/>
        <v>0</v>
      </c>
      <c r="G4" s="9">
        <v>1.0</v>
      </c>
      <c r="H4" s="9" t="s">
        <v>1655</v>
      </c>
      <c r="I4" s="9" t="s">
        <v>189</v>
      </c>
      <c r="K4" s="9"/>
      <c r="L4" s="9"/>
      <c r="M4" s="9"/>
      <c r="N4" s="9" t="s">
        <v>181</v>
      </c>
      <c r="O4" s="9">
        <v>0.0</v>
      </c>
    </row>
    <row r="5">
      <c r="A5" s="158"/>
      <c r="B5" s="175" t="s">
        <v>185</v>
      </c>
      <c r="C5" s="250" t="s">
        <v>1656</v>
      </c>
      <c r="D5" s="176" t="s">
        <v>12</v>
      </c>
      <c r="E5" s="177" t="s">
        <v>12</v>
      </c>
      <c r="G5" s="9">
        <v>2.0</v>
      </c>
      <c r="H5" s="9" t="s">
        <v>1657</v>
      </c>
      <c r="I5" s="9" t="s">
        <v>189</v>
      </c>
      <c r="J5" s="9"/>
      <c r="K5" s="9"/>
      <c r="L5" s="9"/>
      <c r="M5" s="9"/>
      <c r="N5" s="9" t="s">
        <v>181</v>
      </c>
      <c r="O5" s="9">
        <v>0.0</v>
      </c>
    </row>
    <row r="6">
      <c r="A6" s="182"/>
      <c r="B6" s="183"/>
      <c r="C6" s="251"/>
      <c r="D6" s="185" t="s">
        <v>12</v>
      </c>
      <c r="E6" s="185" t="s">
        <v>12</v>
      </c>
      <c r="G6" s="9">
        <v>3.0</v>
      </c>
      <c r="H6" s="9" t="s">
        <v>1658</v>
      </c>
      <c r="I6" s="9" t="s">
        <v>215</v>
      </c>
      <c r="J6" s="9" t="s">
        <v>272</v>
      </c>
      <c r="K6" s="9" t="s">
        <v>189</v>
      </c>
      <c r="L6" s="9"/>
      <c r="M6" s="9"/>
      <c r="N6" s="9" t="s">
        <v>216</v>
      </c>
      <c r="O6" s="9">
        <v>0.0</v>
      </c>
    </row>
    <row r="7">
      <c r="G7" s="9">
        <v>4.0</v>
      </c>
      <c r="H7" s="9" t="s">
        <v>1659</v>
      </c>
      <c r="I7" s="9" t="s">
        <v>215</v>
      </c>
      <c r="J7" s="9" t="s">
        <v>188</v>
      </c>
      <c r="L7" s="9"/>
      <c r="M7" s="9"/>
      <c r="N7" s="9" t="s">
        <v>181</v>
      </c>
      <c r="O7" s="9">
        <v>1.0</v>
      </c>
    </row>
    <row r="8">
      <c r="A8" s="188" t="s">
        <v>202</v>
      </c>
      <c r="G8" s="9">
        <v>5.0</v>
      </c>
      <c r="H8" s="9" t="s">
        <v>1660</v>
      </c>
      <c r="I8" s="9" t="s">
        <v>189</v>
      </c>
      <c r="J8" s="9"/>
      <c r="K8" s="9"/>
      <c r="L8" s="9"/>
      <c r="M8" s="9"/>
      <c r="N8" s="9" t="s">
        <v>181</v>
      </c>
      <c r="O8" s="9">
        <v>0.0</v>
      </c>
    </row>
    <row r="9">
      <c r="A9" s="188" t="s">
        <v>1231</v>
      </c>
      <c r="G9" s="9">
        <v>6.0</v>
      </c>
      <c r="H9" s="9" t="s">
        <v>1661</v>
      </c>
      <c r="I9" s="9" t="s">
        <v>188</v>
      </c>
      <c r="J9" s="9" t="s">
        <v>215</v>
      </c>
      <c r="K9" s="9"/>
      <c r="L9" s="9"/>
      <c r="M9" s="9"/>
      <c r="N9" s="9" t="s">
        <v>181</v>
      </c>
      <c r="O9" s="9">
        <v>0.0</v>
      </c>
    </row>
    <row r="10">
      <c r="A10" s="9" t="s">
        <v>1662</v>
      </c>
      <c r="G10" s="9">
        <v>7.0</v>
      </c>
      <c r="H10" s="9" t="s">
        <v>1663</v>
      </c>
      <c r="I10" s="9" t="s">
        <v>200</v>
      </c>
      <c r="J10" s="9" t="s">
        <v>189</v>
      </c>
      <c r="K10" s="9"/>
      <c r="L10" s="9"/>
      <c r="M10" s="9"/>
      <c r="N10" s="9" t="s">
        <v>181</v>
      </c>
      <c r="O10" s="9">
        <v>0.0</v>
      </c>
    </row>
    <row r="11">
      <c r="A11" s="9" t="s">
        <v>1664</v>
      </c>
      <c r="G11" s="9">
        <v>8.0</v>
      </c>
      <c r="H11" s="9" t="s">
        <v>1665</v>
      </c>
      <c r="I11" s="9" t="s">
        <v>272</v>
      </c>
      <c r="J11" s="9" t="s">
        <v>215</v>
      </c>
      <c r="K11" s="9" t="s">
        <v>189</v>
      </c>
      <c r="L11" s="9"/>
      <c r="M11" s="9"/>
      <c r="N11" s="9" t="s">
        <v>216</v>
      </c>
      <c r="O11" s="9">
        <v>0.0</v>
      </c>
    </row>
    <row r="12">
      <c r="A12" s="164" t="s">
        <v>213</v>
      </c>
      <c r="G12" s="9">
        <v>9.0</v>
      </c>
      <c r="H12" s="9" t="s">
        <v>1666</v>
      </c>
      <c r="I12" s="9" t="s">
        <v>189</v>
      </c>
      <c r="J12" s="140"/>
      <c r="N12" s="9" t="s">
        <v>181</v>
      </c>
      <c r="O12" s="9">
        <v>0.0</v>
      </c>
    </row>
    <row r="13">
      <c r="A13" s="162" t="b">
        <v>0</v>
      </c>
      <c r="B13" s="9" t="s">
        <v>218</v>
      </c>
      <c r="G13" s="9">
        <v>10.0</v>
      </c>
      <c r="H13" s="9" t="s">
        <v>1667</v>
      </c>
      <c r="I13" s="9" t="s">
        <v>220</v>
      </c>
      <c r="J13" s="9" t="s">
        <v>197</v>
      </c>
      <c r="N13" s="9" t="s">
        <v>181</v>
      </c>
      <c r="O13" s="9">
        <v>0.0</v>
      </c>
    </row>
    <row r="14">
      <c r="A14" s="162" t="b">
        <v>0</v>
      </c>
      <c r="B14" s="9" t="s">
        <v>222</v>
      </c>
      <c r="G14" s="9">
        <v>11.0</v>
      </c>
      <c r="H14" s="9" t="s">
        <v>1668</v>
      </c>
      <c r="I14" s="9" t="s">
        <v>272</v>
      </c>
      <c r="J14" s="9" t="s">
        <v>215</v>
      </c>
      <c r="N14" s="9" t="s">
        <v>216</v>
      </c>
      <c r="O14" s="9">
        <v>0.0</v>
      </c>
    </row>
    <row r="15">
      <c r="A15" s="162" t="b">
        <v>0</v>
      </c>
      <c r="B15" s="9" t="s">
        <v>225</v>
      </c>
      <c r="G15" s="9">
        <v>12.0</v>
      </c>
      <c r="H15" s="9" t="s">
        <v>1669</v>
      </c>
      <c r="I15" s="9" t="s">
        <v>188</v>
      </c>
      <c r="J15" s="9" t="s">
        <v>189</v>
      </c>
      <c r="N15" s="9" t="s">
        <v>181</v>
      </c>
      <c r="O15" s="9">
        <v>0.0</v>
      </c>
    </row>
    <row r="16">
      <c r="G16" s="9">
        <v>13.0</v>
      </c>
      <c r="H16" s="9" t="s">
        <v>1670</v>
      </c>
      <c r="I16" s="9" t="s">
        <v>189</v>
      </c>
      <c r="K16" s="9"/>
      <c r="L16" s="9"/>
      <c r="M16" s="9"/>
      <c r="N16" s="9" t="s">
        <v>181</v>
      </c>
      <c r="O16" s="9">
        <v>0.0</v>
      </c>
    </row>
    <row r="17">
      <c r="G17" s="9">
        <v>14.0</v>
      </c>
      <c r="H17" s="9" t="s">
        <v>1671</v>
      </c>
      <c r="I17" s="9" t="s">
        <v>189</v>
      </c>
      <c r="K17" s="9"/>
      <c r="L17" s="9"/>
      <c r="M17" s="9"/>
      <c r="N17" s="9" t="s">
        <v>181</v>
      </c>
      <c r="O17" s="9">
        <v>0.0</v>
      </c>
    </row>
    <row r="18">
      <c r="G18" s="9">
        <v>15.0</v>
      </c>
      <c r="H18" s="9" t="s">
        <v>1672</v>
      </c>
      <c r="I18" s="9" t="s">
        <v>188</v>
      </c>
      <c r="J18" s="9" t="s">
        <v>189</v>
      </c>
      <c r="K18" s="9"/>
      <c r="L18" s="9"/>
      <c r="M18" s="9"/>
      <c r="N18" s="9" t="s">
        <v>216</v>
      </c>
      <c r="O18" s="9">
        <v>0.0</v>
      </c>
    </row>
    <row r="20">
      <c r="H20" s="9" t="s">
        <v>1673</v>
      </c>
    </row>
    <row r="21">
      <c r="H21" s="9" t="s">
        <v>1674</v>
      </c>
    </row>
    <row r="22">
      <c r="A22" s="9" t="s">
        <v>1675</v>
      </c>
      <c r="H22" s="9" t="s">
        <v>1676</v>
      </c>
    </row>
    <row r="23">
      <c r="A23" s="9" t="s">
        <v>243</v>
      </c>
    </row>
    <row r="24">
      <c r="A24" s="247"/>
      <c r="G24" s="9" t="s">
        <v>246</v>
      </c>
      <c r="H24" s="9" t="s">
        <v>1677</v>
      </c>
      <c r="I24" s="9" t="s">
        <v>979</v>
      </c>
    </row>
    <row r="25">
      <c r="A25" s="190" t="s">
        <v>1678</v>
      </c>
      <c r="G25" s="162" t="s">
        <v>169</v>
      </c>
      <c r="H25" s="163" t="s">
        <v>170</v>
      </c>
      <c r="I25" s="164" t="s">
        <v>171</v>
      </c>
      <c r="M25" s="9"/>
      <c r="N25" s="9" t="s">
        <v>172</v>
      </c>
      <c r="O25" s="9" t="s">
        <v>173</v>
      </c>
    </row>
    <row r="26">
      <c r="G26" s="9">
        <v>1.0</v>
      </c>
      <c r="H26" s="9" t="s">
        <v>12</v>
      </c>
      <c r="I26" s="140"/>
      <c r="J26" s="140"/>
      <c r="K26" s="9"/>
      <c r="L26" s="9"/>
      <c r="M26" s="9"/>
      <c r="N26" s="9" t="s">
        <v>12</v>
      </c>
      <c r="O26" s="9">
        <v>0.0</v>
      </c>
    </row>
    <row r="27">
      <c r="A27" s="191" t="s">
        <v>254</v>
      </c>
      <c r="G27" s="9">
        <v>2.0</v>
      </c>
      <c r="H27" s="9" t="s">
        <v>12</v>
      </c>
      <c r="I27" s="140"/>
      <c r="K27" s="9"/>
      <c r="L27" s="9"/>
      <c r="M27" s="9"/>
      <c r="N27" s="9" t="s">
        <v>12</v>
      </c>
      <c r="O27" s="9">
        <v>0.0</v>
      </c>
    </row>
    <row r="28">
      <c r="A28" s="190" t="s">
        <v>257</v>
      </c>
      <c r="G28" s="9">
        <v>3.0</v>
      </c>
      <c r="H28" s="9" t="s">
        <v>12</v>
      </c>
      <c r="I28" s="140"/>
      <c r="K28" s="9"/>
      <c r="L28" s="9"/>
      <c r="M28" s="9"/>
      <c r="N28" s="9" t="s">
        <v>12</v>
      </c>
      <c r="O28" s="9">
        <v>0.0</v>
      </c>
    </row>
    <row r="29">
      <c r="G29" s="9">
        <v>4.0</v>
      </c>
      <c r="H29" s="9" t="s">
        <v>12</v>
      </c>
      <c r="I29" s="140"/>
      <c r="K29" s="9"/>
      <c r="L29" s="9"/>
      <c r="M29" s="9"/>
      <c r="N29" s="9" t="s">
        <v>12</v>
      </c>
      <c r="O29" s="9">
        <v>0.0</v>
      </c>
    </row>
    <row r="30">
      <c r="G30" s="9">
        <v>5.0</v>
      </c>
      <c r="H30" s="9" t="s">
        <v>12</v>
      </c>
      <c r="I30" s="140"/>
      <c r="K30" s="9"/>
      <c r="L30" s="9"/>
      <c r="M30" s="9"/>
      <c r="N30" s="9" t="s">
        <v>12</v>
      </c>
      <c r="O30" s="9">
        <v>0.0</v>
      </c>
    </row>
    <row r="31">
      <c r="G31" s="9">
        <v>6.0</v>
      </c>
      <c r="H31" s="9" t="s">
        <v>12</v>
      </c>
      <c r="I31" s="140"/>
      <c r="K31" s="9"/>
      <c r="L31" s="9"/>
      <c r="M31" s="9"/>
      <c r="N31" s="9" t="s">
        <v>12</v>
      </c>
      <c r="O31" s="9">
        <v>0.0</v>
      </c>
    </row>
    <row r="32">
      <c r="G32" s="9">
        <v>7.0</v>
      </c>
      <c r="H32" s="9" t="s">
        <v>12</v>
      </c>
      <c r="I32" s="140"/>
      <c r="M32" s="9"/>
      <c r="N32" s="9" t="s">
        <v>12</v>
      </c>
      <c r="O32" s="9">
        <v>0.0</v>
      </c>
    </row>
    <row r="33">
      <c r="G33" s="9">
        <v>8.0</v>
      </c>
      <c r="H33" s="9" t="s">
        <v>12</v>
      </c>
      <c r="I33" s="140"/>
      <c r="M33" s="9"/>
      <c r="N33" s="9" t="s">
        <v>12</v>
      </c>
      <c r="O33" s="9">
        <v>0.0</v>
      </c>
    </row>
    <row r="34">
      <c r="G34" s="9">
        <v>9.0</v>
      </c>
      <c r="H34" s="9" t="s">
        <v>12</v>
      </c>
      <c r="I34" s="140"/>
      <c r="M34" s="9"/>
      <c r="N34" s="9" t="s">
        <v>12</v>
      </c>
      <c r="O34" s="9">
        <v>0.0</v>
      </c>
    </row>
    <row r="35">
      <c r="G35" s="9">
        <v>10.0</v>
      </c>
      <c r="H35" s="9" t="s">
        <v>12</v>
      </c>
      <c r="I35" s="140"/>
      <c r="M35" s="9"/>
      <c r="N35" s="9" t="s">
        <v>12</v>
      </c>
      <c r="O35" s="9">
        <v>0.0</v>
      </c>
    </row>
    <row r="36">
      <c r="G36" s="9">
        <v>11.0</v>
      </c>
      <c r="H36" s="9" t="s">
        <v>12</v>
      </c>
      <c r="I36" s="140"/>
      <c r="M36" s="9"/>
      <c r="N36" s="9" t="s">
        <v>12</v>
      </c>
      <c r="O36" s="9">
        <v>0.0</v>
      </c>
    </row>
    <row r="37">
      <c r="G37" s="9">
        <v>12.0</v>
      </c>
      <c r="H37" s="9" t="s">
        <v>12</v>
      </c>
      <c r="I37" s="140"/>
      <c r="M37" s="9"/>
      <c r="N37" s="9" t="s">
        <v>12</v>
      </c>
      <c r="O37" s="9">
        <v>0.0</v>
      </c>
    </row>
    <row r="38">
      <c r="G38" s="9">
        <v>13.0</v>
      </c>
      <c r="H38" s="9" t="s">
        <v>12</v>
      </c>
      <c r="I38" s="140"/>
      <c r="M38" s="9"/>
      <c r="N38" s="9" t="s">
        <v>12</v>
      </c>
      <c r="O38" s="9">
        <v>0.0</v>
      </c>
    </row>
    <row r="39">
      <c r="G39" s="9">
        <v>14.0</v>
      </c>
      <c r="H39" s="9" t="s">
        <v>12</v>
      </c>
      <c r="I39" s="140"/>
      <c r="J39" s="140"/>
      <c r="M39" s="9"/>
      <c r="N39" s="9" t="s">
        <v>12</v>
      </c>
      <c r="O39" s="9">
        <v>0.0</v>
      </c>
    </row>
    <row r="40">
      <c r="G40" s="9">
        <v>15.0</v>
      </c>
      <c r="H40" s="9" t="s">
        <v>12</v>
      </c>
      <c r="I40" s="140"/>
      <c r="K40" s="9"/>
      <c r="L40" s="9"/>
      <c r="M40" s="9"/>
      <c r="N40" s="9" t="s">
        <v>12</v>
      </c>
      <c r="O40" s="9">
        <v>0.0</v>
      </c>
    </row>
    <row r="42">
      <c r="H42" s="192" t="s">
        <v>1679</v>
      </c>
    </row>
    <row r="46">
      <c r="R46" s="195" t="s">
        <v>363</v>
      </c>
      <c r="S46" s="196"/>
      <c r="T46" s="196"/>
      <c r="U46" s="196"/>
      <c r="V46" s="196"/>
      <c r="W46" s="196"/>
      <c r="X46" s="196"/>
      <c r="Y46" s="196"/>
      <c r="Z46" s="196"/>
      <c r="AA46" s="197"/>
    </row>
    <row r="47">
      <c r="H47" s="9" t="s">
        <v>294</v>
      </c>
      <c r="Q47" s="162" t="s">
        <v>169</v>
      </c>
      <c r="R47" s="198" t="s">
        <v>14</v>
      </c>
      <c r="S47" s="199"/>
      <c r="T47" s="199"/>
      <c r="U47" s="54"/>
      <c r="V47" s="200" t="s">
        <v>15</v>
      </c>
      <c r="W47" s="54"/>
      <c r="X47" s="201" t="s">
        <v>16</v>
      </c>
      <c r="Y47" s="54"/>
      <c r="Z47" s="200" t="s">
        <v>294</v>
      </c>
      <c r="AA47" s="54"/>
    </row>
    <row r="48">
      <c r="G48" s="162" t="s">
        <v>169</v>
      </c>
      <c r="H48" s="163" t="s">
        <v>170</v>
      </c>
      <c r="I48" s="164" t="s">
        <v>171</v>
      </c>
      <c r="M48" s="9"/>
      <c r="N48" s="9" t="s">
        <v>172</v>
      </c>
      <c r="O48" s="9" t="s">
        <v>173</v>
      </c>
      <c r="Q48" s="9">
        <v>1.0</v>
      </c>
      <c r="R48" s="202" t="str">
        <f t="shared" ref="R48:T48" si="2">I4</f>
        <v>Informe/ Destaque</v>
      </c>
      <c r="S48" s="9" t="str">
        <f t="shared" si="2"/>
        <v/>
      </c>
      <c r="T48" s="9" t="str">
        <f t="shared" si="2"/>
        <v/>
      </c>
      <c r="U48" s="203"/>
      <c r="V48" s="9" t="str">
        <f t="shared" ref="V48:V62" si="6">I70</f>
        <v>Informe/ Destaque</v>
      </c>
      <c r="W48" s="203"/>
      <c r="X48" s="9" t="str">
        <f t="shared" ref="X48:Y48" si="3">I26</f>
        <v/>
      </c>
      <c r="Y48" s="203" t="str">
        <f t="shared" si="3"/>
        <v/>
      </c>
      <c r="Z48" s="9" t="str">
        <f t="shared" ref="Z48:AA48" si="4">I49</f>
        <v>Informe/ Destaque</v>
      </c>
      <c r="AA48" s="204" t="str">
        <f t="shared" si="4"/>
        <v/>
      </c>
    </row>
    <row r="49">
      <c r="G49" s="9">
        <v>1.0</v>
      </c>
      <c r="H49" s="9" t="s">
        <v>1680</v>
      </c>
      <c r="I49" s="9" t="s">
        <v>189</v>
      </c>
      <c r="J49" s="9"/>
      <c r="K49" s="9"/>
      <c r="L49" s="9"/>
      <c r="M49" s="9"/>
      <c r="N49" s="9" t="s">
        <v>181</v>
      </c>
      <c r="O49" s="9" t="s">
        <v>300</v>
      </c>
      <c r="Q49" s="9">
        <v>2.0</v>
      </c>
      <c r="R49" s="202" t="str">
        <f t="shared" ref="R49:T49" si="5">I5</f>
        <v>Informe/ Destaque</v>
      </c>
      <c r="S49" s="9" t="str">
        <f t="shared" si="5"/>
        <v/>
      </c>
      <c r="T49" s="9" t="str">
        <f t="shared" si="5"/>
        <v/>
      </c>
      <c r="U49" s="203"/>
      <c r="V49" s="9" t="str">
        <f t="shared" si="6"/>
        <v>Conscientização</v>
      </c>
      <c r="W49" s="203" t="str">
        <f t="shared" ref="W49:W50" si="9">J70</f>
        <v/>
      </c>
      <c r="X49" s="9" t="str">
        <f t="shared" ref="X49:X62" si="10">I27</f>
        <v/>
      </c>
      <c r="Y49" s="203"/>
      <c r="Z49" s="163" t="str">
        <f t="shared" ref="Z49:AA49" si="7">I50</f>
        <v>Obras</v>
      </c>
      <c r="AA49" s="252" t="str">
        <f t="shared" si="7"/>
        <v>Informe/ Destaque</v>
      </c>
    </row>
    <row r="50">
      <c r="G50" s="9">
        <v>2.0</v>
      </c>
      <c r="H50" s="9" t="s">
        <v>1681</v>
      </c>
      <c r="I50" s="163" t="s">
        <v>207</v>
      </c>
      <c r="J50" s="163" t="s">
        <v>189</v>
      </c>
      <c r="K50" s="9"/>
      <c r="L50" s="9"/>
      <c r="M50" s="9"/>
      <c r="N50" s="9" t="s">
        <v>181</v>
      </c>
      <c r="O50" s="9" t="s">
        <v>300</v>
      </c>
      <c r="Q50" s="9">
        <v>3.0</v>
      </c>
      <c r="R50" s="202" t="str">
        <f t="shared" ref="R50:T50" si="8">I6</f>
        <v>Conscientização</v>
      </c>
      <c r="S50" s="9" t="str">
        <f t="shared" si="8"/>
        <v>Meio ambiente</v>
      </c>
      <c r="T50" s="9" t="str">
        <f t="shared" si="8"/>
        <v>Informe/ Destaque</v>
      </c>
      <c r="U50" s="203"/>
      <c r="V50" s="9" t="str">
        <f t="shared" si="6"/>
        <v>Informe/ Destaque</v>
      </c>
      <c r="W50" s="203" t="str">
        <f t="shared" si="9"/>
        <v>Meio ambiente</v>
      </c>
      <c r="X50" s="9" t="str">
        <f t="shared" si="10"/>
        <v/>
      </c>
      <c r="Y50" s="203"/>
      <c r="Z50" s="163" t="str">
        <f t="shared" ref="Z50:AA50" si="11">I51</f>
        <v>Informe/ Destaque</v>
      </c>
      <c r="AA50" s="252" t="str">
        <f t="shared" si="11"/>
        <v/>
      </c>
    </row>
    <row r="51">
      <c r="G51" s="9">
        <v>3.0</v>
      </c>
      <c r="H51" s="9" t="s">
        <v>1682</v>
      </c>
      <c r="I51" s="9" t="s">
        <v>189</v>
      </c>
      <c r="J51" s="9"/>
      <c r="K51" s="9"/>
      <c r="L51" s="9"/>
      <c r="M51" s="9"/>
      <c r="N51" s="9" t="s">
        <v>181</v>
      </c>
      <c r="O51" s="9" t="s">
        <v>300</v>
      </c>
      <c r="Q51" s="9">
        <v>4.0</v>
      </c>
      <c r="R51" s="202" t="s">
        <v>204</v>
      </c>
      <c r="S51" s="9" t="str">
        <f t="shared" ref="S51:T51" si="12">J7</f>
        <v>Saúde</v>
      </c>
      <c r="T51" s="140" t="str">
        <f t="shared" si="12"/>
        <v/>
      </c>
      <c r="U51" s="203"/>
      <c r="V51" s="9" t="str">
        <f t="shared" si="6"/>
        <v>Conscientização</v>
      </c>
      <c r="W51" s="204"/>
      <c r="X51" s="9" t="str">
        <f t="shared" si="10"/>
        <v/>
      </c>
      <c r="Y51" s="204"/>
      <c r="Z51" s="163" t="str">
        <f t="shared" ref="Z51:AA51" si="13">I52</f>
        <v>Obras</v>
      </c>
      <c r="AA51" s="252" t="str">
        <f t="shared" si="13"/>
        <v>Informe/ Destaque</v>
      </c>
    </row>
    <row r="52">
      <c r="G52" s="9">
        <v>4.0</v>
      </c>
      <c r="H52" s="9" t="s">
        <v>1683</v>
      </c>
      <c r="I52" s="163" t="s">
        <v>207</v>
      </c>
      <c r="J52" s="163" t="s">
        <v>189</v>
      </c>
      <c r="K52" s="9"/>
      <c r="L52" s="9"/>
      <c r="M52" s="9"/>
      <c r="N52" s="9" t="s">
        <v>181</v>
      </c>
      <c r="O52" s="9" t="s">
        <v>300</v>
      </c>
      <c r="Q52" s="9">
        <v>5.0</v>
      </c>
      <c r="R52" s="202" t="str">
        <f t="shared" ref="R52:T52" si="14">I8</f>
        <v>Informe/ Destaque</v>
      </c>
      <c r="S52" s="9" t="str">
        <f t="shared" si="14"/>
        <v/>
      </c>
      <c r="T52" s="9" t="str">
        <f t="shared" si="14"/>
        <v/>
      </c>
      <c r="U52" s="203"/>
      <c r="V52" s="9" t="str">
        <f t="shared" si="6"/>
        <v>Informe/ Destaque</v>
      </c>
      <c r="W52" s="203" t="str">
        <f>J73</f>
        <v>Saúde</v>
      </c>
      <c r="X52" s="9" t="str">
        <f t="shared" si="10"/>
        <v/>
      </c>
      <c r="Y52" s="203"/>
      <c r="Z52" s="163" t="str">
        <f t="shared" ref="Z52:AA52" si="15">I53</f>
        <v>Obras</v>
      </c>
      <c r="AA52" s="252" t="str">
        <f t="shared" si="15"/>
        <v/>
      </c>
    </row>
    <row r="53">
      <c r="G53" s="9">
        <v>5.0</v>
      </c>
      <c r="H53" s="9" t="s">
        <v>1684</v>
      </c>
      <c r="I53" s="163" t="s">
        <v>207</v>
      </c>
      <c r="J53" s="9"/>
      <c r="K53" s="9"/>
      <c r="L53" s="9"/>
      <c r="M53" s="9"/>
      <c r="N53" s="9" t="s">
        <v>181</v>
      </c>
      <c r="O53" s="9" t="s">
        <v>300</v>
      </c>
      <c r="Q53" s="9">
        <v>6.0</v>
      </c>
      <c r="R53" s="202" t="str">
        <f t="shared" ref="R53:T53" si="16">I9</f>
        <v>Saúde</v>
      </c>
      <c r="S53" s="9" t="str">
        <f t="shared" si="16"/>
        <v>Conscientização</v>
      </c>
      <c r="T53" s="9" t="str">
        <f t="shared" si="16"/>
        <v/>
      </c>
      <c r="U53" s="203"/>
      <c r="V53" s="9" t="str">
        <f t="shared" si="6"/>
        <v>Saúde</v>
      </c>
      <c r="W53" s="203"/>
      <c r="X53" s="9" t="str">
        <f t="shared" si="10"/>
        <v/>
      </c>
      <c r="Y53" s="203"/>
      <c r="Z53" s="163" t="str">
        <f t="shared" ref="Z53:AA53" si="17">I54</f>
        <v>Informe/ Destaque</v>
      </c>
      <c r="AA53" s="252" t="str">
        <f t="shared" si="17"/>
        <v/>
      </c>
    </row>
    <row r="54">
      <c r="G54" s="9">
        <v>6.0</v>
      </c>
      <c r="H54" s="9" t="s">
        <v>1685</v>
      </c>
      <c r="I54" s="9" t="s">
        <v>189</v>
      </c>
      <c r="J54" s="9"/>
      <c r="K54" s="9"/>
      <c r="L54" s="9"/>
      <c r="M54" s="9"/>
      <c r="N54" s="9" t="s">
        <v>181</v>
      </c>
      <c r="O54" s="9" t="s">
        <v>300</v>
      </c>
      <c r="Q54" s="9">
        <v>7.0</v>
      </c>
      <c r="R54" s="202" t="str">
        <f t="shared" ref="R54:T54" si="18">I10</f>
        <v>Educação</v>
      </c>
      <c r="S54" s="9" t="str">
        <f t="shared" si="18"/>
        <v>Informe/ Destaque</v>
      </c>
      <c r="T54" s="9" t="str">
        <f t="shared" si="18"/>
        <v/>
      </c>
      <c r="U54" s="203"/>
      <c r="V54" s="9" t="str">
        <f t="shared" si="6"/>
        <v>Educação</v>
      </c>
      <c r="W54" s="203"/>
      <c r="X54" s="9" t="str">
        <f t="shared" si="10"/>
        <v/>
      </c>
      <c r="Y54" s="203"/>
      <c r="Z54" s="163" t="str">
        <f t="shared" ref="Z54:AA54" si="19">I55</f>
        <v>Obras</v>
      </c>
      <c r="AA54" s="252" t="str">
        <f t="shared" si="19"/>
        <v>Informe/ Destaque</v>
      </c>
    </row>
    <row r="55">
      <c r="G55" s="9">
        <v>7.0</v>
      </c>
      <c r="H55" s="9" t="s">
        <v>1686</v>
      </c>
      <c r="I55" s="9" t="s">
        <v>207</v>
      </c>
      <c r="J55" s="9" t="s">
        <v>189</v>
      </c>
      <c r="M55" s="9"/>
      <c r="N55" s="9" t="s">
        <v>181</v>
      </c>
      <c r="O55" s="9" t="s">
        <v>300</v>
      </c>
      <c r="Q55" s="9">
        <v>8.0</v>
      </c>
      <c r="R55" s="202" t="str">
        <f t="shared" ref="R55:T55" si="20">I11</f>
        <v>Meio ambiente</v>
      </c>
      <c r="S55" s="9" t="str">
        <f t="shared" si="20"/>
        <v>Conscientização</v>
      </c>
      <c r="T55" s="9" t="str">
        <f t="shared" si="20"/>
        <v>Informe/ Destaque</v>
      </c>
      <c r="U55" s="203"/>
      <c r="V55" s="9" t="str">
        <f t="shared" si="6"/>
        <v>Meio ambiente</v>
      </c>
      <c r="W55" s="204"/>
      <c r="X55" s="9" t="str">
        <f t="shared" si="10"/>
        <v/>
      </c>
      <c r="Y55" s="204"/>
      <c r="Z55" s="163" t="str">
        <f t="shared" ref="Z55:AA55" si="21">I56</f>
        <v>Agricultuta/ Pecuária</v>
      </c>
      <c r="AA55" s="252" t="str">
        <f t="shared" si="21"/>
        <v>Crescimento econômico</v>
      </c>
    </row>
    <row r="56">
      <c r="G56" s="9">
        <v>8.0</v>
      </c>
      <c r="H56" s="9" t="s">
        <v>1687</v>
      </c>
      <c r="I56" s="9" t="s">
        <v>204</v>
      </c>
      <c r="J56" s="9" t="s">
        <v>366</v>
      </c>
      <c r="M56" s="9"/>
      <c r="N56" s="9" t="s">
        <v>181</v>
      </c>
      <c r="O56" s="9" t="s">
        <v>300</v>
      </c>
      <c r="Q56" s="9">
        <v>9.0</v>
      </c>
      <c r="R56" s="202" t="str">
        <f t="shared" ref="R56:T56" si="22">I12</f>
        <v>Informe/ Destaque</v>
      </c>
      <c r="S56" s="9" t="str">
        <f t="shared" si="22"/>
        <v/>
      </c>
      <c r="T56" s="9" t="str">
        <f t="shared" si="22"/>
        <v/>
      </c>
      <c r="U56" s="203"/>
      <c r="V56" s="9" t="str">
        <f t="shared" si="6"/>
        <v>Meio ambiente</v>
      </c>
      <c r="W56" s="203" t="str">
        <f>J77</f>
        <v>Informe/ Destaque</v>
      </c>
      <c r="X56" s="9" t="str">
        <f t="shared" si="10"/>
        <v/>
      </c>
      <c r="Y56" s="203"/>
      <c r="Z56" s="163" t="str">
        <f t="shared" ref="Z56:AA56" si="23">I57</f>
        <v>Política</v>
      </c>
      <c r="AA56" s="252" t="str">
        <f t="shared" si="23"/>
        <v>Informe/ Destaque</v>
      </c>
    </row>
    <row r="57">
      <c r="G57" s="9">
        <v>9.0</v>
      </c>
      <c r="H57" s="9" t="s">
        <v>1688</v>
      </c>
      <c r="I57" s="163" t="s">
        <v>180</v>
      </c>
      <c r="J57" s="163" t="s">
        <v>189</v>
      </c>
      <c r="M57" s="9"/>
      <c r="N57" s="9" t="s">
        <v>181</v>
      </c>
      <c r="O57" s="9" t="s">
        <v>300</v>
      </c>
      <c r="Q57" s="9">
        <v>10.0</v>
      </c>
      <c r="R57" s="202" t="str">
        <f t="shared" ref="R57:T57" si="24">I13</f>
        <v>Economia/ Investimento</v>
      </c>
      <c r="S57" s="9" t="str">
        <f t="shared" si="24"/>
        <v>Cultura</v>
      </c>
      <c r="T57" s="9" t="str">
        <f t="shared" si="24"/>
        <v/>
      </c>
      <c r="U57" s="203"/>
      <c r="V57" s="9" t="str">
        <f t="shared" si="6"/>
        <v>Informe/ Destaque</v>
      </c>
      <c r="W57" s="203"/>
      <c r="X57" s="9" t="str">
        <f t="shared" si="10"/>
        <v/>
      </c>
      <c r="Y57" s="203"/>
      <c r="Z57" s="163" t="str">
        <f t="shared" ref="Z57:AA57" si="25">I58</f>
        <v>Obras</v>
      </c>
      <c r="AA57" s="252" t="str">
        <f t="shared" si="25"/>
        <v/>
      </c>
    </row>
    <row r="58">
      <c r="G58" s="9">
        <v>10.0</v>
      </c>
      <c r="H58" s="9" t="s">
        <v>1689</v>
      </c>
      <c r="I58" s="9" t="s">
        <v>207</v>
      </c>
      <c r="M58" s="9"/>
      <c r="N58" s="9" t="s">
        <v>181</v>
      </c>
      <c r="O58" s="9" t="s">
        <v>300</v>
      </c>
      <c r="Q58" s="9">
        <v>11.0</v>
      </c>
      <c r="R58" s="202" t="str">
        <f t="shared" ref="R58:T58" si="26">I14</f>
        <v>Meio ambiente</v>
      </c>
      <c r="S58" s="9" t="str">
        <f t="shared" si="26"/>
        <v>Conscientização</v>
      </c>
      <c r="T58" s="9" t="str">
        <f t="shared" si="26"/>
        <v/>
      </c>
      <c r="U58" s="203"/>
      <c r="V58" s="9" t="str">
        <f t="shared" si="6"/>
        <v>Informe/ Destaque</v>
      </c>
      <c r="W58" s="203" t="str">
        <f>J79</f>
        <v>Economia/ Investimento</v>
      </c>
      <c r="X58" s="9" t="str">
        <f t="shared" si="10"/>
        <v/>
      </c>
      <c r="Y58" s="203"/>
      <c r="Z58" s="163" t="str">
        <f t="shared" ref="Z58:AA58" si="27">I59</f>
        <v>Informe/ Destaque</v>
      </c>
      <c r="AA58" s="252" t="str">
        <f t="shared" si="27"/>
        <v/>
      </c>
    </row>
    <row r="59">
      <c r="G59" s="9">
        <v>11.0</v>
      </c>
      <c r="H59" s="9" t="s">
        <v>1690</v>
      </c>
      <c r="I59" s="163" t="s">
        <v>189</v>
      </c>
      <c r="J59" s="140"/>
      <c r="M59" s="9"/>
      <c r="N59" s="9" t="s">
        <v>181</v>
      </c>
      <c r="O59" s="9" t="s">
        <v>300</v>
      </c>
      <c r="Q59" s="9">
        <v>12.0</v>
      </c>
      <c r="R59" s="202" t="str">
        <f t="shared" ref="R59:T59" si="28">I15</f>
        <v>Saúde</v>
      </c>
      <c r="S59" s="9" t="str">
        <f t="shared" si="28"/>
        <v>Informe/ Destaque</v>
      </c>
      <c r="T59" s="9" t="str">
        <f t="shared" si="28"/>
        <v/>
      </c>
      <c r="U59" s="203"/>
      <c r="V59" s="9" t="str">
        <f t="shared" si="6"/>
        <v>Economia/ Investimento</v>
      </c>
      <c r="W59" s="204"/>
      <c r="X59" s="9" t="str">
        <f t="shared" si="10"/>
        <v/>
      </c>
      <c r="Y59" s="204"/>
      <c r="Z59" s="163" t="str">
        <f t="shared" ref="Z59:AA59" si="29">I60</f>
        <v>Informe/ Destaque</v>
      </c>
      <c r="AA59" s="252" t="str">
        <f t="shared" si="29"/>
        <v/>
      </c>
    </row>
    <row r="60">
      <c r="G60" s="9">
        <v>12.0</v>
      </c>
      <c r="H60" s="9" t="s">
        <v>1691</v>
      </c>
      <c r="I60" s="9" t="s">
        <v>189</v>
      </c>
      <c r="M60" s="9"/>
      <c r="N60" s="9" t="s">
        <v>181</v>
      </c>
      <c r="O60" s="9" t="s">
        <v>300</v>
      </c>
      <c r="Q60" s="9">
        <v>13.0</v>
      </c>
      <c r="R60" s="202" t="str">
        <f t="shared" ref="R60:T60" si="30">I16</f>
        <v>Informe/ Destaque</v>
      </c>
      <c r="S60" s="9" t="str">
        <f t="shared" si="30"/>
        <v/>
      </c>
      <c r="T60" s="9" t="str">
        <f t="shared" si="30"/>
        <v/>
      </c>
      <c r="U60" s="203"/>
      <c r="V60" s="9" t="str">
        <f t="shared" si="6"/>
        <v>Meio ambiente</v>
      </c>
      <c r="W60" s="204"/>
      <c r="X60" s="9" t="str">
        <f t="shared" si="10"/>
        <v/>
      </c>
      <c r="Y60" s="204"/>
      <c r="Z60" s="163" t="str">
        <f t="shared" ref="Z60:AA60" si="31">I61</f>
        <v>Saúde</v>
      </c>
      <c r="AA60" s="252" t="str">
        <f t="shared" si="31"/>
        <v>Informe/ Destaque</v>
      </c>
    </row>
    <row r="61">
      <c r="G61" s="9">
        <v>13.0</v>
      </c>
      <c r="H61" s="9" t="s">
        <v>1692</v>
      </c>
      <c r="I61" s="163" t="s">
        <v>188</v>
      </c>
      <c r="J61" s="163" t="s">
        <v>189</v>
      </c>
      <c r="M61" s="9"/>
      <c r="N61" s="9" t="s">
        <v>181</v>
      </c>
      <c r="O61" s="9" t="s">
        <v>300</v>
      </c>
      <c r="Q61" s="9">
        <v>14.0</v>
      </c>
      <c r="R61" s="202" t="str">
        <f t="shared" ref="R61:T61" si="32">I17</f>
        <v>Informe/ Destaque</v>
      </c>
      <c r="S61" s="9" t="str">
        <f t="shared" si="32"/>
        <v/>
      </c>
      <c r="T61" s="9" t="str">
        <f t="shared" si="32"/>
        <v/>
      </c>
      <c r="U61" s="203"/>
      <c r="V61" s="9" t="str">
        <f t="shared" si="6"/>
        <v>Saúde</v>
      </c>
      <c r="W61" s="203"/>
      <c r="X61" s="9" t="str">
        <f t="shared" si="10"/>
        <v/>
      </c>
      <c r="Y61" s="203" t="str">
        <f>J39</f>
        <v/>
      </c>
      <c r="Z61" s="163" t="str">
        <f t="shared" ref="Z61:AA61" si="33">I62</f>
        <v>Segurança</v>
      </c>
      <c r="AA61" s="252" t="str">
        <f t="shared" si="33"/>
        <v/>
      </c>
    </row>
    <row r="62">
      <c r="G62" s="9">
        <v>14.0</v>
      </c>
      <c r="H62" s="9" t="s">
        <v>1693</v>
      </c>
      <c r="I62" s="163" t="s">
        <v>235</v>
      </c>
      <c r="J62" s="140"/>
      <c r="M62" s="9"/>
      <c r="N62" s="9" t="s">
        <v>181</v>
      </c>
      <c r="O62" s="9" t="s">
        <v>300</v>
      </c>
      <c r="Q62" s="9">
        <v>15.0</v>
      </c>
      <c r="R62" s="205" t="str">
        <f>I18</f>
        <v>Saúde</v>
      </c>
      <c r="S62" s="253"/>
      <c r="T62" s="206" t="str">
        <f>K18</f>
        <v/>
      </c>
      <c r="U62" s="207"/>
      <c r="V62" s="205" t="str">
        <f t="shared" si="6"/>
        <v>Informe/ Destaque</v>
      </c>
      <c r="W62" s="254" t="str">
        <f>J83</f>
        <v>Informe/ Destaque</v>
      </c>
      <c r="X62" s="206" t="str">
        <f t="shared" si="10"/>
        <v/>
      </c>
      <c r="Y62" s="254"/>
      <c r="Z62" s="206" t="str">
        <f>I63</f>
        <v>Conscientização</v>
      </c>
      <c r="AA62" s="254"/>
    </row>
    <row r="63">
      <c r="G63" s="9">
        <v>15.0</v>
      </c>
      <c r="H63" s="9" t="s">
        <v>1694</v>
      </c>
      <c r="I63" s="9" t="s">
        <v>215</v>
      </c>
      <c r="J63" s="163" t="s">
        <v>189</v>
      </c>
      <c r="K63" s="9"/>
      <c r="L63" s="9"/>
      <c r="M63" s="9"/>
      <c r="N63" s="9" t="s">
        <v>181</v>
      </c>
      <c r="O63" s="9" t="s">
        <v>300</v>
      </c>
      <c r="S63" s="9"/>
      <c r="T63" s="9"/>
    </row>
    <row r="65">
      <c r="H65" s="9" t="s">
        <v>1695</v>
      </c>
    </row>
    <row r="66">
      <c r="H66" s="9" t="s">
        <v>1696</v>
      </c>
    </row>
    <row r="67" ht="26.25" customHeight="1">
      <c r="R67" s="208" t="s">
        <v>171</v>
      </c>
      <c r="S67" s="209" t="s">
        <v>14</v>
      </c>
      <c r="T67" s="210" t="s">
        <v>15</v>
      </c>
      <c r="U67" s="210" t="s">
        <v>16</v>
      </c>
      <c r="V67" s="211" t="s">
        <v>365</v>
      </c>
      <c r="W67" s="212"/>
    </row>
    <row r="68">
      <c r="H68" s="9" t="s">
        <v>15</v>
      </c>
      <c r="I68" s="9" t="s">
        <v>979</v>
      </c>
      <c r="R68" s="213" t="s">
        <v>204</v>
      </c>
      <c r="S68" s="214">
        <f t="shared" ref="S68:S81" si="34">COUNTIF($R$48:$U$62, R68)
</f>
        <v>1</v>
      </c>
      <c r="T68" s="215">
        <f t="shared" ref="T68:T81" si="35">COUNTIF($V$48:$W$62, R68)
</f>
        <v>0</v>
      </c>
      <c r="U68" s="215">
        <f t="shared" ref="U68:U81" si="36">COUNTIF($X$48:$Y$62, R68)
</f>
        <v>0</v>
      </c>
      <c r="V68" s="140">
        <f t="shared" ref="V68:V81" si="37">COUNTIF($Z$48:$AA$62, R68)
</f>
        <v>1</v>
      </c>
      <c r="W68" s="216"/>
    </row>
    <row r="69">
      <c r="G69" s="162" t="s">
        <v>169</v>
      </c>
      <c r="H69" s="163" t="s">
        <v>170</v>
      </c>
      <c r="I69" s="164" t="s">
        <v>171</v>
      </c>
      <c r="N69" s="9" t="s">
        <v>172</v>
      </c>
      <c r="O69" s="9" t="s">
        <v>173</v>
      </c>
      <c r="R69" s="213" t="s">
        <v>215</v>
      </c>
      <c r="S69" s="214">
        <f t="shared" si="34"/>
        <v>4</v>
      </c>
      <c r="T69" s="215">
        <f t="shared" si="35"/>
        <v>2</v>
      </c>
      <c r="U69" s="215">
        <f t="shared" si="36"/>
        <v>0</v>
      </c>
      <c r="V69" s="140">
        <f t="shared" si="37"/>
        <v>1</v>
      </c>
      <c r="W69" s="216"/>
    </row>
    <row r="70">
      <c r="G70" s="9">
        <v>1.0</v>
      </c>
      <c r="H70" s="9" t="s">
        <v>1657</v>
      </c>
      <c r="I70" s="9" t="s">
        <v>189</v>
      </c>
      <c r="K70" s="9"/>
      <c r="L70" s="9"/>
      <c r="N70" s="9" t="s">
        <v>181</v>
      </c>
      <c r="O70" s="9">
        <v>0.0</v>
      </c>
      <c r="R70" s="213" t="s">
        <v>366</v>
      </c>
      <c r="S70" s="214">
        <f t="shared" si="34"/>
        <v>0</v>
      </c>
      <c r="T70" s="215">
        <f t="shared" si="35"/>
        <v>0</v>
      </c>
      <c r="U70" s="215">
        <f t="shared" si="36"/>
        <v>0</v>
      </c>
      <c r="V70" s="140">
        <f t="shared" si="37"/>
        <v>1</v>
      </c>
      <c r="W70" s="216"/>
    </row>
    <row r="71">
      <c r="G71" s="9">
        <v>2.0</v>
      </c>
      <c r="H71" s="9" t="s">
        <v>1697</v>
      </c>
      <c r="I71" s="9" t="s">
        <v>215</v>
      </c>
      <c r="J71" s="9" t="s">
        <v>272</v>
      </c>
      <c r="K71" s="9" t="s">
        <v>189</v>
      </c>
      <c r="L71" s="9"/>
      <c r="N71" s="9" t="s">
        <v>216</v>
      </c>
      <c r="O71" s="9">
        <v>0.0</v>
      </c>
      <c r="R71" s="213" t="s">
        <v>197</v>
      </c>
      <c r="S71" s="214">
        <f t="shared" si="34"/>
        <v>1</v>
      </c>
      <c r="T71" s="215">
        <f t="shared" si="35"/>
        <v>0</v>
      </c>
      <c r="U71" s="215">
        <f t="shared" si="36"/>
        <v>0</v>
      </c>
      <c r="V71" s="140">
        <f t="shared" si="37"/>
        <v>0</v>
      </c>
      <c r="W71" s="216"/>
    </row>
    <row r="72">
      <c r="G72" s="9">
        <v>3.0</v>
      </c>
      <c r="H72" s="9" t="s">
        <v>1698</v>
      </c>
      <c r="I72" s="9" t="s">
        <v>189</v>
      </c>
      <c r="K72" s="9"/>
      <c r="L72" s="9"/>
      <c r="N72" s="9" t="s">
        <v>181</v>
      </c>
      <c r="O72" s="9">
        <v>0.0</v>
      </c>
      <c r="R72" s="213" t="s">
        <v>220</v>
      </c>
      <c r="S72" s="214">
        <f t="shared" si="34"/>
        <v>1</v>
      </c>
      <c r="T72" s="215">
        <f t="shared" si="35"/>
        <v>2</v>
      </c>
      <c r="U72" s="215">
        <f t="shared" si="36"/>
        <v>0</v>
      </c>
      <c r="V72" s="140">
        <f t="shared" si="37"/>
        <v>0</v>
      </c>
      <c r="W72" s="216"/>
    </row>
    <row r="73">
      <c r="G73" s="9">
        <v>4.0</v>
      </c>
      <c r="H73" s="9" t="s">
        <v>1699</v>
      </c>
      <c r="I73" s="9" t="s">
        <v>215</v>
      </c>
      <c r="J73" s="9" t="s">
        <v>188</v>
      </c>
      <c r="L73" s="9"/>
      <c r="N73" s="9" t="s">
        <v>181</v>
      </c>
      <c r="O73" s="9">
        <v>0.0</v>
      </c>
      <c r="R73" s="213" t="s">
        <v>200</v>
      </c>
      <c r="S73" s="214">
        <f t="shared" si="34"/>
        <v>1</v>
      </c>
      <c r="T73" s="215">
        <f t="shared" si="35"/>
        <v>1</v>
      </c>
      <c r="U73" s="215">
        <f t="shared" si="36"/>
        <v>0</v>
      </c>
      <c r="V73" s="140">
        <f t="shared" si="37"/>
        <v>0</v>
      </c>
      <c r="W73" s="216"/>
    </row>
    <row r="74">
      <c r="G74" s="9">
        <v>5.0</v>
      </c>
      <c r="H74" s="9" t="s">
        <v>1700</v>
      </c>
      <c r="I74" s="9" t="s">
        <v>189</v>
      </c>
      <c r="K74" s="9"/>
      <c r="L74" s="9"/>
      <c r="N74" s="9" t="s">
        <v>181</v>
      </c>
      <c r="O74" s="9">
        <v>0.0</v>
      </c>
      <c r="R74" s="213" t="s">
        <v>189</v>
      </c>
      <c r="S74" s="214">
        <f t="shared" si="34"/>
        <v>10</v>
      </c>
      <c r="T74" s="215">
        <f t="shared" si="35"/>
        <v>8</v>
      </c>
      <c r="U74" s="215">
        <f t="shared" si="36"/>
        <v>0</v>
      </c>
      <c r="V74" s="140">
        <f t="shared" si="37"/>
        <v>10</v>
      </c>
      <c r="W74" s="216"/>
    </row>
    <row r="75">
      <c r="G75" s="9">
        <v>6.0</v>
      </c>
      <c r="H75" s="9" t="s">
        <v>1701</v>
      </c>
      <c r="I75" s="9" t="s">
        <v>188</v>
      </c>
      <c r="J75" s="9" t="s">
        <v>215</v>
      </c>
      <c r="K75" s="9"/>
      <c r="L75" s="9"/>
      <c r="N75" s="9" t="s">
        <v>181</v>
      </c>
      <c r="O75" s="9">
        <v>0.0</v>
      </c>
      <c r="R75" s="213" t="s">
        <v>196</v>
      </c>
      <c r="S75" s="214">
        <f t="shared" si="34"/>
        <v>0</v>
      </c>
      <c r="T75" s="215">
        <f t="shared" si="35"/>
        <v>0</v>
      </c>
      <c r="U75" s="215">
        <f t="shared" si="36"/>
        <v>0</v>
      </c>
      <c r="V75" s="140">
        <f t="shared" si="37"/>
        <v>0</v>
      </c>
      <c r="W75" s="216"/>
    </row>
    <row r="76">
      <c r="G76" s="9">
        <v>7.0</v>
      </c>
      <c r="H76" s="9" t="s">
        <v>1702</v>
      </c>
      <c r="I76" s="9" t="s">
        <v>200</v>
      </c>
      <c r="J76" s="9" t="s">
        <v>189</v>
      </c>
      <c r="K76" s="9"/>
      <c r="L76" s="9"/>
      <c r="N76" s="9" t="s">
        <v>181</v>
      </c>
      <c r="O76" s="9">
        <v>0.0</v>
      </c>
      <c r="R76" s="213" t="s">
        <v>272</v>
      </c>
      <c r="S76" s="214">
        <f t="shared" si="34"/>
        <v>3</v>
      </c>
      <c r="T76" s="215">
        <f t="shared" si="35"/>
        <v>4</v>
      </c>
      <c r="U76" s="215">
        <f t="shared" si="36"/>
        <v>0</v>
      </c>
      <c r="V76" s="140">
        <f t="shared" si="37"/>
        <v>0</v>
      </c>
      <c r="W76" s="216"/>
    </row>
    <row r="77">
      <c r="G77" s="9">
        <v>8.0</v>
      </c>
      <c r="H77" s="9" t="s">
        <v>1703</v>
      </c>
      <c r="I77" s="9" t="s">
        <v>272</v>
      </c>
      <c r="J77" s="9" t="s">
        <v>189</v>
      </c>
      <c r="K77" s="9"/>
      <c r="L77" s="9"/>
      <c r="N77" s="9" t="s">
        <v>181</v>
      </c>
      <c r="O77" s="9">
        <v>0.0</v>
      </c>
      <c r="R77" s="213" t="s">
        <v>179</v>
      </c>
      <c r="S77" s="214">
        <f t="shared" si="34"/>
        <v>0</v>
      </c>
      <c r="T77" s="215">
        <f t="shared" si="35"/>
        <v>0</v>
      </c>
      <c r="U77" s="215">
        <f t="shared" si="36"/>
        <v>0</v>
      </c>
      <c r="V77" s="140">
        <f t="shared" si="37"/>
        <v>0</v>
      </c>
      <c r="W77" s="216"/>
    </row>
    <row r="78">
      <c r="G78" s="9">
        <v>9.0</v>
      </c>
      <c r="H78" s="9" t="s">
        <v>1704</v>
      </c>
      <c r="I78" s="9" t="s">
        <v>272</v>
      </c>
      <c r="J78" s="9" t="s">
        <v>215</v>
      </c>
      <c r="K78" s="9" t="s">
        <v>189</v>
      </c>
      <c r="L78" s="9"/>
      <c r="N78" s="9" t="s">
        <v>216</v>
      </c>
      <c r="O78" s="9">
        <v>0.0</v>
      </c>
      <c r="R78" s="213" t="s">
        <v>207</v>
      </c>
      <c r="S78" s="214">
        <f t="shared" si="34"/>
        <v>0</v>
      </c>
      <c r="T78" s="215">
        <f t="shared" si="35"/>
        <v>0</v>
      </c>
      <c r="U78" s="215">
        <f t="shared" si="36"/>
        <v>0</v>
      </c>
      <c r="V78" s="140">
        <f t="shared" si="37"/>
        <v>5</v>
      </c>
      <c r="W78" s="216"/>
    </row>
    <row r="79">
      <c r="G79" s="9">
        <v>10.0</v>
      </c>
      <c r="H79" s="9" t="s">
        <v>1705</v>
      </c>
      <c r="I79" s="9" t="s">
        <v>189</v>
      </c>
      <c r="J79" s="9" t="s">
        <v>220</v>
      </c>
      <c r="N79" s="9" t="s">
        <v>181</v>
      </c>
      <c r="O79" s="9">
        <v>0.0</v>
      </c>
      <c r="R79" s="213" t="s">
        <v>227</v>
      </c>
      <c r="S79" s="214">
        <f t="shared" si="34"/>
        <v>0</v>
      </c>
      <c r="T79" s="215">
        <f t="shared" si="35"/>
        <v>0</v>
      </c>
      <c r="U79" s="215">
        <f t="shared" si="36"/>
        <v>0</v>
      </c>
      <c r="V79" s="140">
        <f t="shared" si="37"/>
        <v>0</v>
      </c>
      <c r="W79" s="216"/>
    </row>
    <row r="80">
      <c r="G80" s="9">
        <v>11.0</v>
      </c>
      <c r="H80" s="9" t="s">
        <v>1706</v>
      </c>
      <c r="I80" s="9" t="s">
        <v>189</v>
      </c>
      <c r="N80" s="9" t="s">
        <v>181</v>
      </c>
      <c r="O80" s="9">
        <v>0.0</v>
      </c>
      <c r="R80" s="213" t="s">
        <v>188</v>
      </c>
      <c r="S80" s="214">
        <f t="shared" si="34"/>
        <v>4</v>
      </c>
      <c r="T80" s="215">
        <f t="shared" si="35"/>
        <v>3</v>
      </c>
      <c r="U80" s="215">
        <f t="shared" si="36"/>
        <v>0</v>
      </c>
      <c r="V80" s="140">
        <f t="shared" si="37"/>
        <v>1</v>
      </c>
      <c r="W80" s="216"/>
    </row>
    <row r="81">
      <c r="G81" s="9">
        <v>12.0</v>
      </c>
      <c r="H81" s="9" t="s">
        <v>1707</v>
      </c>
      <c r="I81" s="9" t="s">
        <v>220</v>
      </c>
      <c r="J81" s="9" t="s">
        <v>197</v>
      </c>
      <c r="N81" s="9" t="s">
        <v>181</v>
      </c>
      <c r="O81" s="9">
        <v>0.0</v>
      </c>
      <c r="R81" s="217" t="s">
        <v>235</v>
      </c>
      <c r="S81" s="218">
        <f t="shared" si="34"/>
        <v>0</v>
      </c>
      <c r="T81" s="219">
        <f t="shared" si="35"/>
        <v>0</v>
      </c>
      <c r="U81" s="219">
        <f t="shared" si="36"/>
        <v>0</v>
      </c>
      <c r="V81" s="220">
        <f t="shared" si="37"/>
        <v>1</v>
      </c>
      <c r="W81" s="221"/>
    </row>
    <row r="82">
      <c r="G82" s="9">
        <v>13.0</v>
      </c>
      <c r="H82" s="9" t="s">
        <v>1708</v>
      </c>
      <c r="I82" s="9" t="s">
        <v>272</v>
      </c>
      <c r="J82" s="9" t="s">
        <v>215</v>
      </c>
      <c r="K82" s="9"/>
      <c r="L82" s="9"/>
      <c r="N82" s="9" t="s">
        <v>216</v>
      </c>
      <c r="O82" s="9">
        <v>0.0</v>
      </c>
    </row>
    <row r="83">
      <c r="G83" s="9">
        <v>14.0</v>
      </c>
      <c r="H83" s="9" t="s">
        <v>1709</v>
      </c>
      <c r="I83" s="9" t="s">
        <v>188</v>
      </c>
      <c r="J83" s="9" t="s">
        <v>189</v>
      </c>
      <c r="K83" s="9"/>
      <c r="L83" s="9"/>
      <c r="N83" s="9" t="s">
        <v>181</v>
      </c>
      <c r="O83" s="9">
        <v>0.0</v>
      </c>
      <c r="R83" s="208" t="s">
        <v>367</v>
      </c>
      <c r="S83" s="209" t="s">
        <v>216</v>
      </c>
      <c r="T83" s="209" t="s">
        <v>181</v>
      </c>
      <c r="U83" s="222" t="s">
        <v>368</v>
      </c>
    </row>
    <row r="84">
      <c r="G84" s="9">
        <v>15.0</v>
      </c>
      <c r="H84" s="9" t="s">
        <v>1710</v>
      </c>
      <c r="I84" s="9" t="s">
        <v>189</v>
      </c>
      <c r="K84" s="9"/>
      <c r="L84" s="9"/>
      <c r="N84" s="9" t="s">
        <v>181</v>
      </c>
      <c r="O84" s="9">
        <v>0.0</v>
      </c>
      <c r="R84" s="213" t="s">
        <v>15</v>
      </c>
      <c r="S84" s="214">
        <f>COUNTIF(N50:N64,"Alerta")</f>
        <v>0</v>
      </c>
      <c r="T84" s="214">
        <f>COUNTIF(N50:N64,"Positiva")
</f>
        <v>14</v>
      </c>
      <c r="U84" s="223">
        <f t="shared" ref="U84:U87" si="38">S84/(SUM(S84:T84))</f>
        <v>0</v>
      </c>
    </row>
    <row r="85">
      <c r="R85" s="213" t="s">
        <v>14</v>
      </c>
      <c r="S85" s="214">
        <f>COUNTIF(N4:N18,"Alerta")</f>
        <v>4</v>
      </c>
      <c r="T85" s="214">
        <f>COUNTIF(N4:N18,"Positiva")
</f>
        <v>11</v>
      </c>
      <c r="U85" s="223">
        <f t="shared" si="38"/>
        <v>0.2666666667</v>
      </c>
    </row>
    <row r="86">
      <c r="H86" s="192" t="s">
        <v>1711</v>
      </c>
      <c r="R86" s="213" t="s">
        <v>16</v>
      </c>
      <c r="S86" s="214">
        <f>COUNTIF(N6:N20,"Alerta")</f>
        <v>4</v>
      </c>
      <c r="T86" s="214">
        <f>COUNTIF(N6:N20,"Positiva")
</f>
        <v>9</v>
      </c>
      <c r="U86" s="223">
        <f t="shared" si="38"/>
        <v>0.3076923077</v>
      </c>
    </row>
    <row r="87">
      <c r="R87" s="217" t="s">
        <v>369</v>
      </c>
      <c r="S87" s="218">
        <f>COUNTIF(N29:N43,"Alerta")</f>
        <v>0</v>
      </c>
      <c r="T87" s="218">
        <f>COUNTIF(N29:N43,"Positiva")
</f>
        <v>0</v>
      </c>
      <c r="U87" s="224" t="str">
        <f t="shared" si="38"/>
        <v>#DIV/0!</v>
      </c>
    </row>
  </sheetData>
  <mergeCells count="20">
    <mergeCell ref="B1:C1"/>
    <mergeCell ref="G1:O1"/>
    <mergeCell ref="Q1:T1"/>
    <mergeCell ref="A2:A6"/>
    <mergeCell ref="I3:L3"/>
    <mergeCell ref="B5:B6"/>
    <mergeCell ref="C5:C6"/>
    <mergeCell ref="X47:Y47"/>
    <mergeCell ref="Z47:AA47"/>
    <mergeCell ref="V67:W67"/>
    <mergeCell ref="I69:L69"/>
    <mergeCell ref="H86:J88"/>
    <mergeCell ref="A8:D8"/>
    <mergeCell ref="A12:C12"/>
    <mergeCell ref="I25:L25"/>
    <mergeCell ref="H42:J44"/>
    <mergeCell ref="R46:AA46"/>
    <mergeCell ref="R47:U47"/>
    <mergeCell ref="V47:W47"/>
    <mergeCell ref="I48:L48"/>
  </mergeCells>
  <conditionalFormatting sqref="M4:N18 M26:N40 M49:N63 N69:N84 M84">
    <cfRule type="containsText" dxfId="3" priority="1" operator="containsText" text="Alerta">
      <formula>NOT(ISERROR(SEARCH(("Alerta"),(M4))))</formula>
    </cfRule>
  </conditionalFormatting>
  <conditionalFormatting sqref="T41">
    <cfRule type="containsText" dxfId="4" priority="2" operator="containsText" text="esquerda">
      <formula>NOT(ISERROR(SEARCH(("esquerda"),(T41))))</formula>
    </cfRule>
  </conditionalFormatting>
  <conditionalFormatting sqref="T41">
    <cfRule type="containsText" dxfId="5" priority="3" operator="containsText" text="direita">
      <formula>NOT(ISERROR(SEARCH(("direita"),(T41))))</formula>
    </cfRule>
  </conditionalFormatting>
  <conditionalFormatting sqref="T41">
    <cfRule type="notContainsBlanks" dxfId="6" priority="4">
      <formula>LEN(TRIM(T41))&gt;0</formula>
    </cfRule>
  </conditionalFormatting>
  <dataValidations>
    <dataValidation type="list" allowBlank="1" showErrorMessage="1" sqref="I4:I5 I6:K6 I7:J7 I8 I9:J10 I11:K11 I12 I13:J15 I16:I17 I18:J18 I49 I50:J50 I51 I52:J52 I53:I54 I55:J57 I58:I60 I61:J61 I62 R48:AA62 I63:J63 I70 I71:K71 I72 I73:J73 I74 I75:J77 I78:K78 I79:J79 I80 I81:J83 I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5"/>
    <hyperlink r:id="rId4" ref="A25"/>
    <hyperlink r:id="rId5" ref="A27"/>
    <hyperlink r:id="rId6" ref="A28"/>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5"/>
    <col customWidth="1" min="3" max="3" width="39.63"/>
    <col customWidth="1" min="4" max="4" width="21.0"/>
    <col customWidth="1" min="5" max="5" width="16.0"/>
    <col customWidth="1" min="7"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6" max="26" width="33.88"/>
  </cols>
  <sheetData>
    <row r="1" ht="30.0" customHeight="1">
      <c r="A1" s="143" t="s">
        <v>1712</v>
      </c>
      <c r="B1" s="144" t="s">
        <v>153</v>
      </c>
      <c r="C1" s="145"/>
      <c r="D1" s="146" t="s">
        <v>154</v>
      </c>
      <c r="E1" s="146" t="s">
        <v>155</v>
      </c>
      <c r="F1" s="146" t="s">
        <v>156</v>
      </c>
      <c r="G1" s="146" t="s">
        <v>157</v>
      </c>
      <c r="H1" s="147"/>
      <c r="I1" s="147" t="s">
        <v>158</v>
      </c>
      <c r="S1" s="148" t="s">
        <v>159</v>
      </c>
    </row>
    <row r="2">
      <c r="A2" s="149">
        <v>7609601.0</v>
      </c>
      <c r="B2" s="150" t="s">
        <v>14</v>
      </c>
      <c r="C2" s="248" t="s">
        <v>1713</v>
      </c>
      <c r="D2" s="249">
        <v>291000.0</v>
      </c>
      <c r="E2" s="153">
        <f t="shared" ref="E2:E4" si="1"> D2 / $A$2</f>
        <v>0.03824116402</v>
      </c>
      <c r="F2" s="152">
        <v>4.0</v>
      </c>
      <c r="G2" s="262">
        <f t="shared" ref="G2:G4" si="2"> F2 / D2</f>
        <v>0.00001374570447</v>
      </c>
      <c r="J2" s="9" t="s">
        <v>14</v>
      </c>
      <c r="K2" s="9" t="s">
        <v>979</v>
      </c>
      <c r="S2" s="154" t="s">
        <v>162</v>
      </c>
      <c r="T2" s="155" t="s">
        <v>163</v>
      </c>
      <c r="U2" s="155" t="s">
        <v>164</v>
      </c>
      <c r="V2" s="156" t="s">
        <v>165</v>
      </c>
      <c r="X2" s="157" t="s">
        <v>166</v>
      </c>
      <c r="Y2" s="157" t="s">
        <v>167</v>
      </c>
    </row>
    <row r="3">
      <c r="A3" s="158"/>
      <c r="B3" s="159" t="s">
        <v>15</v>
      </c>
      <c r="C3" s="271" t="s">
        <v>1714</v>
      </c>
      <c r="D3" s="170">
        <v>394000.0</v>
      </c>
      <c r="E3" s="153">
        <f t="shared" si="1"/>
        <v>0.05177669631</v>
      </c>
      <c r="F3" s="161">
        <v>450.0</v>
      </c>
      <c r="G3" s="262">
        <f t="shared" si="2"/>
        <v>0.00114213198</v>
      </c>
      <c r="H3" s="162"/>
      <c r="I3" s="162" t="s">
        <v>169</v>
      </c>
      <c r="J3" s="163" t="s">
        <v>170</v>
      </c>
      <c r="K3" s="164" t="s">
        <v>171</v>
      </c>
      <c r="O3" s="9"/>
      <c r="P3" s="9" t="s">
        <v>172</v>
      </c>
      <c r="Q3" s="9" t="s">
        <v>173</v>
      </c>
      <c r="S3" s="165" t="s">
        <v>174</v>
      </c>
      <c r="T3" s="166" t="s">
        <v>1715</v>
      </c>
      <c r="U3" s="166" t="s">
        <v>233</v>
      </c>
      <c r="V3" s="266" t="str">
        <f>VLOOKUP(U3:U34,Partidos!A:B,2,FALSE)</f>
        <v>Direita</v>
      </c>
      <c r="X3" s="174" t="s">
        <v>919</v>
      </c>
      <c r="Y3" s="169">
        <f>COUNTIF(V3:V34,"*Centro*")</f>
        <v>9</v>
      </c>
    </row>
    <row r="4">
      <c r="A4" s="158"/>
      <c r="B4" s="159" t="s">
        <v>16</v>
      </c>
      <c r="C4" s="244" t="s">
        <v>1716</v>
      </c>
      <c r="D4" s="170">
        <v>150000.0</v>
      </c>
      <c r="E4" s="153">
        <f t="shared" si="1"/>
        <v>0.01971194022</v>
      </c>
      <c r="F4" s="161">
        <v>1.0</v>
      </c>
      <c r="G4" s="262">
        <f t="shared" si="2"/>
        <v>0.000006666666667</v>
      </c>
      <c r="H4" s="9"/>
      <c r="I4" s="9">
        <v>1.0</v>
      </c>
      <c r="J4" s="9" t="s">
        <v>1717</v>
      </c>
      <c r="K4" s="9" t="s">
        <v>220</v>
      </c>
      <c r="L4" s="9"/>
      <c r="M4" s="9"/>
      <c r="N4" s="9"/>
      <c r="O4" s="9"/>
      <c r="P4" s="9" t="s">
        <v>181</v>
      </c>
      <c r="Q4" s="9">
        <v>20.0</v>
      </c>
      <c r="R4" s="9" t="s">
        <v>1036</v>
      </c>
      <c r="S4" s="171" t="s">
        <v>182</v>
      </c>
      <c r="T4" s="172" t="s">
        <v>1718</v>
      </c>
      <c r="U4" s="172" t="s">
        <v>233</v>
      </c>
      <c r="V4" s="266" t="str">
        <f>VLOOKUP(U3:U34,Partidos!A:B,2,FALSE)</f>
        <v>Direita</v>
      </c>
      <c r="X4" s="174" t="s">
        <v>184</v>
      </c>
      <c r="Y4" s="169">
        <f>COUNTIF(V:V,"*Direita*")</f>
        <v>24</v>
      </c>
    </row>
    <row r="5">
      <c r="A5" s="158"/>
      <c r="B5" s="175" t="s">
        <v>185</v>
      </c>
      <c r="C5" s="160" t="s">
        <v>1719</v>
      </c>
      <c r="D5" s="176" t="s">
        <v>12</v>
      </c>
      <c r="E5" s="177" t="s">
        <v>12</v>
      </c>
      <c r="F5" s="176"/>
      <c r="G5" s="272" t="s">
        <v>12</v>
      </c>
      <c r="H5" s="9"/>
      <c r="I5" s="9">
        <v>2.0</v>
      </c>
      <c r="J5" s="9" t="s">
        <v>1720</v>
      </c>
      <c r="K5" s="9" t="s">
        <v>189</v>
      </c>
      <c r="L5" s="9"/>
      <c r="M5" s="9"/>
      <c r="N5" s="9"/>
      <c r="O5" s="9"/>
      <c r="P5" s="9" t="s">
        <v>181</v>
      </c>
      <c r="Q5" s="9">
        <v>0.0</v>
      </c>
      <c r="S5" s="235" t="s">
        <v>387</v>
      </c>
      <c r="T5" s="179" t="s">
        <v>1721</v>
      </c>
      <c r="U5" s="179" t="s">
        <v>276</v>
      </c>
      <c r="V5" s="173" t="str">
        <f>VLOOKUP(U3:U34,Partidos!A:B,2,FALSE)</f>
        <v>C-direita</v>
      </c>
      <c r="X5" s="180" t="s">
        <v>193</v>
      </c>
      <c r="Y5" s="181">
        <f>COUNTIF(V:V,"*Esquerda*")</f>
        <v>6</v>
      </c>
    </row>
    <row r="6">
      <c r="A6" s="182"/>
      <c r="B6" s="183"/>
      <c r="C6" s="273" t="s">
        <v>1722</v>
      </c>
      <c r="D6" s="185" t="s">
        <v>12</v>
      </c>
      <c r="E6" s="185" t="s">
        <v>12</v>
      </c>
      <c r="F6" s="185"/>
      <c r="G6" s="274" t="s">
        <v>12</v>
      </c>
      <c r="H6" s="9"/>
      <c r="I6" s="9">
        <v>3.0</v>
      </c>
      <c r="J6" s="9" t="s">
        <v>1723</v>
      </c>
      <c r="K6" s="9" t="s">
        <v>200</v>
      </c>
      <c r="L6" s="9" t="s">
        <v>189</v>
      </c>
      <c r="M6" s="9"/>
      <c r="N6" s="9"/>
      <c r="O6" s="9"/>
      <c r="P6" s="9" t="s">
        <v>181</v>
      </c>
      <c r="Q6" s="9">
        <v>0.0</v>
      </c>
      <c r="S6" s="186"/>
      <c r="T6" s="179" t="s">
        <v>1724</v>
      </c>
      <c r="U6" s="179" t="s">
        <v>233</v>
      </c>
      <c r="V6" s="173" t="str">
        <f>VLOOKUP(U3:U34,Partidos!A:B,2,FALSE)</f>
        <v>Direita</v>
      </c>
    </row>
    <row r="7">
      <c r="G7" s="9"/>
      <c r="H7" s="9"/>
      <c r="I7" s="9">
        <v>4.0</v>
      </c>
      <c r="J7" s="9" t="s">
        <v>1725</v>
      </c>
      <c r="K7" s="9" t="s">
        <v>189</v>
      </c>
      <c r="L7" s="140"/>
      <c r="N7" s="9"/>
      <c r="O7" s="9"/>
      <c r="P7" s="9" t="s">
        <v>216</v>
      </c>
      <c r="Q7" s="9">
        <v>0.0</v>
      </c>
      <c r="S7" s="186"/>
      <c r="T7" s="187" t="s">
        <v>1726</v>
      </c>
      <c r="U7" s="187" t="s">
        <v>336</v>
      </c>
      <c r="V7" s="173" t="str">
        <f>VLOOKUP(U4:U35,Partidos!A:B,2,FALSE)</f>
        <v>Centro</v>
      </c>
    </row>
    <row r="8">
      <c r="A8" s="188" t="s">
        <v>202</v>
      </c>
      <c r="G8" s="9"/>
      <c r="H8" s="9"/>
      <c r="I8" s="9">
        <v>5.0</v>
      </c>
      <c r="J8" s="9" t="s">
        <v>1727</v>
      </c>
      <c r="K8" s="9" t="s">
        <v>215</v>
      </c>
      <c r="L8" s="9" t="s">
        <v>188</v>
      </c>
      <c r="M8" s="9"/>
      <c r="N8" s="9"/>
      <c r="O8" s="9"/>
      <c r="P8" s="9" t="s">
        <v>181</v>
      </c>
      <c r="Q8" s="9">
        <v>0.0</v>
      </c>
      <c r="S8" s="186"/>
      <c r="T8" s="187" t="s">
        <v>1728</v>
      </c>
      <c r="U8" s="187" t="s">
        <v>1384</v>
      </c>
      <c r="V8" s="173" t="str">
        <f>VLOOKUP(U5:U36,Partidos!A:B,2,FALSE)</f>
        <v>C-direita</v>
      </c>
    </row>
    <row r="9">
      <c r="A9" s="188"/>
      <c r="G9" s="9"/>
      <c r="H9" s="9"/>
      <c r="I9" s="9">
        <v>6.0</v>
      </c>
      <c r="J9" s="9" t="s">
        <v>1729</v>
      </c>
      <c r="K9" s="9" t="s">
        <v>189</v>
      </c>
      <c r="L9" s="9"/>
      <c r="M9" s="9"/>
      <c r="N9" s="9"/>
      <c r="O9" s="9"/>
      <c r="P9" s="9" t="s">
        <v>216</v>
      </c>
      <c r="Q9" s="9">
        <v>0.0</v>
      </c>
      <c r="S9" s="186"/>
      <c r="T9" s="187" t="s">
        <v>1730</v>
      </c>
      <c r="U9" s="187" t="s">
        <v>233</v>
      </c>
      <c r="V9" s="173" t="str">
        <f>VLOOKUP(U6:U37,Partidos!A:B,2,FALSE)</f>
        <v>Direita</v>
      </c>
    </row>
    <row r="10">
      <c r="G10" s="9"/>
      <c r="H10" s="9"/>
      <c r="I10" s="9">
        <v>7.0</v>
      </c>
      <c r="J10" s="9" t="s">
        <v>1731</v>
      </c>
      <c r="K10" s="9" t="s">
        <v>200</v>
      </c>
      <c r="L10" s="9" t="s">
        <v>220</v>
      </c>
      <c r="M10" s="9"/>
      <c r="N10" s="9"/>
      <c r="O10" s="9"/>
      <c r="P10" s="9" t="s">
        <v>181</v>
      </c>
      <c r="Q10" s="9">
        <v>0.0</v>
      </c>
      <c r="S10" s="186"/>
      <c r="T10" s="187" t="s">
        <v>1732</v>
      </c>
      <c r="U10" s="187" t="s">
        <v>927</v>
      </c>
      <c r="V10" s="173" t="str">
        <f>VLOOKUP(U7:U38,Partidos!A:B,2,FALSE)</f>
        <v>Direita</v>
      </c>
    </row>
    <row r="11">
      <c r="G11" s="9"/>
      <c r="H11" s="9"/>
      <c r="I11" s="9">
        <v>8.0</v>
      </c>
      <c r="J11" s="9" t="s">
        <v>1733</v>
      </c>
      <c r="K11" s="9" t="s">
        <v>200</v>
      </c>
      <c r="L11" s="9"/>
      <c r="M11" s="9"/>
      <c r="N11" s="9"/>
      <c r="O11" s="9"/>
      <c r="P11" s="9" t="s">
        <v>181</v>
      </c>
      <c r="Q11" s="9">
        <v>0.0</v>
      </c>
      <c r="S11" s="186"/>
      <c r="T11" s="187" t="s">
        <v>1734</v>
      </c>
      <c r="U11" s="187" t="s">
        <v>342</v>
      </c>
      <c r="V11" s="173" t="str">
        <f>VLOOKUP(U8:U39,Partidos!A:B,2,FALSE)</f>
        <v>Centro</v>
      </c>
    </row>
    <row r="12">
      <c r="A12" s="164" t="s">
        <v>213</v>
      </c>
      <c r="G12" s="9"/>
      <c r="H12" s="9"/>
      <c r="I12" s="9">
        <v>9.0</v>
      </c>
      <c r="J12" s="9" t="s">
        <v>1735</v>
      </c>
      <c r="K12" s="9" t="s">
        <v>189</v>
      </c>
      <c r="L12" s="9"/>
      <c r="M12" s="9"/>
      <c r="N12" s="9"/>
      <c r="O12" s="9"/>
      <c r="P12" s="9" t="s">
        <v>216</v>
      </c>
      <c r="Q12" s="9">
        <v>0.0</v>
      </c>
      <c r="S12" s="186"/>
      <c r="T12" s="187" t="s">
        <v>1736</v>
      </c>
      <c r="U12" s="187" t="s">
        <v>336</v>
      </c>
      <c r="V12" s="173" t="str">
        <f>VLOOKUP(U9:U40,Partidos!A:B,2,FALSE)</f>
        <v>Centro</v>
      </c>
    </row>
    <row r="13">
      <c r="A13" s="162" t="b">
        <v>1</v>
      </c>
      <c r="B13" s="9" t="s">
        <v>218</v>
      </c>
      <c r="G13" s="9"/>
      <c r="H13" s="9"/>
      <c r="I13" s="9">
        <v>10.0</v>
      </c>
      <c r="J13" s="9" t="s">
        <v>1737</v>
      </c>
      <c r="K13" s="9" t="s">
        <v>235</v>
      </c>
      <c r="L13" s="9" t="s">
        <v>200</v>
      </c>
      <c r="M13" s="9" t="s">
        <v>220</v>
      </c>
      <c r="N13" s="9"/>
      <c r="O13" s="9"/>
      <c r="P13" s="9" t="s">
        <v>181</v>
      </c>
      <c r="Q13" s="9">
        <v>19.0</v>
      </c>
      <c r="R13" s="9" t="s">
        <v>1738</v>
      </c>
      <c r="S13" s="186"/>
      <c r="T13" s="187" t="s">
        <v>1739</v>
      </c>
      <c r="U13" s="187" t="s">
        <v>192</v>
      </c>
      <c r="V13" s="173" t="str">
        <f>VLOOKUP(U10:U41,Partidos!A:B,2,FALSE)</f>
        <v>Esquerda</v>
      </c>
    </row>
    <row r="14">
      <c r="A14" s="162" t="b">
        <v>1</v>
      </c>
      <c r="B14" s="9" t="s">
        <v>222</v>
      </c>
      <c r="G14" s="9"/>
      <c r="H14" s="9"/>
      <c r="I14" s="9">
        <v>11.0</v>
      </c>
      <c r="J14" s="9" t="s">
        <v>1740</v>
      </c>
      <c r="K14" s="9" t="s">
        <v>189</v>
      </c>
      <c r="M14" s="9"/>
      <c r="N14" s="9"/>
      <c r="O14" s="9"/>
      <c r="P14" s="9" t="s">
        <v>181</v>
      </c>
      <c r="Q14" s="9">
        <v>4.0</v>
      </c>
      <c r="R14" s="9" t="s">
        <v>1036</v>
      </c>
      <c r="S14" s="186"/>
      <c r="T14" s="187" t="s">
        <v>1741</v>
      </c>
      <c r="U14" s="187" t="s">
        <v>336</v>
      </c>
      <c r="V14" s="173" t="str">
        <f>VLOOKUP(U11:U42,Partidos!A:B,2,FALSE)</f>
        <v>Centro</v>
      </c>
    </row>
    <row r="15">
      <c r="A15" s="162" t="b">
        <v>1</v>
      </c>
      <c r="B15" s="9" t="s">
        <v>225</v>
      </c>
      <c r="G15" s="9"/>
      <c r="H15" s="9"/>
      <c r="I15" s="9">
        <v>12.0</v>
      </c>
      <c r="J15" s="9" t="s">
        <v>1742</v>
      </c>
      <c r="K15" s="9" t="s">
        <v>235</v>
      </c>
      <c r="L15" s="9" t="s">
        <v>220</v>
      </c>
      <c r="M15" s="9"/>
      <c r="N15" s="9"/>
      <c r="O15" s="9"/>
      <c r="P15" s="9" t="s">
        <v>181</v>
      </c>
      <c r="Q15" s="9">
        <v>2.0</v>
      </c>
      <c r="R15" s="9" t="s">
        <v>1036</v>
      </c>
      <c r="S15" s="186"/>
      <c r="T15" s="187" t="s">
        <v>1743</v>
      </c>
      <c r="U15" s="187" t="s">
        <v>253</v>
      </c>
      <c r="V15" s="173" t="str">
        <f>VLOOKUP(U12:U43,Partidos!A:B,2,FALSE)</f>
        <v>Centro</v>
      </c>
    </row>
    <row r="16">
      <c r="G16" s="9"/>
      <c r="H16" s="9"/>
      <c r="I16" s="9">
        <v>13.0</v>
      </c>
      <c r="J16" s="9" t="s">
        <v>1744</v>
      </c>
      <c r="K16" s="9" t="s">
        <v>200</v>
      </c>
      <c r="L16" s="9" t="s">
        <v>220</v>
      </c>
      <c r="M16" s="9"/>
      <c r="N16" s="9"/>
      <c r="O16" s="9"/>
      <c r="P16" s="9" t="s">
        <v>181</v>
      </c>
      <c r="Q16" s="9">
        <v>0.0</v>
      </c>
      <c r="S16" s="186"/>
      <c r="T16" s="187" t="s">
        <v>1745</v>
      </c>
      <c r="U16" s="187" t="s">
        <v>233</v>
      </c>
      <c r="V16" s="173" t="str">
        <f>VLOOKUP(U13:U44,Partidos!A:B,2,FALSE)</f>
        <v>Direita</v>
      </c>
    </row>
    <row r="17">
      <c r="G17" s="9"/>
      <c r="H17" s="9"/>
      <c r="I17" s="9">
        <v>14.0</v>
      </c>
      <c r="J17" s="9" t="s">
        <v>1746</v>
      </c>
      <c r="K17" s="9" t="s">
        <v>227</v>
      </c>
      <c r="L17" s="9" t="s">
        <v>179</v>
      </c>
      <c r="M17" s="9"/>
      <c r="N17" s="9"/>
      <c r="O17" s="9"/>
      <c r="P17" s="9" t="s">
        <v>181</v>
      </c>
      <c r="Q17" s="9">
        <v>3.0</v>
      </c>
      <c r="R17" s="9" t="s">
        <v>1036</v>
      </c>
      <c r="S17" s="186"/>
      <c r="T17" s="187" t="s">
        <v>1747</v>
      </c>
      <c r="U17" s="187" t="s">
        <v>292</v>
      </c>
      <c r="V17" s="173" t="str">
        <f>VLOOKUP(U14:U45,Partidos!A:B,2,FALSE)</f>
        <v>Direita</v>
      </c>
    </row>
    <row r="18">
      <c r="G18" s="9"/>
      <c r="H18" s="9"/>
      <c r="I18" s="9">
        <v>15.0</v>
      </c>
      <c r="J18" s="9" t="s">
        <v>1748</v>
      </c>
      <c r="K18" s="9" t="s">
        <v>189</v>
      </c>
      <c r="M18" s="9"/>
      <c r="N18" s="9"/>
      <c r="O18" s="9"/>
      <c r="P18" s="9" t="s">
        <v>216</v>
      </c>
      <c r="Q18" s="9">
        <v>0.0</v>
      </c>
      <c r="S18" s="186"/>
      <c r="T18" s="187" t="s">
        <v>1749</v>
      </c>
      <c r="U18" s="187" t="s">
        <v>233</v>
      </c>
      <c r="V18" s="173" t="str">
        <f>VLOOKUP(U15:U46,Partidos!A:B,2,FALSE)</f>
        <v>Direita</v>
      </c>
    </row>
    <row r="19">
      <c r="S19" s="186"/>
      <c r="T19" s="187" t="s">
        <v>1750</v>
      </c>
      <c r="U19" s="187" t="s">
        <v>1384</v>
      </c>
      <c r="V19" s="173" t="str">
        <f>VLOOKUP(U16:U47,Partidos!A:B,2,FALSE)</f>
        <v>C-direita</v>
      </c>
    </row>
    <row r="20">
      <c r="J20" s="9" t="s">
        <v>1751</v>
      </c>
      <c r="S20" s="186"/>
      <c r="T20" s="187" t="s">
        <v>1752</v>
      </c>
      <c r="U20" s="187" t="s">
        <v>192</v>
      </c>
      <c r="V20" s="173" t="str">
        <f>VLOOKUP(U17:U48,Partidos!A:B,2,FALSE)</f>
        <v>Esquerda</v>
      </c>
    </row>
    <row r="21">
      <c r="J21" s="9" t="s">
        <v>1753</v>
      </c>
      <c r="S21" s="186"/>
      <c r="T21" s="187" t="s">
        <v>1754</v>
      </c>
      <c r="U21" s="187" t="s">
        <v>233</v>
      </c>
      <c r="V21" s="173" t="str">
        <f>VLOOKUP(U18:U49,Partidos!A:B,2,FALSE)</f>
        <v>Direita</v>
      </c>
    </row>
    <row r="22">
      <c r="A22" s="9" t="s">
        <v>1755</v>
      </c>
      <c r="J22" s="9" t="s">
        <v>1756</v>
      </c>
      <c r="S22" s="186"/>
      <c r="T22" s="187" t="s">
        <v>1757</v>
      </c>
      <c r="U22" s="187" t="s">
        <v>292</v>
      </c>
      <c r="V22" s="173" t="str">
        <f>VLOOKUP(U19:U50,Partidos!A:B,2,FALSE)</f>
        <v>Direita</v>
      </c>
    </row>
    <row r="23">
      <c r="A23" s="9" t="s">
        <v>243</v>
      </c>
      <c r="S23" s="186"/>
      <c r="T23" s="187" t="s">
        <v>1758</v>
      </c>
      <c r="U23" s="187" t="s">
        <v>342</v>
      </c>
      <c r="V23" s="173" t="str">
        <f>VLOOKUP(U20:U51,Partidos!A:B,2,FALSE)</f>
        <v>Centro</v>
      </c>
    </row>
    <row r="24">
      <c r="A24" s="247"/>
      <c r="G24" s="9"/>
      <c r="H24" s="9"/>
      <c r="I24" s="9" t="s">
        <v>246</v>
      </c>
      <c r="J24" s="9" t="s">
        <v>16</v>
      </c>
      <c r="K24" s="9" t="s">
        <v>979</v>
      </c>
      <c r="S24" s="186"/>
      <c r="T24" s="187" t="s">
        <v>1759</v>
      </c>
      <c r="U24" s="187" t="s">
        <v>253</v>
      </c>
      <c r="V24" s="173" t="str">
        <f>VLOOKUP(U21:U52,Partidos!A:B,2,FALSE)</f>
        <v>Centro</v>
      </c>
    </row>
    <row r="25">
      <c r="A25" s="190" t="s">
        <v>1760</v>
      </c>
      <c r="G25" s="162"/>
      <c r="H25" s="162"/>
      <c r="I25" s="162" t="s">
        <v>169</v>
      </c>
      <c r="J25" s="163" t="s">
        <v>170</v>
      </c>
      <c r="K25" s="164" t="s">
        <v>171</v>
      </c>
      <c r="O25" s="9"/>
      <c r="P25" s="9" t="s">
        <v>172</v>
      </c>
      <c r="Q25" s="9" t="s">
        <v>173</v>
      </c>
      <c r="S25" s="186"/>
      <c r="T25" s="187" t="s">
        <v>1761</v>
      </c>
      <c r="U25" s="187" t="s">
        <v>1608</v>
      </c>
      <c r="V25" s="173" t="str">
        <f>VLOOKUP(U22:U53,Partidos!A:B,2,FALSE)</f>
        <v>Esquerda</v>
      </c>
    </row>
    <row r="26">
      <c r="A26" s="191" t="s">
        <v>1762</v>
      </c>
      <c r="G26" s="9"/>
      <c r="H26" s="9"/>
      <c r="I26" s="9">
        <v>1.0</v>
      </c>
      <c r="J26" s="9" t="s">
        <v>1763</v>
      </c>
      <c r="K26" s="9" t="s">
        <v>366</v>
      </c>
      <c r="L26" s="9" t="s">
        <v>204</v>
      </c>
      <c r="M26" s="9"/>
      <c r="N26" s="9"/>
      <c r="O26" s="9"/>
      <c r="P26" s="9" t="s">
        <v>181</v>
      </c>
      <c r="Q26" s="9">
        <v>0.0</v>
      </c>
      <c r="S26" s="186"/>
      <c r="T26" s="187" t="s">
        <v>1764</v>
      </c>
      <c r="U26" s="187" t="s">
        <v>233</v>
      </c>
      <c r="V26" s="173" t="str">
        <f>VLOOKUP(U23:U54,Partidos!A:B,2,FALSE)</f>
        <v>Direita</v>
      </c>
    </row>
    <row r="27">
      <c r="A27" s="191" t="s">
        <v>254</v>
      </c>
      <c r="G27" s="9"/>
      <c r="H27" s="9"/>
      <c r="I27" s="9">
        <v>2.0</v>
      </c>
      <c r="J27" s="9" t="s">
        <v>1765</v>
      </c>
      <c r="K27" s="9" t="s">
        <v>189</v>
      </c>
      <c r="L27" s="9"/>
      <c r="M27" s="9"/>
      <c r="N27" s="9"/>
      <c r="O27" s="9"/>
      <c r="P27" s="9" t="s">
        <v>181</v>
      </c>
      <c r="Q27" s="9">
        <v>0.0</v>
      </c>
      <c r="S27" s="186"/>
      <c r="T27" s="187" t="s">
        <v>1766</v>
      </c>
      <c r="U27" s="187" t="s">
        <v>400</v>
      </c>
      <c r="V27" s="173" t="str">
        <f>VLOOKUP(U24:U55,Partidos!A:B,2,FALSE)</f>
        <v>Direita</v>
      </c>
    </row>
    <row r="28">
      <c r="A28" s="190" t="s">
        <v>257</v>
      </c>
      <c r="G28" s="9"/>
      <c r="H28" s="9"/>
      <c r="I28" s="9">
        <v>3.0</v>
      </c>
      <c r="J28" s="9" t="s">
        <v>1767</v>
      </c>
      <c r="K28" s="9" t="s">
        <v>189</v>
      </c>
      <c r="L28" s="9" t="s">
        <v>220</v>
      </c>
      <c r="M28" s="9"/>
      <c r="N28" s="9"/>
      <c r="O28" s="9"/>
      <c r="P28" s="9" t="s">
        <v>181</v>
      </c>
      <c r="Q28" s="9">
        <v>0.0</v>
      </c>
      <c r="S28" s="186"/>
      <c r="T28" s="187" t="s">
        <v>1768</v>
      </c>
      <c r="U28" s="187" t="s">
        <v>233</v>
      </c>
      <c r="V28" s="173" t="str">
        <f>VLOOKUP(U25:U56,Partidos!A:B,2,FALSE)</f>
        <v>Direita</v>
      </c>
    </row>
    <row r="29">
      <c r="G29" s="9"/>
      <c r="H29" s="9"/>
      <c r="I29" s="9">
        <v>4.0</v>
      </c>
      <c r="J29" s="9" t="s">
        <v>1723</v>
      </c>
      <c r="K29" s="9" t="s">
        <v>200</v>
      </c>
      <c r="L29" s="9" t="s">
        <v>189</v>
      </c>
      <c r="M29" s="9"/>
      <c r="N29" s="9"/>
      <c r="O29" s="9"/>
      <c r="P29" s="9" t="s">
        <v>181</v>
      </c>
      <c r="Q29" s="9">
        <v>0.0</v>
      </c>
      <c r="S29" s="186"/>
      <c r="T29" s="187" t="s">
        <v>1769</v>
      </c>
      <c r="U29" s="187" t="s">
        <v>233</v>
      </c>
      <c r="V29" s="173" t="str">
        <f>VLOOKUP(U26:U57,Partidos!A:B,2,FALSE)</f>
        <v>Direita</v>
      </c>
    </row>
    <row r="30">
      <c r="G30" s="9"/>
      <c r="H30" s="9"/>
      <c r="I30" s="9">
        <v>5.0</v>
      </c>
      <c r="J30" s="9" t="s">
        <v>1770</v>
      </c>
      <c r="K30" s="9" t="s">
        <v>366</v>
      </c>
      <c r="L30" s="9"/>
      <c r="M30" s="9"/>
      <c r="N30" s="9"/>
      <c r="O30" s="9"/>
      <c r="P30" s="9" t="s">
        <v>181</v>
      </c>
      <c r="Q30" s="9">
        <v>0.0</v>
      </c>
      <c r="S30" s="186"/>
      <c r="T30" s="187" t="s">
        <v>1771</v>
      </c>
      <c r="U30" s="187" t="s">
        <v>336</v>
      </c>
      <c r="V30" s="173" t="str">
        <f>VLOOKUP(U27:U58,Partidos!A:B,2,FALSE)</f>
        <v>Centro</v>
      </c>
    </row>
    <row r="31">
      <c r="A31" s="9" t="s">
        <v>1409</v>
      </c>
      <c r="G31" s="9"/>
      <c r="H31" s="9"/>
      <c r="I31" s="9">
        <v>6.0</v>
      </c>
      <c r="J31" s="9" t="s">
        <v>1772</v>
      </c>
      <c r="K31" s="9" t="s">
        <v>189</v>
      </c>
      <c r="L31" s="9"/>
      <c r="M31" s="9"/>
      <c r="N31" s="9"/>
      <c r="O31" s="9"/>
      <c r="P31" s="9" t="s">
        <v>181</v>
      </c>
      <c r="Q31" s="9">
        <v>0.0</v>
      </c>
      <c r="S31" s="186"/>
      <c r="T31" s="187" t="s">
        <v>1773</v>
      </c>
      <c r="U31" s="187" t="s">
        <v>253</v>
      </c>
      <c r="V31" s="173" t="str">
        <f>VLOOKUP(U28:U59,Partidos!A:B,2,FALSE)</f>
        <v>Centro</v>
      </c>
    </row>
    <row r="32">
      <c r="A32" s="259" t="s">
        <v>1774</v>
      </c>
      <c r="G32" s="9"/>
      <c r="H32" s="9"/>
      <c r="I32" s="9">
        <v>7.0</v>
      </c>
      <c r="J32" s="9" t="s">
        <v>1775</v>
      </c>
      <c r="K32" s="9" t="s">
        <v>189</v>
      </c>
      <c r="L32" s="9"/>
      <c r="O32" s="9"/>
      <c r="P32" s="9" t="s">
        <v>181</v>
      </c>
      <c r="Q32" s="9">
        <v>0.0</v>
      </c>
      <c r="S32" s="186"/>
      <c r="T32" s="187" t="s">
        <v>1776</v>
      </c>
      <c r="U32" s="187" t="s">
        <v>192</v>
      </c>
      <c r="V32" s="173" t="str">
        <f>VLOOKUP(U29:U60,Partidos!A:B,2,FALSE)</f>
        <v>Esquerda</v>
      </c>
    </row>
    <row r="33">
      <c r="G33" s="9"/>
      <c r="H33" s="9"/>
      <c r="I33" s="9">
        <v>8.0</v>
      </c>
      <c r="J33" s="9" t="s">
        <v>1777</v>
      </c>
      <c r="K33" s="9" t="s">
        <v>189</v>
      </c>
      <c r="O33" s="9"/>
      <c r="P33" s="9" t="s">
        <v>181</v>
      </c>
      <c r="Q33" s="9">
        <v>0.0</v>
      </c>
      <c r="S33" s="186"/>
      <c r="T33" s="187" t="s">
        <v>1778</v>
      </c>
      <c r="U33" s="187" t="s">
        <v>233</v>
      </c>
      <c r="V33" s="173" t="str">
        <f>VLOOKUP(U30:U61,Partidos!A:B,2,FALSE)</f>
        <v>Direita</v>
      </c>
    </row>
    <row r="34">
      <c r="G34" s="9"/>
      <c r="H34" s="9"/>
      <c r="I34" s="9">
        <v>9.0</v>
      </c>
      <c r="J34" s="9" t="s">
        <v>1779</v>
      </c>
      <c r="K34" s="9" t="s">
        <v>366</v>
      </c>
      <c r="L34" s="9" t="s">
        <v>204</v>
      </c>
      <c r="O34" s="9"/>
      <c r="P34" s="9" t="s">
        <v>181</v>
      </c>
      <c r="Q34" s="9">
        <v>0.0</v>
      </c>
      <c r="S34" s="186"/>
      <c r="T34" s="187" t="s">
        <v>1780</v>
      </c>
      <c r="U34" s="187" t="s">
        <v>233</v>
      </c>
      <c r="V34" s="173" t="str">
        <f>VLOOKUP(U31:U62,Partidos!A:B,2,FALSE)</f>
        <v>Direita</v>
      </c>
    </row>
    <row r="35">
      <c r="G35" s="9"/>
      <c r="H35" s="9"/>
      <c r="I35" s="9">
        <v>10.0</v>
      </c>
      <c r="J35" s="9" t="s">
        <v>1781</v>
      </c>
      <c r="K35" s="9" t="s">
        <v>200</v>
      </c>
      <c r="L35" s="140"/>
      <c r="O35" s="9"/>
      <c r="P35" s="9" t="s">
        <v>181</v>
      </c>
      <c r="Q35" s="9">
        <v>0.0</v>
      </c>
      <c r="S35" s="186"/>
      <c r="T35" s="187" t="s">
        <v>1782</v>
      </c>
      <c r="U35" s="187" t="s">
        <v>192</v>
      </c>
      <c r="V35" s="173" t="str">
        <f>VLOOKUP(U32:U63,Partidos!A:B,2,FALSE)</f>
        <v>Esquerda</v>
      </c>
    </row>
    <row r="36">
      <c r="G36" s="9"/>
      <c r="H36" s="9"/>
      <c r="I36" s="9">
        <v>11.0</v>
      </c>
      <c r="J36" s="9" t="s">
        <v>1783</v>
      </c>
      <c r="K36" s="9" t="s">
        <v>204</v>
      </c>
      <c r="L36" s="140"/>
      <c r="O36" s="9"/>
      <c r="P36" s="9" t="s">
        <v>181</v>
      </c>
      <c r="Q36" s="9">
        <v>0.0</v>
      </c>
      <c r="S36" s="186"/>
      <c r="T36" s="187" t="s">
        <v>1784</v>
      </c>
      <c r="U36" s="187" t="s">
        <v>1384</v>
      </c>
      <c r="V36" s="173" t="str">
        <f>VLOOKUP(U33:U64,Partidos!A:B,2,FALSE)</f>
        <v>C-direita</v>
      </c>
    </row>
    <row r="37">
      <c r="G37" s="9"/>
      <c r="H37" s="9"/>
      <c r="I37" s="9">
        <v>12.0</v>
      </c>
      <c r="J37" s="9" t="s">
        <v>1785</v>
      </c>
      <c r="K37" s="9" t="s">
        <v>189</v>
      </c>
      <c r="O37" s="9"/>
      <c r="P37" s="9" t="s">
        <v>181</v>
      </c>
      <c r="Q37" s="9">
        <v>0.0</v>
      </c>
      <c r="S37" s="186"/>
      <c r="T37" s="187" t="s">
        <v>1786</v>
      </c>
      <c r="U37" s="187" t="s">
        <v>276</v>
      </c>
      <c r="V37" s="173" t="str">
        <f>VLOOKUP(U34:U65,Partidos!A:B,2,FALSE)</f>
        <v>C-direita</v>
      </c>
    </row>
    <row r="38">
      <c r="G38" s="9"/>
      <c r="H38" s="9"/>
      <c r="I38" s="9">
        <v>13.0</v>
      </c>
      <c r="J38" s="9" t="s">
        <v>1787</v>
      </c>
      <c r="K38" s="9" t="s">
        <v>189</v>
      </c>
      <c r="O38" s="9"/>
      <c r="P38" s="9" t="s">
        <v>181</v>
      </c>
      <c r="Q38" s="9">
        <v>0.0</v>
      </c>
      <c r="S38" s="186"/>
      <c r="T38" s="187" t="s">
        <v>1788</v>
      </c>
      <c r="U38" s="187" t="s">
        <v>292</v>
      </c>
      <c r="V38" s="173" t="str">
        <f>VLOOKUP(U35:U66,Partidos!A:B,2,FALSE)</f>
        <v>Direita</v>
      </c>
    </row>
    <row r="39">
      <c r="G39" s="9"/>
      <c r="H39" s="9"/>
      <c r="I39" s="9">
        <v>14.0</v>
      </c>
      <c r="J39" s="9" t="s">
        <v>1789</v>
      </c>
      <c r="K39" s="9" t="s">
        <v>235</v>
      </c>
      <c r="L39" s="9" t="s">
        <v>189</v>
      </c>
      <c r="O39" s="9"/>
      <c r="P39" s="9" t="s">
        <v>181</v>
      </c>
      <c r="Q39" s="9">
        <v>0.0</v>
      </c>
      <c r="S39" s="186"/>
      <c r="T39" s="187" t="s">
        <v>1790</v>
      </c>
      <c r="U39" s="187" t="s">
        <v>339</v>
      </c>
      <c r="V39" s="173" t="str">
        <f>VLOOKUP(U36:U66,Partidos!A:B,2,FALSE)</f>
        <v>C-esquerda</v>
      </c>
    </row>
    <row r="40">
      <c r="G40" s="9"/>
      <c r="H40" s="9"/>
      <c r="I40" s="9">
        <v>15.0</v>
      </c>
      <c r="J40" s="9" t="s">
        <v>1791</v>
      </c>
      <c r="K40" s="9" t="s">
        <v>189</v>
      </c>
      <c r="M40" s="9"/>
      <c r="N40" s="9"/>
      <c r="O40" s="9"/>
      <c r="P40" s="9" t="s">
        <v>216</v>
      </c>
      <c r="Q40" s="9">
        <v>0.0</v>
      </c>
      <c r="S40" s="186"/>
      <c r="T40" s="187" t="s">
        <v>1792</v>
      </c>
      <c r="U40" s="187" t="s">
        <v>233</v>
      </c>
      <c r="V40" s="173" t="str">
        <f>VLOOKUP(U37:U66,Partidos!A:B,2,FALSE)</f>
        <v>Direita</v>
      </c>
    </row>
    <row r="41">
      <c r="S41" s="186"/>
      <c r="T41" s="187" t="s">
        <v>1793</v>
      </c>
      <c r="U41" s="187" t="s">
        <v>288</v>
      </c>
      <c r="V41" s="173" t="str">
        <f>VLOOKUP(U38:U66,Partidos!A:B,2,FALSE)</f>
        <v>Direita</v>
      </c>
    </row>
    <row r="42">
      <c r="J42" s="275" t="s">
        <v>1794</v>
      </c>
      <c r="S42" s="186"/>
      <c r="T42" s="187" t="s">
        <v>1795</v>
      </c>
      <c r="U42" s="187" t="s">
        <v>336</v>
      </c>
      <c r="V42" s="173" t="str">
        <f>VLOOKUP(U39:U66,Partidos!A:B,2,FALSE)</f>
        <v>Centro</v>
      </c>
    </row>
    <row r="43">
      <c r="J43" s="192" t="s">
        <v>1796</v>
      </c>
      <c r="S43" s="193"/>
      <c r="T43" s="265" t="s">
        <v>1797</v>
      </c>
      <c r="U43" s="265" t="s">
        <v>336</v>
      </c>
      <c r="V43" s="276" t="str">
        <f>VLOOKUP(U40:U66,Partidos!A:B,2,FALSE)</f>
        <v>Centro</v>
      </c>
    </row>
    <row r="46">
      <c r="T46" s="195" t="s">
        <v>363</v>
      </c>
      <c r="U46" s="196"/>
      <c r="V46" s="196"/>
      <c r="W46" s="196"/>
      <c r="X46" s="196"/>
      <c r="Y46" s="196"/>
      <c r="Z46" s="196"/>
      <c r="AA46" s="196"/>
      <c r="AB46" s="196"/>
      <c r="AC46" s="197"/>
    </row>
    <row r="47">
      <c r="S47" s="162" t="s">
        <v>169</v>
      </c>
      <c r="T47" s="198" t="s">
        <v>14</v>
      </c>
      <c r="U47" s="199"/>
      <c r="V47" s="199"/>
      <c r="W47" s="54"/>
      <c r="X47" s="201" t="s">
        <v>16</v>
      </c>
      <c r="Y47" s="54"/>
      <c r="Z47" s="200" t="s">
        <v>294</v>
      </c>
      <c r="AA47" s="54"/>
      <c r="AB47" s="200" t="s">
        <v>15</v>
      </c>
      <c r="AC47" s="54"/>
    </row>
    <row r="48">
      <c r="G48" s="162"/>
      <c r="H48" s="162"/>
      <c r="I48" s="9" t="s">
        <v>246</v>
      </c>
      <c r="J48" s="9" t="s">
        <v>15</v>
      </c>
      <c r="K48" s="9" t="s">
        <v>979</v>
      </c>
      <c r="O48" s="9"/>
      <c r="S48" s="9">
        <v>1.0</v>
      </c>
      <c r="T48" s="202" t="str">
        <f t="shared" ref="T48:V48" si="3">K4</f>
        <v>Economia/ Investimento</v>
      </c>
      <c r="U48" s="9" t="str">
        <f t="shared" si="3"/>
        <v/>
      </c>
      <c r="V48" s="9" t="str">
        <f t="shared" si="3"/>
        <v/>
      </c>
      <c r="W48" s="203"/>
      <c r="X48" s="140" t="str">
        <f t="shared" ref="X48:Y48" si="4">K26</f>
        <v>Crescimento econômico</v>
      </c>
      <c r="Y48" s="203" t="str">
        <f t="shared" si="4"/>
        <v>Agricultuta/ Pecuária</v>
      </c>
      <c r="Z48" s="9" t="str">
        <f t="shared" ref="Z48:AA48" si="5">K73</f>
        <v>Crescimento econômico</v>
      </c>
      <c r="AA48" s="204" t="str">
        <f t="shared" si="5"/>
        <v>Agricultuta/ Pecuária</v>
      </c>
      <c r="AB48" s="9" t="str">
        <f t="shared" ref="AB48:AC48" si="6">K50</f>
        <v>Educação</v>
      </c>
      <c r="AC48" s="204" t="str">
        <f t="shared" si="6"/>
        <v>Informe/ Destaque</v>
      </c>
    </row>
    <row r="49">
      <c r="G49" s="9"/>
      <c r="H49" s="9"/>
      <c r="I49" s="162" t="s">
        <v>169</v>
      </c>
      <c r="J49" s="163" t="s">
        <v>170</v>
      </c>
      <c r="K49" s="164" t="s">
        <v>171</v>
      </c>
      <c r="O49" s="9"/>
      <c r="P49" s="9" t="s">
        <v>172</v>
      </c>
      <c r="Q49" s="9" t="s">
        <v>173</v>
      </c>
      <c r="S49" s="9">
        <v>2.0</v>
      </c>
      <c r="T49" s="202" t="str">
        <f t="shared" ref="T49:V49" si="7">K5</f>
        <v>Informe/ Destaque</v>
      </c>
      <c r="U49" s="9" t="str">
        <f t="shared" si="7"/>
        <v/>
      </c>
      <c r="V49" s="9" t="str">
        <f t="shared" si="7"/>
        <v/>
      </c>
      <c r="W49" s="203"/>
      <c r="X49" s="9" t="str">
        <f t="shared" ref="X49:Y49" si="8">K27</f>
        <v>Informe/ Destaque</v>
      </c>
      <c r="Y49" s="203" t="str">
        <f t="shared" si="8"/>
        <v/>
      </c>
      <c r="Z49" s="163" t="str">
        <f t="shared" ref="Z49:AA49" si="9">K74</f>
        <v>Informe/ Destaque</v>
      </c>
      <c r="AA49" s="260" t="str">
        <f t="shared" si="9"/>
        <v/>
      </c>
      <c r="AB49" s="163" t="str">
        <f t="shared" ref="AB49:AC49" si="10">K51</f>
        <v>Conscientização</v>
      </c>
      <c r="AC49" s="260" t="str">
        <f t="shared" si="10"/>
        <v>Saúde</v>
      </c>
    </row>
    <row r="50">
      <c r="G50" s="9"/>
      <c r="H50" s="9"/>
      <c r="I50" s="9">
        <v>1.0</v>
      </c>
      <c r="J50" s="9" t="s">
        <v>1723</v>
      </c>
      <c r="K50" s="9" t="s">
        <v>200</v>
      </c>
      <c r="L50" s="9" t="s">
        <v>189</v>
      </c>
      <c r="M50" s="9"/>
      <c r="N50" s="9"/>
      <c r="O50" s="9"/>
      <c r="P50" s="9" t="s">
        <v>181</v>
      </c>
      <c r="Q50" s="9">
        <v>0.0</v>
      </c>
      <c r="S50" s="9">
        <v>3.0</v>
      </c>
      <c r="T50" s="202" t="str">
        <f t="shared" ref="T50:V50" si="11">K6</f>
        <v>Educação</v>
      </c>
      <c r="U50" s="9" t="str">
        <f t="shared" si="11"/>
        <v>Informe/ Destaque</v>
      </c>
      <c r="V50" s="9" t="str">
        <f t="shared" si="11"/>
        <v/>
      </c>
      <c r="W50" s="203"/>
      <c r="X50" s="9" t="str">
        <f t="shared" ref="X50:Y50" si="12">K28</f>
        <v>Informe/ Destaque</v>
      </c>
      <c r="Y50" s="203" t="str">
        <f t="shared" si="12"/>
        <v>Economia/ Investimento</v>
      </c>
      <c r="Z50" s="163" t="str">
        <f t="shared" ref="Z50:AA50" si="13">K75</f>
        <v>Informe/ Destaque</v>
      </c>
      <c r="AA50" s="260" t="str">
        <f t="shared" si="13"/>
        <v>Economia/ Investimento</v>
      </c>
      <c r="AB50" s="9" t="str">
        <f t="shared" ref="AB50:AC50" si="14">K52</f>
        <v>Informe/ Destaque</v>
      </c>
      <c r="AC50" s="204" t="str">
        <f t="shared" si="14"/>
        <v/>
      </c>
    </row>
    <row r="51">
      <c r="G51" s="9"/>
      <c r="H51" s="9"/>
      <c r="I51" s="9">
        <v>2.0</v>
      </c>
      <c r="J51" s="9" t="s">
        <v>1727</v>
      </c>
      <c r="K51" s="9" t="s">
        <v>215</v>
      </c>
      <c r="L51" s="9" t="s">
        <v>188</v>
      </c>
      <c r="M51" s="9"/>
      <c r="N51" s="9"/>
      <c r="O51" s="9"/>
      <c r="P51" s="9" t="s">
        <v>181</v>
      </c>
      <c r="Q51" s="9">
        <v>0.0</v>
      </c>
      <c r="S51" s="9">
        <v>4.0</v>
      </c>
      <c r="T51" s="202" t="str">
        <f t="shared" ref="T51:V51" si="15">K7</f>
        <v>Informe/ Destaque</v>
      </c>
      <c r="U51" s="9" t="str">
        <f t="shared" si="15"/>
        <v/>
      </c>
      <c r="V51" s="140" t="str">
        <f t="shared" si="15"/>
        <v/>
      </c>
      <c r="W51" s="203"/>
      <c r="X51" s="9" t="str">
        <f t="shared" ref="X51:Y51" si="16">K29</f>
        <v>Educação</v>
      </c>
      <c r="Y51" s="203" t="str">
        <f t="shared" si="16"/>
        <v>Informe/ Destaque</v>
      </c>
      <c r="Z51" s="163" t="str">
        <f t="shared" ref="Z51:AA51" si="17">K76</f>
        <v>Educação</v>
      </c>
      <c r="AA51" s="260" t="str">
        <f t="shared" si="17"/>
        <v>Informe/ Destaque</v>
      </c>
      <c r="AB51" s="163" t="str">
        <f t="shared" ref="AB51:AC51" si="18">K53</f>
        <v>Educação</v>
      </c>
      <c r="AC51" s="260" t="str">
        <f t="shared" si="18"/>
        <v>Informe/ Destaque</v>
      </c>
    </row>
    <row r="52">
      <c r="G52" s="9"/>
      <c r="H52" s="9"/>
      <c r="I52" s="9">
        <v>3.0</v>
      </c>
      <c r="J52" s="9" t="s">
        <v>1725</v>
      </c>
      <c r="K52" s="9" t="s">
        <v>189</v>
      </c>
      <c r="L52" s="9"/>
      <c r="M52" s="9"/>
      <c r="N52" s="9"/>
      <c r="O52" s="9"/>
      <c r="P52" s="9" t="s">
        <v>216</v>
      </c>
      <c r="Q52" s="9">
        <v>0.0</v>
      </c>
      <c r="S52" s="9">
        <v>5.0</v>
      </c>
      <c r="T52" s="202" t="str">
        <f t="shared" ref="T52:V52" si="19">K8</f>
        <v>Conscientização</v>
      </c>
      <c r="U52" s="9" t="str">
        <f t="shared" si="19"/>
        <v>Saúde</v>
      </c>
      <c r="V52" s="9" t="str">
        <f t="shared" si="19"/>
        <v/>
      </c>
      <c r="W52" s="203"/>
      <c r="X52" s="9" t="str">
        <f t="shared" ref="X52:Y52" si="20">K30</f>
        <v>Crescimento econômico</v>
      </c>
      <c r="Y52" s="203" t="str">
        <f t="shared" si="20"/>
        <v/>
      </c>
      <c r="Z52" s="163" t="str">
        <f t="shared" ref="Z52:AA52" si="21">K77</f>
        <v>Crescimento econômico</v>
      </c>
      <c r="AA52" s="260" t="str">
        <f t="shared" si="21"/>
        <v/>
      </c>
      <c r="AB52" s="9" t="str">
        <f t="shared" ref="AB52:AC52" si="22">K54</f>
        <v>Informe/ Destaque</v>
      </c>
      <c r="AC52" s="204" t="str">
        <f t="shared" si="22"/>
        <v/>
      </c>
    </row>
    <row r="53">
      <c r="G53" s="9"/>
      <c r="H53" s="9"/>
      <c r="I53" s="9">
        <v>4.0</v>
      </c>
      <c r="J53" s="9" t="s">
        <v>1731</v>
      </c>
      <c r="K53" s="9" t="s">
        <v>200</v>
      </c>
      <c r="L53" s="9" t="s">
        <v>189</v>
      </c>
      <c r="M53" s="9"/>
      <c r="N53" s="9"/>
      <c r="O53" s="9"/>
      <c r="P53" s="9" t="s">
        <v>181</v>
      </c>
      <c r="Q53" s="9">
        <v>0.0</v>
      </c>
      <c r="S53" s="9">
        <v>6.0</v>
      </c>
      <c r="T53" s="202" t="str">
        <f t="shared" ref="T53:V53" si="23">K9</f>
        <v>Informe/ Destaque</v>
      </c>
      <c r="U53" s="9" t="str">
        <f t="shared" si="23"/>
        <v/>
      </c>
      <c r="V53" s="9" t="str">
        <f t="shared" si="23"/>
        <v/>
      </c>
      <c r="W53" s="203"/>
      <c r="X53" s="9" t="str">
        <f t="shared" ref="X53:Y53" si="24">K31</f>
        <v>Informe/ Destaque</v>
      </c>
      <c r="Y53" s="203" t="str">
        <f t="shared" si="24"/>
        <v/>
      </c>
      <c r="Z53" s="163" t="str">
        <f t="shared" ref="Z53:AA53" si="25">K78</f>
        <v>Informe/ Destaque</v>
      </c>
      <c r="AA53" s="260" t="str">
        <f t="shared" si="25"/>
        <v/>
      </c>
      <c r="AB53" s="163" t="str">
        <f t="shared" ref="AB53:AC53" si="26">K55</f>
        <v>Segurança</v>
      </c>
      <c r="AC53" s="260" t="str">
        <f t="shared" si="26"/>
        <v>Economia/ Investimento</v>
      </c>
    </row>
    <row r="54">
      <c r="G54" s="9"/>
      <c r="H54" s="9"/>
      <c r="I54" s="9">
        <v>5.0</v>
      </c>
      <c r="J54" s="9" t="s">
        <v>1740</v>
      </c>
      <c r="K54" s="9" t="s">
        <v>189</v>
      </c>
      <c r="L54" s="9"/>
      <c r="M54" s="9"/>
      <c r="N54" s="9"/>
      <c r="O54" s="9"/>
      <c r="P54" s="9" t="s">
        <v>181</v>
      </c>
      <c r="Q54" s="9">
        <v>0.0</v>
      </c>
      <c r="S54" s="9">
        <v>7.0</v>
      </c>
      <c r="T54" s="202" t="str">
        <f t="shared" ref="T54:V54" si="27">K10</f>
        <v>Educação</v>
      </c>
      <c r="U54" s="9" t="str">
        <f t="shared" si="27"/>
        <v>Economia/ Investimento</v>
      </c>
      <c r="V54" s="9" t="str">
        <f t="shared" si="27"/>
        <v/>
      </c>
      <c r="W54" s="203"/>
      <c r="X54" s="9" t="str">
        <f t="shared" ref="X54:Y54" si="28">K32</f>
        <v>Informe/ Destaque</v>
      </c>
      <c r="Y54" s="203" t="str">
        <f t="shared" si="28"/>
        <v/>
      </c>
      <c r="Z54" s="163" t="str">
        <f t="shared" ref="Z54:AA54" si="29">K79</f>
        <v>Informe/ Destaque</v>
      </c>
      <c r="AA54" s="260" t="str">
        <f t="shared" si="29"/>
        <v/>
      </c>
      <c r="AB54" s="9" t="str">
        <f t="shared" ref="AB54:AC54" si="30">K56</f>
        <v>Educação</v>
      </c>
      <c r="AC54" s="204" t="str">
        <f t="shared" si="30"/>
        <v>Economia/ Investimento</v>
      </c>
    </row>
    <row r="55">
      <c r="G55" s="9"/>
      <c r="H55" s="9"/>
      <c r="I55" s="9">
        <v>6.0</v>
      </c>
      <c r="J55" s="9" t="s">
        <v>1742</v>
      </c>
      <c r="K55" s="9" t="s">
        <v>235</v>
      </c>
      <c r="L55" s="9" t="s">
        <v>220</v>
      </c>
      <c r="M55" s="9"/>
      <c r="N55" s="9"/>
      <c r="O55" s="9"/>
      <c r="P55" s="9" t="s">
        <v>181</v>
      </c>
      <c r="Q55" s="9">
        <v>0.0</v>
      </c>
      <c r="S55" s="9">
        <v>8.0</v>
      </c>
      <c r="T55" s="202" t="str">
        <f t="shared" ref="T55:V55" si="31">K11</f>
        <v>Educação</v>
      </c>
      <c r="U55" s="9" t="str">
        <f t="shared" si="31"/>
        <v/>
      </c>
      <c r="V55" s="9" t="str">
        <f t="shared" si="31"/>
        <v/>
      </c>
      <c r="W55" s="203"/>
      <c r="X55" s="9" t="str">
        <f t="shared" ref="X55:Y55" si="32">K33</f>
        <v>Informe/ Destaque</v>
      </c>
      <c r="Y55" s="203" t="str">
        <f t="shared" si="32"/>
        <v/>
      </c>
      <c r="Z55" s="163" t="str">
        <f t="shared" ref="Z55:AA55" si="33">K80</f>
        <v>Informe/ Destaque</v>
      </c>
      <c r="AA55" s="260" t="str">
        <f t="shared" si="33"/>
        <v/>
      </c>
      <c r="AB55" s="163" t="str">
        <f t="shared" ref="AB55:AC55" si="34">K57</f>
        <v>Informe/ Destaque</v>
      </c>
      <c r="AC55" s="260" t="str">
        <f t="shared" si="34"/>
        <v/>
      </c>
    </row>
    <row r="56">
      <c r="G56" s="9"/>
      <c r="H56" s="9"/>
      <c r="I56" s="9">
        <v>7.0</v>
      </c>
      <c r="J56" s="9" t="s">
        <v>1744</v>
      </c>
      <c r="K56" s="9" t="s">
        <v>200</v>
      </c>
      <c r="L56" s="9" t="s">
        <v>220</v>
      </c>
      <c r="O56" s="9"/>
      <c r="P56" s="9" t="s">
        <v>181</v>
      </c>
      <c r="Q56" s="9">
        <v>0.0</v>
      </c>
      <c r="S56" s="9">
        <v>9.0</v>
      </c>
      <c r="T56" s="202" t="str">
        <f t="shared" ref="T56:V56" si="35">K12</f>
        <v>Informe/ Destaque</v>
      </c>
      <c r="U56" s="9" t="str">
        <f t="shared" si="35"/>
        <v/>
      </c>
      <c r="V56" s="9" t="str">
        <f t="shared" si="35"/>
        <v/>
      </c>
      <c r="W56" s="203"/>
      <c r="X56" s="9" t="str">
        <f t="shared" ref="X56:Y56" si="36">K34</f>
        <v>Crescimento econômico</v>
      </c>
      <c r="Y56" s="203" t="str">
        <f t="shared" si="36"/>
        <v>Agricultuta/ Pecuária</v>
      </c>
      <c r="Z56" s="163" t="str">
        <f t="shared" ref="Z56:AA56" si="37">K81</f>
        <v>Crescimento econômico</v>
      </c>
      <c r="AA56" s="260" t="str">
        <f t="shared" si="37"/>
        <v>Agricultuta/ Pecuária</v>
      </c>
      <c r="AB56" s="9" t="str">
        <f t="shared" ref="AB56:AC56" si="38">K58</f>
        <v>Informe/ Destaque</v>
      </c>
      <c r="AC56" s="204" t="str">
        <f t="shared" si="38"/>
        <v/>
      </c>
    </row>
    <row r="57">
      <c r="G57" s="9"/>
      <c r="H57" s="9"/>
      <c r="I57" s="9">
        <v>8.0</v>
      </c>
      <c r="J57" s="9" t="s">
        <v>1798</v>
      </c>
      <c r="K57" s="9" t="s">
        <v>189</v>
      </c>
      <c r="O57" s="9"/>
      <c r="P57" s="9" t="s">
        <v>181</v>
      </c>
      <c r="Q57" s="9">
        <v>0.0</v>
      </c>
      <c r="S57" s="9">
        <v>10.0</v>
      </c>
      <c r="T57" s="202" t="str">
        <f t="shared" ref="T57:V57" si="39">K13</f>
        <v>Segurança</v>
      </c>
      <c r="U57" s="9" t="str">
        <f t="shared" si="39"/>
        <v>Educação</v>
      </c>
      <c r="V57" s="9" t="str">
        <f t="shared" si="39"/>
        <v>Economia/ Investimento</v>
      </c>
      <c r="W57" s="203"/>
      <c r="X57" s="9" t="str">
        <f t="shared" ref="X57:Y57" si="40">K35</f>
        <v>Educação</v>
      </c>
      <c r="Y57" s="203" t="str">
        <f t="shared" si="40"/>
        <v/>
      </c>
      <c r="Z57" s="163" t="str">
        <f t="shared" ref="Z57:AA57" si="41">K82</f>
        <v>Educação</v>
      </c>
      <c r="AA57" s="260" t="str">
        <f t="shared" si="41"/>
        <v/>
      </c>
      <c r="AB57" s="163" t="str">
        <f t="shared" ref="AB57:AC57" si="42">K59</f>
        <v>Meio ambiente</v>
      </c>
      <c r="AC57" s="260" t="str">
        <f t="shared" si="42"/>
        <v/>
      </c>
    </row>
    <row r="58">
      <c r="G58" s="9"/>
      <c r="H58" s="9"/>
      <c r="I58" s="9">
        <v>9.0</v>
      </c>
      <c r="J58" s="9" t="s">
        <v>1799</v>
      </c>
      <c r="K58" s="9" t="s">
        <v>189</v>
      </c>
      <c r="L58" s="140"/>
      <c r="O58" s="9"/>
      <c r="P58" s="9" t="s">
        <v>181</v>
      </c>
      <c r="Q58" s="9">
        <v>0.0</v>
      </c>
      <c r="S58" s="9">
        <v>11.0</v>
      </c>
      <c r="T58" s="202" t="str">
        <f t="shared" ref="T58:V58" si="43">K14</f>
        <v>Informe/ Destaque</v>
      </c>
      <c r="U58" s="140" t="str">
        <f t="shared" si="43"/>
        <v/>
      </c>
      <c r="V58" s="9" t="str">
        <f t="shared" si="43"/>
        <v/>
      </c>
      <c r="W58" s="203"/>
      <c r="X58" s="9" t="str">
        <f t="shared" ref="X58:Y58" si="44">K36</f>
        <v>Agricultuta/ Pecuária</v>
      </c>
      <c r="Y58" s="203" t="str">
        <f t="shared" si="44"/>
        <v/>
      </c>
      <c r="Z58" s="163" t="str">
        <f t="shared" ref="Z58:AA58" si="45">K83</f>
        <v>Agricultuta/ Pecuária</v>
      </c>
      <c r="AA58" s="260" t="str">
        <f t="shared" si="45"/>
        <v/>
      </c>
      <c r="AB58" s="9" t="str">
        <f t="shared" ref="AB58:AC58" si="46">K60</f>
        <v>Segurança</v>
      </c>
      <c r="AC58" s="204" t="str">
        <f t="shared" si="46"/>
        <v>Economia/ Investimento</v>
      </c>
    </row>
    <row r="59">
      <c r="G59" s="9"/>
      <c r="H59" s="9"/>
      <c r="I59" s="9">
        <v>10.0</v>
      </c>
      <c r="J59" s="9" t="s">
        <v>1800</v>
      </c>
      <c r="K59" s="9" t="s">
        <v>272</v>
      </c>
      <c r="O59" s="9"/>
      <c r="P59" s="9" t="s">
        <v>181</v>
      </c>
      <c r="Q59" s="9">
        <v>0.0</v>
      </c>
      <c r="S59" s="9">
        <v>12.0</v>
      </c>
      <c r="T59" s="202" t="str">
        <f t="shared" ref="T59:V59" si="47">K15</f>
        <v>Segurança</v>
      </c>
      <c r="U59" s="140" t="str">
        <f t="shared" si="47"/>
        <v>Economia/ Investimento</v>
      </c>
      <c r="V59" s="9" t="str">
        <f t="shared" si="47"/>
        <v/>
      </c>
      <c r="W59" s="203"/>
      <c r="X59" s="9" t="str">
        <f t="shared" ref="X59:Y59" si="48">K37</f>
        <v>Informe/ Destaque</v>
      </c>
      <c r="Y59" s="203" t="str">
        <f t="shared" si="48"/>
        <v/>
      </c>
      <c r="Z59" s="163" t="str">
        <f t="shared" ref="Z59:AA59" si="49">K84</f>
        <v>Informe/ Destaque</v>
      </c>
      <c r="AA59" s="260" t="str">
        <f t="shared" si="49"/>
        <v/>
      </c>
      <c r="AB59" s="163" t="str">
        <f t="shared" ref="AB59:AC59" si="50">K61</f>
        <v>Conscientização</v>
      </c>
      <c r="AC59" s="260" t="str">
        <f t="shared" si="50"/>
        <v>Informe/ Destaque</v>
      </c>
    </row>
    <row r="60">
      <c r="G60" s="9"/>
      <c r="H60" s="9"/>
      <c r="I60" s="9">
        <v>11.0</v>
      </c>
      <c r="J60" s="9" t="s">
        <v>1801</v>
      </c>
      <c r="K60" s="9" t="s">
        <v>235</v>
      </c>
      <c r="L60" s="9" t="s">
        <v>220</v>
      </c>
      <c r="O60" s="9"/>
      <c r="P60" s="9" t="s">
        <v>181</v>
      </c>
      <c r="Q60" s="9">
        <v>0.0</v>
      </c>
      <c r="S60" s="9">
        <v>13.0</v>
      </c>
      <c r="T60" s="202" t="str">
        <f t="shared" ref="T60:V60" si="51">K16</f>
        <v>Educação</v>
      </c>
      <c r="U60" s="140" t="str">
        <f t="shared" si="51"/>
        <v>Economia/ Investimento</v>
      </c>
      <c r="V60" s="9" t="str">
        <f t="shared" si="51"/>
        <v/>
      </c>
      <c r="W60" s="203"/>
      <c r="X60" s="9" t="str">
        <f t="shared" ref="X60:Y60" si="52">K38</f>
        <v>Informe/ Destaque</v>
      </c>
      <c r="Y60" s="203" t="str">
        <f t="shared" si="52"/>
        <v/>
      </c>
      <c r="Z60" s="163" t="str">
        <f t="shared" ref="Z60:AA60" si="53">K85</f>
        <v>Informe/ Destaque</v>
      </c>
      <c r="AA60" s="260" t="str">
        <f t="shared" si="53"/>
        <v/>
      </c>
      <c r="AB60" s="9" t="str">
        <f t="shared" ref="AB60:AC60" si="54">K62</f>
        <v>Informe/ Destaque</v>
      </c>
      <c r="AC60" s="204" t="str">
        <f t="shared" si="54"/>
        <v/>
      </c>
    </row>
    <row r="61">
      <c r="G61" s="9"/>
      <c r="H61" s="9"/>
      <c r="I61" s="9">
        <v>12.0</v>
      </c>
      <c r="J61" s="9" t="s">
        <v>1802</v>
      </c>
      <c r="K61" s="9" t="s">
        <v>215</v>
      </c>
      <c r="L61" s="9" t="s">
        <v>189</v>
      </c>
      <c r="O61" s="9"/>
      <c r="P61" s="9" t="s">
        <v>181</v>
      </c>
      <c r="Q61" s="9">
        <v>0.0</v>
      </c>
      <c r="S61" s="9">
        <v>14.0</v>
      </c>
      <c r="T61" s="202" t="str">
        <f t="shared" ref="T61:V61" si="55">K17</f>
        <v>Prestação de contas</v>
      </c>
      <c r="U61" s="9" t="str">
        <f t="shared" si="55"/>
        <v>Moradia</v>
      </c>
      <c r="V61" s="9" t="str">
        <f t="shared" si="55"/>
        <v/>
      </c>
      <c r="W61" s="203"/>
      <c r="X61" s="9" t="str">
        <f t="shared" ref="X61:Y61" si="56">K39</f>
        <v>Segurança</v>
      </c>
      <c r="Y61" s="203" t="str">
        <f t="shared" si="56"/>
        <v>Informe/ Destaque</v>
      </c>
      <c r="Z61" s="163" t="str">
        <f t="shared" ref="Z61:AA61" si="57">K86</f>
        <v>Segurança</v>
      </c>
      <c r="AA61" s="260" t="str">
        <f t="shared" si="57"/>
        <v>Informe/ Destaque</v>
      </c>
      <c r="AB61" s="163" t="str">
        <f t="shared" ref="AB61:AC61" si="58">K63</f>
        <v>Segurança</v>
      </c>
      <c r="AC61" s="260" t="str">
        <f t="shared" si="58"/>
        <v>Informe/ Destaque</v>
      </c>
    </row>
    <row r="62">
      <c r="G62" s="9"/>
      <c r="H62" s="9"/>
      <c r="I62" s="9">
        <v>13.0</v>
      </c>
      <c r="J62" s="9" t="s">
        <v>1803</v>
      </c>
      <c r="K62" s="9" t="s">
        <v>189</v>
      </c>
      <c r="O62" s="9"/>
      <c r="P62" s="9" t="s">
        <v>181</v>
      </c>
      <c r="Q62" s="9">
        <v>0.0</v>
      </c>
      <c r="S62" s="9">
        <v>15.0</v>
      </c>
      <c r="T62" s="205" t="str">
        <f t="shared" ref="T62:V62" si="59">K18</f>
        <v>Informe/ Destaque</v>
      </c>
      <c r="U62" s="253" t="str">
        <f t="shared" si="59"/>
        <v/>
      </c>
      <c r="V62" s="206" t="str">
        <f t="shared" si="59"/>
        <v/>
      </c>
      <c r="W62" s="207"/>
      <c r="X62" s="206" t="str">
        <f t="shared" ref="X62:Y62" si="60">K40</f>
        <v>Informe/ Destaque</v>
      </c>
      <c r="Y62" s="254" t="str">
        <f t="shared" si="60"/>
        <v/>
      </c>
      <c r="Z62" s="206" t="str">
        <f t="shared" ref="Z62:AA62" si="61">K87</f>
        <v>Informe/ Destaque</v>
      </c>
      <c r="AA62" s="254" t="str">
        <f t="shared" si="61"/>
        <v/>
      </c>
      <c r="AB62" s="206" t="str">
        <f t="shared" ref="AB62:AC62" si="62">K64</f>
        <v>Informe/ Destaque</v>
      </c>
      <c r="AC62" s="254" t="str">
        <f t="shared" si="62"/>
        <v/>
      </c>
    </row>
    <row r="63">
      <c r="G63" s="9"/>
      <c r="H63" s="9"/>
      <c r="I63" s="9">
        <v>14.0</v>
      </c>
      <c r="J63" s="9" t="s">
        <v>1804</v>
      </c>
      <c r="K63" s="9" t="s">
        <v>235</v>
      </c>
      <c r="L63" s="9" t="s">
        <v>189</v>
      </c>
      <c r="O63" s="9"/>
      <c r="P63" s="9" t="s">
        <v>181</v>
      </c>
      <c r="Q63" s="9">
        <v>0.0</v>
      </c>
      <c r="U63" s="9"/>
      <c r="V63" s="9"/>
    </row>
    <row r="64">
      <c r="I64" s="9">
        <v>15.0</v>
      </c>
      <c r="J64" s="9" t="s">
        <v>1805</v>
      </c>
      <c r="K64" s="9" t="s">
        <v>189</v>
      </c>
      <c r="M64" s="9"/>
      <c r="N64" s="9"/>
      <c r="P64" s="9" t="s">
        <v>181</v>
      </c>
      <c r="Q64" s="9">
        <v>0.0</v>
      </c>
    </row>
    <row r="66">
      <c r="J66" s="275" t="s">
        <v>1806</v>
      </c>
    </row>
    <row r="67" ht="26.25" customHeight="1">
      <c r="J67" s="255" t="s">
        <v>1807</v>
      </c>
      <c r="R67" s="208" t="s">
        <v>171</v>
      </c>
      <c r="S67" s="209" t="s">
        <v>14</v>
      </c>
      <c r="T67" s="210" t="s">
        <v>16</v>
      </c>
      <c r="U67" s="211" t="s">
        <v>365</v>
      </c>
      <c r="V67" s="212"/>
      <c r="W67" s="211" t="s">
        <v>15</v>
      </c>
      <c r="X67" s="212"/>
    </row>
    <row r="68">
      <c r="R68" s="213" t="s">
        <v>204</v>
      </c>
      <c r="S68" s="214">
        <f t="shared" ref="S68:S81" si="63">COUNTIF($T$48:$W$62, R68)
</f>
        <v>0</v>
      </c>
      <c r="T68" s="215">
        <f t="shared" ref="T68:T81" si="64">COUNTIF($X$48:$Y$62, R68)
</f>
        <v>3</v>
      </c>
      <c r="U68" s="140">
        <f t="shared" ref="U68:U81" si="65">COUNTIF($Z$48:$AA$62, R68)
</f>
        <v>3</v>
      </c>
      <c r="V68" s="216"/>
      <c r="W68" s="140">
        <f t="shared" ref="W68:W81" si="66">COUNTIF($AB$48:$AC$62, R68)
</f>
        <v>0</v>
      </c>
      <c r="X68" s="216"/>
    </row>
    <row r="69">
      <c r="R69" s="213" t="s">
        <v>215</v>
      </c>
      <c r="S69" s="214">
        <f t="shared" si="63"/>
        <v>1</v>
      </c>
      <c r="T69" s="215">
        <f t="shared" si="64"/>
        <v>0</v>
      </c>
      <c r="U69" s="140">
        <f t="shared" si="65"/>
        <v>0</v>
      </c>
      <c r="V69" s="216"/>
      <c r="W69" s="140">
        <f t="shared" si="66"/>
        <v>2</v>
      </c>
      <c r="X69" s="216"/>
    </row>
    <row r="70">
      <c r="R70" s="213" t="s">
        <v>366</v>
      </c>
      <c r="S70" s="214">
        <f t="shared" si="63"/>
        <v>0</v>
      </c>
      <c r="T70" s="215">
        <f t="shared" si="64"/>
        <v>3</v>
      </c>
      <c r="U70" s="140">
        <f t="shared" si="65"/>
        <v>3</v>
      </c>
      <c r="V70" s="216"/>
      <c r="W70" s="140">
        <f t="shared" si="66"/>
        <v>0</v>
      </c>
      <c r="X70" s="216"/>
    </row>
    <row r="71">
      <c r="J71" s="9" t="s">
        <v>1808</v>
      </c>
      <c r="R71" s="213" t="s">
        <v>197</v>
      </c>
      <c r="S71" s="214">
        <f t="shared" si="63"/>
        <v>0</v>
      </c>
      <c r="T71" s="215">
        <f t="shared" si="64"/>
        <v>0</v>
      </c>
      <c r="U71" s="140">
        <f t="shared" si="65"/>
        <v>0</v>
      </c>
      <c r="V71" s="216"/>
      <c r="W71" s="140">
        <f t="shared" si="66"/>
        <v>0</v>
      </c>
      <c r="X71" s="216"/>
    </row>
    <row r="72">
      <c r="I72" s="162" t="s">
        <v>169</v>
      </c>
      <c r="J72" s="163" t="s">
        <v>170</v>
      </c>
      <c r="K72" s="164" t="s">
        <v>171</v>
      </c>
      <c r="P72" s="9" t="s">
        <v>172</v>
      </c>
      <c r="Q72" s="9" t="s">
        <v>173</v>
      </c>
      <c r="R72" s="213" t="s">
        <v>220</v>
      </c>
      <c r="S72" s="214">
        <f t="shared" si="63"/>
        <v>5</v>
      </c>
      <c r="T72" s="215">
        <f t="shared" si="64"/>
        <v>1</v>
      </c>
      <c r="U72" s="140">
        <f t="shared" si="65"/>
        <v>1</v>
      </c>
      <c r="V72" s="216"/>
      <c r="W72" s="140">
        <f t="shared" si="66"/>
        <v>3</v>
      </c>
      <c r="X72" s="216"/>
    </row>
    <row r="73">
      <c r="I73" s="9">
        <v>1.0</v>
      </c>
      <c r="J73" s="9" t="s">
        <v>1763</v>
      </c>
      <c r="K73" s="9" t="s">
        <v>366</v>
      </c>
      <c r="L73" s="9" t="s">
        <v>204</v>
      </c>
      <c r="M73" s="9"/>
      <c r="N73" s="9"/>
      <c r="P73" s="9" t="s">
        <v>181</v>
      </c>
      <c r="Q73" s="9" t="s">
        <v>300</v>
      </c>
      <c r="R73" s="213" t="s">
        <v>200</v>
      </c>
      <c r="S73" s="214">
        <f t="shared" si="63"/>
        <v>5</v>
      </c>
      <c r="T73" s="215">
        <f t="shared" si="64"/>
        <v>2</v>
      </c>
      <c r="U73" s="140">
        <f t="shared" si="65"/>
        <v>2</v>
      </c>
      <c r="V73" s="216"/>
      <c r="W73" s="140">
        <f t="shared" si="66"/>
        <v>3</v>
      </c>
      <c r="X73" s="216"/>
    </row>
    <row r="74">
      <c r="I74" s="9">
        <v>2.0</v>
      </c>
      <c r="J74" s="9" t="s">
        <v>1765</v>
      </c>
      <c r="K74" s="9" t="s">
        <v>189</v>
      </c>
      <c r="L74" s="9"/>
      <c r="M74" s="9"/>
      <c r="N74" s="9"/>
      <c r="P74" s="9" t="s">
        <v>181</v>
      </c>
      <c r="Q74" s="9" t="s">
        <v>300</v>
      </c>
      <c r="R74" s="213" t="s">
        <v>189</v>
      </c>
      <c r="S74" s="214">
        <f t="shared" si="63"/>
        <v>7</v>
      </c>
      <c r="T74" s="215">
        <f t="shared" si="64"/>
        <v>10</v>
      </c>
      <c r="U74" s="140">
        <f t="shared" si="65"/>
        <v>10</v>
      </c>
      <c r="V74" s="216"/>
      <c r="W74" s="140">
        <f t="shared" si="66"/>
        <v>10</v>
      </c>
      <c r="X74" s="216"/>
    </row>
    <row r="75">
      <c r="I75" s="9">
        <v>3.0</v>
      </c>
      <c r="J75" s="9" t="s">
        <v>1767</v>
      </c>
      <c r="K75" s="9" t="s">
        <v>189</v>
      </c>
      <c r="L75" s="9" t="s">
        <v>220</v>
      </c>
      <c r="M75" s="9"/>
      <c r="N75" s="9"/>
      <c r="P75" s="9" t="s">
        <v>181</v>
      </c>
      <c r="Q75" s="9" t="s">
        <v>300</v>
      </c>
      <c r="R75" s="213" t="s">
        <v>196</v>
      </c>
      <c r="S75" s="214">
        <f t="shared" si="63"/>
        <v>0</v>
      </c>
      <c r="T75" s="215">
        <f t="shared" si="64"/>
        <v>0</v>
      </c>
      <c r="U75" s="140">
        <f t="shared" si="65"/>
        <v>0</v>
      </c>
      <c r="V75" s="216"/>
      <c r="W75" s="140">
        <f t="shared" si="66"/>
        <v>0</v>
      </c>
      <c r="X75" s="216"/>
    </row>
    <row r="76">
      <c r="I76" s="9">
        <v>4.0</v>
      </c>
      <c r="J76" s="9" t="s">
        <v>1770</v>
      </c>
      <c r="K76" s="9" t="s">
        <v>200</v>
      </c>
      <c r="L76" s="9" t="s">
        <v>189</v>
      </c>
      <c r="M76" s="9"/>
      <c r="N76" s="9"/>
      <c r="P76" s="9" t="s">
        <v>181</v>
      </c>
      <c r="Q76" s="9" t="s">
        <v>300</v>
      </c>
      <c r="R76" s="213" t="s">
        <v>272</v>
      </c>
      <c r="S76" s="214">
        <f t="shared" si="63"/>
        <v>0</v>
      </c>
      <c r="T76" s="215">
        <f t="shared" si="64"/>
        <v>0</v>
      </c>
      <c r="U76" s="140">
        <f t="shared" si="65"/>
        <v>0</v>
      </c>
      <c r="V76" s="216"/>
      <c r="W76" s="140">
        <f t="shared" si="66"/>
        <v>1</v>
      </c>
      <c r="X76" s="216"/>
    </row>
    <row r="77">
      <c r="I77" s="9">
        <v>5.0</v>
      </c>
      <c r="J77" s="9" t="s">
        <v>1772</v>
      </c>
      <c r="K77" s="9" t="s">
        <v>366</v>
      </c>
      <c r="L77" s="9"/>
      <c r="M77" s="9"/>
      <c r="N77" s="9"/>
      <c r="P77" s="9" t="s">
        <v>181</v>
      </c>
      <c r="Q77" s="9" t="s">
        <v>300</v>
      </c>
      <c r="R77" s="213" t="s">
        <v>179</v>
      </c>
      <c r="S77" s="214">
        <f t="shared" si="63"/>
        <v>1</v>
      </c>
      <c r="T77" s="215">
        <f t="shared" si="64"/>
        <v>0</v>
      </c>
      <c r="U77" s="140">
        <f t="shared" si="65"/>
        <v>0</v>
      </c>
      <c r="V77" s="216"/>
      <c r="W77" s="140">
        <f t="shared" si="66"/>
        <v>0</v>
      </c>
      <c r="X77" s="216"/>
    </row>
    <row r="78">
      <c r="I78" s="9">
        <v>6.0</v>
      </c>
      <c r="J78" s="9" t="s">
        <v>1775</v>
      </c>
      <c r="K78" s="9" t="s">
        <v>189</v>
      </c>
      <c r="L78" s="9"/>
      <c r="M78" s="9"/>
      <c r="N78" s="9"/>
      <c r="P78" s="9" t="s">
        <v>181</v>
      </c>
      <c r="Q78" s="9" t="s">
        <v>300</v>
      </c>
      <c r="R78" s="213" t="s">
        <v>207</v>
      </c>
      <c r="S78" s="214">
        <f t="shared" si="63"/>
        <v>0</v>
      </c>
      <c r="T78" s="215">
        <f t="shared" si="64"/>
        <v>0</v>
      </c>
      <c r="U78" s="140">
        <f t="shared" si="65"/>
        <v>0</v>
      </c>
      <c r="V78" s="216"/>
      <c r="W78" s="140">
        <f t="shared" si="66"/>
        <v>0</v>
      </c>
      <c r="X78" s="216"/>
    </row>
    <row r="79">
      <c r="I79" s="9">
        <v>7.0</v>
      </c>
      <c r="J79" s="9" t="s">
        <v>1777</v>
      </c>
      <c r="K79" s="9" t="s">
        <v>189</v>
      </c>
      <c r="L79" s="9"/>
      <c r="P79" s="9" t="s">
        <v>181</v>
      </c>
      <c r="Q79" s="9" t="s">
        <v>300</v>
      </c>
      <c r="R79" s="213" t="s">
        <v>227</v>
      </c>
      <c r="S79" s="214">
        <f t="shared" si="63"/>
        <v>1</v>
      </c>
      <c r="T79" s="215">
        <f t="shared" si="64"/>
        <v>0</v>
      </c>
      <c r="U79" s="140">
        <f t="shared" si="65"/>
        <v>0</v>
      </c>
      <c r="V79" s="216"/>
      <c r="W79" s="140">
        <f t="shared" si="66"/>
        <v>0</v>
      </c>
      <c r="X79" s="216"/>
    </row>
    <row r="80">
      <c r="I80" s="9">
        <v>8.0</v>
      </c>
      <c r="J80" s="9" t="s">
        <v>1779</v>
      </c>
      <c r="K80" s="9" t="s">
        <v>189</v>
      </c>
      <c r="P80" s="9" t="s">
        <v>181</v>
      </c>
      <c r="Q80" s="9" t="s">
        <v>300</v>
      </c>
      <c r="R80" s="213" t="s">
        <v>188</v>
      </c>
      <c r="S80" s="214">
        <f t="shared" si="63"/>
        <v>1</v>
      </c>
      <c r="T80" s="215">
        <f t="shared" si="64"/>
        <v>0</v>
      </c>
      <c r="U80" s="140">
        <f t="shared" si="65"/>
        <v>0</v>
      </c>
      <c r="V80" s="216"/>
      <c r="W80" s="140">
        <f t="shared" si="66"/>
        <v>1</v>
      </c>
      <c r="X80" s="216"/>
    </row>
    <row r="81">
      <c r="I81" s="9">
        <v>9.0</v>
      </c>
      <c r="J81" s="9" t="s">
        <v>1781</v>
      </c>
      <c r="K81" s="9" t="s">
        <v>366</v>
      </c>
      <c r="L81" s="9" t="s">
        <v>204</v>
      </c>
      <c r="P81" s="9" t="s">
        <v>181</v>
      </c>
      <c r="Q81" s="9" t="s">
        <v>300</v>
      </c>
      <c r="R81" s="217" t="s">
        <v>235</v>
      </c>
      <c r="S81" s="218">
        <f t="shared" si="63"/>
        <v>2</v>
      </c>
      <c r="T81" s="219">
        <f t="shared" si="64"/>
        <v>1</v>
      </c>
      <c r="U81" s="220">
        <f t="shared" si="65"/>
        <v>1</v>
      </c>
      <c r="V81" s="221"/>
      <c r="W81" s="220">
        <f t="shared" si="66"/>
        <v>3</v>
      </c>
      <c r="X81" s="221"/>
    </row>
    <row r="82">
      <c r="I82" s="9">
        <v>10.0</v>
      </c>
      <c r="J82" s="9" t="s">
        <v>1783</v>
      </c>
      <c r="K82" s="9" t="s">
        <v>200</v>
      </c>
      <c r="P82" s="9" t="s">
        <v>181</v>
      </c>
      <c r="Q82" s="9" t="s">
        <v>300</v>
      </c>
    </row>
    <row r="83">
      <c r="I83" s="9">
        <v>11.0</v>
      </c>
      <c r="J83" s="9" t="s">
        <v>1785</v>
      </c>
      <c r="K83" s="9" t="s">
        <v>204</v>
      </c>
      <c r="P83" s="9" t="s">
        <v>181</v>
      </c>
      <c r="Q83" s="9" t="s">
        <v>300</v>
      </c>
      <c r="R83" s="208" t="s">
        <v>367</v>
      </c>
      <c r="S83" s="209" t="s">
        <v>216</v>
      </c>
      <c r="T83" s="209" t="s">
        <v>181</v>
      </c>
      <c r="U83" s="222" t="s">
        <v>368</v>
      </c>
    </row>
    <row r="84">
      <c r="I84" s="9">
        <v>12.0</v>
      </c>
      <c r="J84" s="9" t="s">
        <v>1809</v>
      </c>
      <c r="K84" s="9" t="s">
        <v>189</v>
      </c>
      <c r="P84" s="9" t="s">
        <v>181</v>
      </c>
      <c r="Q84" s="9" t="s">
        <v>300</v>
      </c>
      <c r="R84" s="213" t="s">
        <v>14</v>
      </c>
      <c r="S84" s="214">
        <f>COUNTIF(P4:P18,"Alerta")</f>
        <v>4</v>
      </c>
      <c r="T84" s="214">
        <f>COUNTIF(P4:P18,"Positiva")
</f>
        <v>11</v>
      </c>
      <c r="U84" s="223">
        <f t="shared" ref="U84:U87" si="67">S84/(SUM(S84:T84))</f>
        <v>0.2666666667</v>
      </c>
    </row>
    <row r="85">
      <c r="I85" s="9">
        <v>13.0</v>
      </c>
      <c r="J85" s="9" t="s">
        <v>1787</v>
      </c>
      <c r="K85" s="9" t="s">
        <v>189</v>
      </c>
      <c r="P85" s="9" t="s">
        <v>181</v>
      </c>
      <c r="Q85" s="9" t="s">
        <v>300</v>
      </c>
      <c r="R85" s="213" t="s">
        <v>16</v>
      </c>
      <c r="S85" s="214">
        <f>COUNTIF(P26:P40,"Alerta")</f>
        <v>1</v>
      </c>
      <c r="T85" s="214">
        <f>COUNTIF(P26:P40,"Positiva")
</f>
        <v>14</v>
      </c>
      <c r="U85" s="223">
        <f t="shared" si="67"/>
        <v>0.06666666667</v>
      </c>
    </row>
    <row r="86">
      <c r="I86" s="9">
        <v>14.0</v>
      </c>
      <c r="J86" s="9" t="s">
        <v>1789</v>
      </c>
      <c r="K86" s="9" t="s">
        <v>235</v>
      </c>
      <c r="L86" s="9" t="s">
        <v>189</v>
      </c>
      <c r="P86" s="9" t="s">
        <v>181</v>
      </c>
      <c r="Q86" s="9" t="s">
        <v>300</v>
      </c>
      <c r="R86" s="213" t="s">
        <v>369</v>
      </c>
      <c r="S86" s="214">
        <f>COUNTIF(P73:P87,"Alerta")</f>
        <v>1</v>
      </c>
      <c r="T86" s="214">
        <f>COUNTIF(P73:P87,"Positiva")
</f>
        <v>14</v>
      </c>
      <c r="U86" s="223">
        <f t="shared" si="67"/>
        <v>0.06666666667</v>
      </c>
    </row>
    <row r="87">
      <c r="I87" s="9">
        <v>15.0</v>
      </c>
      <c r="J87" s="9" t="s">
        <v>1791</v>
      </c>
      <c r="K87" s="9" t="s">
        <v>189</v>
      </c>
      <c r="M87" s="9"/>
      <c r="N87" s="9"/>
      <c r="P87" s="9" t="s">
        <v>216</v>
      </c>
      <c r="Q87" s="9" t="s">
        <v>300</v>
      </c>
      <c r="R87" s="217" t="s">
        <v>15</v>
      </c>
      <c r="S87" s="218">
        <f>COUNTIF(P50:P64,"Alerta")</f>
        <v>1</v>
      </c>
      <c r="T87" s="218">
        <f>COUNTIF(P50:P64,"Positiva")
</f>
        <v>14</v>
      </c>
      <c r="U87" s="224">
        <f t="shared" si="67"/>
        <v>0.06666666667</v>
      </c>
    </row>
    <row r="89">
      <c r="J89" s="9" t="s">
        <v>1810</v>
      </c>
    </row>
    <row r="90">
      <c r="J90" s="9" t="s">
        <v>1811</v>
      </c>
    </row>
  </sheetData>
  <mergeCells count="22">
    <mergeCell ref="A8:D8"/>
    <mergeCell ref="A12:C12"/>
    <mergeCell ref="B5:B6"/>
    <mergeCell ref="A32:C36"/>
    <mergeCell ref="B1:C1"/>
    <mergeCell ref="I1:Q1"/>
    <mergeCell ref="S1:V1"/>
    <mergeCell ref="A2:A6"/>
    <mergeCell ref="K3:N3"/>
    <mergeCell ref="S5:S43"/>
    <mergeCell ref="K25:N25"/>
    <mergeCell ref="J67:L69"/>
    <mergeCell ref="U67:V67"/>
    <mergeCell ref="W67:X67"/>
    <mergeCell ref="K72:N72"/>
    <mergeCell ref="J43:L45"/>
    <mergeCell ref="T46:AC46"/>
    <mergeCell ref="T47:W47"/>
    <mergeCell ref="X47:Y47"/>
    <mergeCell ref="Z47:AA47"/>
    <mergeCell ref="AB47:AC47"/>
    <mergeCell ref="K49:N49"/>
  </mergeCells>
  <conditionalFormatting sqref="O4:P18 O26:P40 O49:O63 P49:P64 P72:P87">
    <cfRule type="containsText" dxfId="3" priority="1" operator="containsText" text="Alerta">
      <formula>NOT(ISERROR(SEARCH(("Alerta"),(O4))))</formula>
    </cfRule>
  </conditionalFormatting>
  <conditionalFormatting sqref="V3:V43">
    <cfRule type="containsText" dxfId="4" priority="2" operator="containsText" text="esquerda">
      <formula>NOT(ISERROR(SEARCH(("esquerda"),(V3))))</formula>
    </cfRule>
  </conditionalFormatting>
  <conditionalFormatting sqref="V3:V43">
    <cfRule type="containsText" dxfId="5" priority="3" operator="containsText" text="direita">
      <formula>NOT(ISERROR(SEARCH(("direita"),(V3))))</formula>
    </cfRule>
  </conditionalFormatting>
  <conditionalFormatting sqref="V3:V43">
    <cfRule type="notContainsBlanks" dxfId="6" priority="4">
      <formula>LEN(TRIM(V3))&gt;0</formula>
    </cfRule>
  </conditionalFormatting>
  <dataValidations>
    <dataValidation type="list" allowBlank="1" showErrorMessage="1" sqref="K4:K5 K6:L6 K7 K8:L8 K9 K10:L10 K11:K12 K13:M13 K14 K15:L17 K18 K26:L26 K27 K28:L29 K30:K33 K34:L34 K35:K38 K39:L39 K40 K50:L51 K52 K53:L53 K54 K55:L56 K57:K59 K60:L61 K62 T48:AC62 K63:L63 K64 K73:L73 K74 K75:L76 K77:K80 K81:L81 K82:K85 K86:L86 K87">
      <formula1>"Agricultuta/ Pecuária,Conscientização,Crescimento econômico,Cultura,Economia/ Investimento,Educação,Informe/ Destaque,Lazer,Meio ambiente,Moradia,Obras,Prestação de contas,Saúde,Segurança"</formula1>
    </dataValidation>
  </dataValidations>
  <hyperlinks>
    <hyperlink r:id="rId1" ref="C2"/>
    <hyperlink r:id="rId2" ref="C3"/>
    <hyperlink r:id="rId3" ref="C4"/>
    <hyperlink r:id="rId4" ref="C5"/>
    <hyperlink r:id="rId5" ref="C6"/>
    <hyperlink r:id="rId6" ref="A25"/>
    <hyperlink r:id="rId7" ref="A26"/>
    <hyperlink r:id="rId8" ref="A27"/>
    <hyperlink r:id="rId9" ref="A28"/>
  </hyperlinks>
  <drawing r:id="rId10"/>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7" max="27" width="14.88"/>
    <col customWidth="1" min="28" max="28" width="37.75"/>
    <col customWidth="1" min="29" max="29" width="21.25"/>
  </cols>
  <sheetData>
    <row r="1" ht="30.0" customHeight="1">
      <c r="A1" s="143" t="s">
        <v>932</v>
      </c>
      <c r="B1" s="144" t="s">
        <v>153</v>
      </c>
      <c r="C1" s="145"/>
      <c r="D1" s="146" t="s">
        <v>154</v>
      </c>
      <c r="E1" s="146" t="s">
        <v>155</v>
      </c>
      <c r="F1" s="146" t="s">
        <v>156</v>
      </c>
      <c r="G1" s="146" t="s">
        <v>157</v>
      </c>
      <c r="I1" s="147" t="s">
        <v>158</v>
      </c>
      <c r="S1" s="148" t="s">
        <v>159</v>
      </c>
    </row>
    <row r="2">
      <c r="A2" s="149">
        <v>2209558.0</v>
      </c>
      <c r="B2" s="150" t="s">
        <v>14</v>
      </c>
      <c r="C2" s="151" t="s">
        <v>1812</v>
      </c>
      <c r="D2" s="152">
        <v>182710.0</v>
      </c>
      <c r="E2" s="153">
        <f t="shared" ref="E2:E4" si="1"> D2 / $A$2</f>
        <v>0.08269074629</v>
      </c>
      <c r="F2" s="152">
        <v>51.0</v>
      </c>
      <c r="G2" s="153">
        <f t="shared" ref="G2:G4" si="2"> F2 / D2</f>
        <v>0.0002791308631</v>
      </c>
      <c r="J2" s="9" t="s">
        <v>14</v>
      </c>
      <c r="K2" s="164" t="s">
        <v>1813</v>
      </c>
      <c r="S2" s="154" t="s">
        <v>162</v>
      </c>
      <c r="T2" s="155" t="s">
        <v>163</v>
      </c>
      <c r="U2" s="155" t="s">
        <v>164</v>
      </c>
      <c r="V2" s="156" t="s">
        <v>165</v>
      </c>
      <c r="X2" s="157" t="s">
        <v>166</v>
      </c>
      <c r="Y2" s="157" t="s">
        <v>167</v>
      </c>
    </row>
    <row r="3">
      <c r="A3" s="158"/>
      <c r="B3" s="159" t="s">
        <v>15</v>
      </c>
      <c r="C3" s="160" t="s">
        <v>1814</v>
      </c>
      <c r="D3" s="161">
        <v>119000.0</v>
      </c>
      <c r="E3" s="153">
        <f t="shared" si="1"/>
        <v>0.05385692523</v>
      </c>
      <c r="F3" s="161">
        <v>198.0</v>
      </c>
      <c r="G3" s="153">
        <f t="shared" si="2"/>
        <v>0.001663865546</v>
      </c>
      <c r="I3" s="162" t="s">
        <v>169</v>
      </c>
      <c r="J3" s="163" t="s">
        <v>170</v>
      </c>
      <c r="K3" s="164" t="s">
        <v>171</v>
      </c>
      <c r="O3" s="9"/>
      <c r="P3" s="9" t="s">
        <v>172</v>
      </c>
      <c r="Q3" s="9" t="s">
        <v>173</v>
      </c>
      <c r="S3" s="165" t="s">
        <v>174</v>
      </c>
      <c r="T3" s="166" t="s">
        <v>1815</v>
      </c>
      <c r="U3" s="166" t="s">
        <v>253</v>
      </c>
      <c r="V3" s="167" t="str">
        <f>iferror(VLOOKUP($U$3:$U$100,Partidos!A:B,2,FALSE),"")</f>
        <v>Centro</v>
      </c>
      <c r="X3" s="174" t="s">
        <v>919</v>
      </c>
      <c r="Y3" s="169">
        <f>COUNTIF(V3:V40,"*Centro*")</f>
        <v>8</v>
      </c>
    </row>
    <row r="4">
      <c r="A4" s="158"/>
      <c r="B4" s="159" t="s">
        <v>16</v>
      </c>
      <c r="C4" s="160" t="s">
        <v>1816</v>
      </c>
      <c r="D4" s="161">
        <v>33300.0</v>
      </c>
      <c r="E4" s="153">
        <f t="shared" si="1"/>
        <v>0.01507088748</v>
      </c>
      <c r="F4" s="161">
        <v>0.0</v>
      </c>
      <c r="G4" s="153">
        <f t="shared" si="2"/>
        <v>0</v>
      </c>
      <c r="I4" s="9">
        <v>1.0</v>
      </c>
      <c r="J4" s="9" t="s">
        <v>1817</v>
      </c>
      <c r="K4" s="9" t="s">
        <v>200</v>
      </c>
      <c r="L4" s="9" t="s">
        <v>189</v>
      </c>
      <c r="N4" s="9"/>
      <c r="O4" s="9"/>
      <c r="P4" s="9" t="s">
        <v>181</v>
      </c>
      <c r="Q4" s="9">
        <v>4.0</v>
      </c>
      <c r="S4" s="171" t="s">
        <v>182</v>
      </c>
      <c r="T4" s="172" t="s">
        <v>1818</v>
      </c>
      <c r="U4" s="172" t="s">
        <v>339</v>
      </c>
      <c r="V4" s="167" t="str">
        <f>iferror(VLOOKUP($U$3:$U$100,Partidos!A:B,2,FALSE),"")</f>
        <v>C-esquerda</v>
      </c>
      <c r="X4" s="174" t="s">
        <v>184</v>
      </c>
      <c r="Y4" s="169">
        <f>COUNTIF(V:V,"*Direita*")</f>
        <v>12</v>
      </c>
    </row>
    <row r="5">
      <c r="A5" s="158"/>
      <c r="B5" s="175" t="s">
        <v>185</v>
      </c>
      <c r="C5" s="244" t="s">
        <v>1819</v>
      </c>
      <c r="D5" s="176" t="s">
        <v>12</v>
      </c>
      <c r="E5" s="177" t="s">
        <v>12</v>
      </c>
      <c r="F5" s="176"/>
      <c r="G5" s="177" t="s">
        <v>12</v>
      </c>
      <c r="I5" s="9">
        <v>2.0</v>
      </c>
      <c r="J5" s="9" t="s">
        <v>1820</v>
      </c>
      <c r="K5" s="9" t="s">
        <v>215</v>
      </c>
      <c r="L5" s="9" t="s">
        <v>235</v>
      </c>
      <c r="N5" s="9"/>
      <c r="O5" s="9"/>
      <c r="P5" s="9" t="s">
        <v>216</v>
      </c>
      <c r="Q5" s="9">
        <v>0.0</v>
      </c>
      <c r="S5" s="178" t="s">
        <v>190</v>
      </c>
      <c r="T5" s="179" t="s">
        <v>1821</v>
      </c>
      <c r="U5" s="179" t="s">
        <v>292</v>
      </c>
      <c r="V5" s="167" t="str">
        <f>iferror(VLOOKUP($U$3:$U$100,Partidos!A:B,2,FALSE),"")</f>
        <v>Direita</v>
      </c>
      <c r="X5" s="180" t="s">
        <v>193</v>
      </c>
      <c r="Y5" s="181">
        <f>COUNTIF(V:V,"*Esquerda*")</f>
        <v>6</v>
      </c>
    </row>
    <row r="6">
      <c r="A6" s="182"/>
      <c r="B6" s="183"/>
      <c r="C6" s="184" t="s">
        <v>1822</v>
      </c>
      <c r="D6" s="185" t="s">
        <v>12</v>
      </c>
      <c r="E6" s="185" t="s">
        <v>12</v>
      </c>
      <c r="F6" s="185"/>
      <c r="G6" s="185" t="s">
        <v>12</v>
      </c>
      <c r="I6" s="9">
        <v>3.0</v>
      </c>
      <c r="J6" s="9" t="s">
        <v>1823</v>
      </c>
      <c r="K6" s="9" t="s">
        <v>189</v>
      </c>
      <c r="L6" s="140"/>
      <c r="M6" s="140"/>
      <c r="N6" s="9"/>
      <c r="O6" s="9"/>
      <c r="P6" s="9" t="s">
        <v>216</v>
      </c>
      <c r="Q6" s="9">
        <v>0.0</v>
      </c>
      <c r="S6" s="186"/>
      <c r="T6" s="179" t="s">
        <v>1824</v>
      </c>
      <c r="U6" s="179" t="s">
        <v>288</v>
      </c>
      <c r="V6" s="167" t="str">
        <f>iferror(VLOOKUP($U$3:$U$100,Partidos!A:B,2,FALSE),"")</f>
        <v>Direita</v>
      </c>
    </row>
    <row r="7">
      <c r="I7" s="9">
        <v>4.0</v>
      </c>
      <c r="J7" s="9" t="s">
        <v>1825</v>
      </c>
      <c r="K7" s="9" t="s">
        <v>215</v>
      </c>
      <c r="L7" s="9" t="s">
        <v>188</v>
      </c>
      <c r="M7" s="140"/>
      <c r="N7" s="9"/>
      <c r="O7" s="9"/>
      <c r="P7" s="9" t="s">
        <v>216</v>
      </c>
      <c r="Q7" s="9">
        <v>0.0</v>
      </c>
      <c r="S7" s="186"/>
      <c r="T7" s="187" t="s">
        <v>1826</v>
      </c>
      <c r="U7" s="187" t="s">
        <v>253</v>
      </c>
      <c r="V7" s="167" t="str">
        <f>iferror(VLOOKUP($U$3:$U$100,Partidos!A:B,2,FALSE),"")</f>
        <v>Centro</v>
      </c>
    </row>
    <row r="8">
      <c r="A8" s="188" t="s">
        <v>202</v>
      </c>
      <c r="I8" s="9">
        <v>5.0</v>
      </c>
      <c r="J8" s="9" t="s">
        <v>1827</v>
      </c>
      <c r="K8" s="9" t="s">
        <v>197</v>
      </c>
      <c r="L8" s="9" t="s">
        <v>189</v>
      </c>
      <c r="N8" s="9"/>
      <c r="O8" s="9"/>
      <c r="P8" s="9" t="s">
        <v>181</v>
      </c>
      <c r="Q8" s="9">
        <v>0.0</v>
      </c>
      <c r="S8" s="186"/>
      <c r="T8" s="187" t="s">
        <v>1828</v>
      </c>
      <c r="U8" s="187" t="s">
        <v>233</v>
      </c>
      <c r="V8" s="167" t="str">
        <f>iferror(VLOOKUP($U$3:$U$100,Partidos!A:B,2,FALSE),"")</f>
        <v>Direita</v>
      </c>
    </row>
    <row r="9">
      <c r="A9" s="188"/>
      <c r="I9" s="9">
        <v>6.0</v>
      </c>
      <c r="J9" s="9" t="s">
        <v>1827</v>
      </c>
      <c r="K9" s="9" t="s">
        <v>197</v>
      </c>
      <c r="L9" s="9" t="s">
        <v>189</v>
      </c>
      <c r="N9" s="9"/>
      <c r="O9" s="9"/>
      <c r="P9" s="9" t="s">
        <v>181</v>
      </c>
      <c r="Q9" s="9">
        <v>7.0</v>
      </c>
      <c r="S9" s="186"/>
      <c r="T9" s="187" t="s">
        <v>1829</v>
      </c>
      <c r="U9" s="187" t="s">
        <v>288</v>
      </c>
      <c r="V9" s="167" t="str">
        <f>iferror(VLOOKUP($U$3:$U$100,Partidos!A:B,2,FALSE),"")</f>
        <v>Direita</v>
      </c>
    </row>
    <row r="10">
      <c r="I10" s="9">
        <v>7.0</v>
      </c>
      <c r="J10" s="9" t="s">
        <v>1830</v>
      </c>
      <c r="K10" s="9" t="s">
        <v>197</v>
      </c>
      <c r="L10" s="9" t="s">
        <v>189</v>
      </c>
      <c r="N10" s="9"/>
      <c r="O10" s="9"/>
      <c r="P10" s="9" t="s">
        <v>181</v>
      </c>
      <c r="Q10" s="9">
        <v>4.0</v>
      </c>
      <c r="S10" s="186"/>
      <c r="T10" s="187" t="s">
        <v>1831</v>
      </c>
      <c r="U10" s="187" t="s">
        <v>253</v>
      </c>
      <c r="V10" s="167" t="str">
        <f>iferror(VLOOKUP($U$3:$U$100,Partidos!A:B,2,FALSE),"")</f>
        <v>Centro</v>
      </c>
    </row>
    <row r="11">
      <c r="I11" s="9">
        <v>8.0</v>
      </c>
      <c r="J11" s="9" t="s">
        <v>1832</v>
      </c>
      <c r="K11" s="9" t="s">
        <v>197</v>
      </c>
      <c r="L11" s="9" t="s">
        <v>189</v>
      </c>
      <c r="N11" s="9"/>
      <c r="O11" s="9"/>
      <c r="P11" s="9" t="s">
        <v>181</v>
      </c>
      <c r="Q11" s="9">
        <v>2.0</v>
      </c>
      <c r="S11" s="186"/>
      <c r="T11" s="187" t="s">
        <v>1833</v>
      </c>
      <c r="U11" s="187" t="s">
        <v>351</v>
      </c>
      <c r="V11" s="167" t="str">
        <f>iferror(VLOOKUP($U$3:$U$100,Partidos!A:B,2,FALSE),"")</f>
        <v>Esquerda</v>
      </c>
    </row>
    <row r="12">
      <c r="A12" s="164" t="s">
        <v>213</v>
      </c>
      <c r="I12" s="9">
        <v>9.0</v>
      </c>
      <c r="J12" s="9" t="s">
        <v>1834</v>
      </c>
      <c r="K12" s="9" t="s">
        <v>180</v>
      </c>
      <c r="L12" s="140"/>
      <c r="P12" s="9" t="s">
        <v>181</v>
      </c>
      <c r="Q12" s="9">
        <v>5.0</v>
      </c>
      <c r="S12" s="186"/>
      <c r="T12" s="187" t="s">
        <v>1835</v>
      </c>
      <c r="U12" s="187" t="s">
        <v>253</v>
      </c>
      <c r="V12" s="167" t="str">
        <f>iferror(VLOOKUP($U$3:$U$100,Partidos!A:B,2,FALSE),"")</f>
        <v>Centro</v>
      </c>
    </row>
    <row r="13">
      <c r="A13" s="162" t="b">
        <v>1</v>
      </c>
      <c r="B13" s="9" t="s">
        <v>218</v>
      </c>
      <c r="I13" s="9">
        <v>10.0</v>
      </c>
      <c r="J13" s="9" t="s">
        <v>1836</v>
      </c>
      <c r="K13" s="9" t="s">
        <v>197</v>
      </c>
      <c r="L13" s="9" t="s">
        <v>189</v>
      </c>
      <c r="P13" s="9" t="s">
        <v>181</v>
      </c>
      <c r="Q13" s="9">
        <v>5.0</v>
      </c>
      <c r="S13" s="186"/>
      <c r="T13" s="187" t="s">
        <v>1837</v>
      </c>
      <c r="U13" s="187" t="s">
        <v>311</v>
      </c>
      <c r="V13" s="167" t="str">
        <f>iferror(VLOOKUP($U$3:$U$100,Partidos!A:B,2,FALSE),"")</f>
        <v>C-esquerda</v>
      </c>
    </row>
    <row r="14">
      <c r="A14" s="162" t="b">
        <v>1</v>
      </c>
      <c r="B14" s="9" t="s">
        <v>222</v>
      </c>
      <c r="I14" s="9">
        <v>11.0</v>
      </c>
      <c r="J14" s="9" t="s">
        <v>1838</v>
      </c>
      <c r="K14" s="9" t="s">
        <v>197</v>
      </c>
      <c r="L14" s="9" t="s">
        <v>189</v>
      </c>
      <c r="P14" s="9" t="s">
        <v>181</v>
      </c>
      <c r="Q14" s="9">
        <v>17.0</v>
      </c>
      <c r="S14" s="186"/>
      <c r="T14" s="187" t="s">
        <v>1839</v>
      </c>
      <c r="U14" s="187" t="s">
        <v>233</v>
      </c>
      <c r="V14" s="167" t="str">
        <f>iferror(VLOOKUP($U$3:$U$100,Partidos!A:B,2,FALSE),"")</f>
        <v>Direita</v>
      </c>
    </row>
    <row r="15">
      <c r="A15" s="162" t="b">
        <v>1</v>
      </c>
      <c r="B15" s="9" t="s">
        <v>225</v>
      </c>
      <c r="I15" s="9">
        <v>12.0</v>
      </c>
      <c r="J15" s="9" t="s">
        <v>1840</v>
      </c>
      <c r="K15" s="9" t="s">
        <v>215</v>
      </c>
      <c r="L15" s="9" t="s">
        <v>188</v>
      </c>
      <c r="P15" s="9" t="s">
        <v>216</v>
      </c>
      <c r="Q15" s="9">
        <v>0.0</v>
      </c>
      <c r="S15" s="186"/>
      <c r="T15" s="187" t="s">
        <v>1841</v>
      </c>
      <c r="U15" s="187" t="s">
        <v>288</v>
      </c>
      <c r="V15" s="167" t="str">
        <f>iferror(VLOOKUP($U$3:$U$100,Partidos!A:B,2,FALSE),"")</f>
        <v>Direita</v>
      </c>
    </row>
    <row r="16">
      <c r="I16" s="9">
        <v>13.0</v>
      </c>
      <c r="J16" s="9" t="s">
        <v>1842</v>
      </c>
      <c r="K16" s="9" t="s">
        <v>180</v>
      </c>
      <c r="L16" s="9" t="s">
        <v>189</v>
      </c>
      <c r="N16" s="9"/>
      <c r="O16" s="9"/>
      <c r="P16" s="9" t="s">
        <v>181</v>
      </c>
      <c r="Q16" s="9">
        <v>4.0</v>
      </c>
      <c r="S16" s="186"/>
      <c r="T16" s="187" t="s">
        <v>1843</v>
      </c>
      <c r="U16" s="187" t="s">
        <v>253</v>
      </c>
      <c r="V16" s="167" t="str">
        <f>iferror(VLOOKUP($U$3:$U$100,Partidos!A:B,2,FALSE),"")</f>
        <v>Centro</v>
      </c>
    </row>
    <row r="17">
      <c r="I17" s="9">
        <v>14.0</v>
      </c>
      <c r="J17" s="9" t="s">
        <v>1844</v>
      </c>
      <c r="K17" s="9" t="s">
        <v>220</v>
      </c>
      <c r="L17" s="9" t="s">
        <v>227</v>
      </c>
      <c r="N17" s="9"/>
      <c r="O17" s="9"/>
      <c r="P17" s="9" t="s">
        <v>181</v>
      </c>
      <c r="Q17" s="9">
        <v>1.0</v>
      </c>
      <c r="S17" s="186"/>
      <c r="T17" s="187" t="s">
        <v>1845</v>
      </c>
      <c r="U17" s="187" t="s">
        <v>233</v>
      </c>
      <c r="V17" s="167" t="str">
        <f>iferror(VLOOKUP($U$3:$U$100,Partidos!A:B,2,FALSE),"")</f>
        <v>Direita</v>
      </c>
    </row>
    <row r="18">
      <c r="I18" s="9">
        <v>15.0</v>
      </c>
      <c r="J18" s="9" t="s">
        <v>1846</v>
      </c>
      <c r="K18" s="9" t="s">
        <v>180</v>
      </c>
      <c r="L18" s="9" t="s">
        <v>189</v>
      </c>
      <c r="N18" s="9"/>
      <c r="O18" s="9"/>
      <c r="P18" s="9" t="s">
        <v>181</v>
      </c>
      <c r="Q18" s="9">
        <v>13.0</v>
      </c>
      <c r="S18" s="186"/>
      <c r="T18" s="187" t="s">
        <v>1847</v>
      </c>
      <c r="U18" s="9" t="s">
        <v>253</v>
      </c>
      <c r="V18" s="167" t="str">
        <f>iferror(VLOOKUP($U$3:$U$100,Partidos!A:B,2,FALSE),"")</f>
        <v>Centro</v>
      </c>
      <c r="W18" s="187"/>
    </row>
    <row r="19">
      <c r="S19" s="186"/>
      <c r="T19" s="187" t="s">
        <v>1848</v>
      </c>
      <c r="U19" s="187" t="s">
        <v>292</v>
      </c>
      <c r="V19" s="167" t="str">
        <f>iferror(VLOOKUP($U$3:$U$100,Partidos!A:B,2,FALSE),"")</f>
        <v>Direita</v>
      </c>
    </row>
    <row r="20">
      <c r="J20" s="9" t="s">
        <v>1849</v>
      </c>
      <c r="S20" s="186"/>
      <c r="T20" s="187" t="s">
        <v>1850</v>
      </c>
      <c r="U20" s="187" t="s">
        <v>292</v>
      </c>
      <c r="V20" s="167" t="str">
        <f>iferror(VLOOKUP($U$3:$U$100,Partidos!A:B,2,FALSE),"")</f>
        <v>Direita</v>
      </c>
    </row>
    <row r="21">
      <c r="J21" s="9" t="s">
        <v>1851</v>
      </c>
      <c r="S21" s="186"/>
      <c r="T21" s="187" t="s">
        <v>1852</v>
      </c>
      <c r="U21" s="187" t="s">
        <v>192</v>
      </c>
      <c r="V21" s="167" t="str">
        <f>iferror(VLOOKUP($U$3:$U$100,Partidos!A:B,2,FALSE),"")</f>
        <v>Esquerda</v>
      </c>
    </row>
    <row r="22">
      <c r="A22" s="9" t="s">
        <v>1590</v>
      </c>
      <c r="S22" s="186"/>
      <c r="T22" s="187" t="s">
        <v>1853</v>
      </c>
      <c r="U22" s="187" t="s">
        <v>347</v>
      </c>
      <c r="V22" s="167" t="str">
        <f>iferror(VLOOKUP($U$3:$U$100,Partidos!A:B,2,FALSE),"")</f>
        <v>Centro</v>
      </c>
    </row>
    <row r="23">
      <c r="A23" s="9" t="s">
        <v>243</v>
      </c>
      <c r="S23" s="186"/>
      <c r="T23" s="187" t="s">
        <v>1854</v>
      </c>
      <c r="U23" s="187" t="s">
        <v>292</v>
      </c>
      <c r="V23" s="167" t="str">
        <f>iferror(VLOOKUP($U$3:$U$100,Partidos!A:B,2,FALSE),"")</f>
        <v>Direita</v>
      </c>
    </row>
    <row r="24">
      <c r="A24" s="190" t="s">
        <v>1855</v>
      </c>
      <c r="I24" s="9" t="s">
        <v>246</v>
      </c>
      <c r="J24" s="9" t="s">
        <v>16</v>
      </c>
      <c r="K24" s="9" t="s">
        <v>979</v>
      </c>
      <c r="S24" s="186"/>
      <c r="T24" s="187" t="s">
        <v>1856</v>
      </c>
      <c r="U24" s="187" t="s">
        <v>339</v>
      </c>
      <c r="V24" s="167" t="str">
        <f>iferror(VLOOKUP($U$3:$U$100,Partidos!A:B,2,FALSE),"")</f>
        <v>C-esquerda</v>
      </c>
    </row>
    <row r="25">
      <c r="A25" s="190" t="s">
        <v>248</v>
      </c>
      <c r="I25" s="162" t="s">
        <v>169</v>
      </c>
      <c r="J25" s="163" t="s">
        <v>170</v>
      </c>
      <c r="K25" s="164" t="s">
        <v>171</v>
      </c>
      <c r="O25" s="9"/>
      <c r="P25" s="9" t="s">
        <v>172</v>
      </c>
      <c r="Q25" s="9" t="s">
        <v>173</v>
      </c>
      <c r="S25" s="186"/>
      <c r="T25" s="258" t="s">
        <v>1857</v>
      </c>
      <c r="U25" s="187" t="s">
        <v>276</v>
      </c>
      <c r="V25" s="167" t="str">
        <f>iferror(VLOOKUP($U$3:$U$100,Partidos!A:B,2,FALSE),"")</f>
        <v>C-direita</v>
      </c>
    </row>
    <row r="26">
      <c r="A26" s="191" t="s">
        <v>250</v>
      </c>
      <c r="I26" s="9">
        <v>1.0</v>
      </c>
      <c r="J26" s="9" t="s">
        <v>1817</v>
      </c>
      <c r="K26" s="9" t="s">
        <v>200</v>
      </c>
      <c r="L26" s="9" t="s">
        <v>189</v>
      </c>
      <c r="N26" s="9"/>
      <c r="O26" s="9"/>
      <c r="P26" s="9" t="s">
        <v>181</v>
      </c>
      <c r="Q26" s="9">
        <v>0.0</v>
      </c>
      <c r="S26" s="186"/>
      <c r="T26" s="187" t="s">
        <v>1858</v>
      </c>
      <c r="U26" s="187" t="s">
        <v>311</v>
      </c>
      <c r="V26" s="167" t="str">
        <f>iferror(VLOOKUP($U$3:$U$100,Partidos!A:B,2,FALSE),"")</f>
        <v>C-esquerda</v>
      </c>
    </row>
    <row r="27">
      <c r="A27" s="191" t="s">
        <v>254</v>
      </c>
      <c r="I27" s="9">
        <v>2.0</v>
      </c>
      <c r="J27" s="9" t="s">
        <v>1859</v>
      </c>
      <c r="K27" s="9" t="s">
        <v>196</v>
      </c>
      <c r="L27" s="9" t="s">
        <v>197</v>
      </c>
      <c r="M27" s="140"/>
      <c r="N27" s="9"/>
      <c r="O27" s="9"/>
      <c r="P27" s="9" t="s">
        <v>181</v>
      </c>
      <c r="Q27" s="9">
        <v>0.0</v>
      </c>
      <c r="S27" s="186"/>
      <c r="T27" s="187" t="s">
        <v>1860</v>
      </c>
      <c r="U27" s="187" t="s">
        <v>347</v>
      </c>
      <c r="V27" s="167" t="str">
        <f>iferror(VLOOKUP($U$3:$U$100,Partidos!A:B,2,FALSE),"")</f>
        <v>Centro</v>
      </c>
    </row>
    <row r="28">
      <c r="A28" s="190" t="s">
        <v>257</v>
      </c>
      <c r="I28" s="9">
        <v>3.0</v>
      </c>
      <c r="J28" s="9" t="s">
        <v>1823</v>
      </c>
      <c r="K28" s="9" t="s">
        <v>189</v>
      </c>
      <c r="L28" s="140"/>
      <c r="M28" s="140"/>
      <c r="N28" s="9"/>
      <c r="O28" s="9"/>
      <c r="P28" s="9" t="s">
        <v>216</v>
      </c>
      <c r="Q28" s="9">
        <v>0.0</v>
      </c>
      <c r="S28" s="264"/>
      <c r="T28" s="265" t="s">
        <v>1861</v>
      </c>
      <c r="U28" s="265" t="s">
        <v>276</v>
      </c>
      <c r="V28" s="266" t="str">
        <f>iferror(VLOOKUP($U$3:$U$100,Partidos!A:B,2,FALSE),"")</f>
        <v>C-direita</v>
      </c>
    </row>
    <row r="29">
      <c r="I29" s="9">
        <v>4.0</v>
      </c>
      <c r="J29" s="9" t="s">
        <v>1862</v>
      </c>
      <c r="K29" s="9" t="s">
        <v>189</v>
      </c>
      <c r="L29" s="140"/>
      <c r="M29" s="9"/>
      <c r="N29" s="9"/>
      <c r="O29" s="9"/>
      <c r="P29" s="9" t="s">
        <v>216</v>
      </c>
      <c r="Q29" s="9">
        <v>0.0</v>
      </c>
    </row>
    <row r="30">
      <c r="I30" s="9">
        <v>5.0</v>
      </c>
      <c r="J30" s="9" t="s">
        <v>1825</v>
      </c>
      <c r="K30" s="9" t="s">
        <v>215</v>
      </c>
      <c r="L30" s="9" t="s">
        <v>188</v>
      </c>
      <c r="M30" s="140"/>
      <c r="N30" s="9"/>
      <c r="O30" s="9"/>
      <c r="P30" s="9" t="s">
        <v>216</v>
      </c>
      <c r="Q30" s="9">
        <v>0.0</v>
      </c>
    </row>
    <row r="31">
      <c r="I31" s="9">
        <v>6.0</v>
      </c>
      <c r="J31" s="9" t="s">
        <v>1827</v>
      </c>
      <c r="K31" s="9" t="s">
        <v>197</v>
      </c>
      <c r="L31" s="9" t="s">
        <v>189</v>
      </c>
      <c r="N31" s="9"/>
      <c r="O31" s="9"/>
      <c r="P31" s="9" t="s">
        <v>181</v>
      </c>
      <c r="Q31" s="9">
        <v>0.0</v>
      </c>
    </row>
    <row r="32">
      <c r="I32" s="9">
        <v>7.0</v>
      </c>
      <c r="J32" s="9" t="s">
        <v>1859</v>
      </c>
      <c r="K32" s="9" t="s">
        <v>196</v>
      </c>
      <c r="L32" s="9" t="s">
        <v>197</v>
      </c>
      <c r="M32" s="140"/>
      <c r="N32" s="9"/>
      <c r="O32" s="9"/>
      <c r="P32" s="9" t="s">
        <v>181</v>
      </c>
      <c r="Q32" s="9">
        <v>0.0</v>
      </c>
    </row>
    <row r="33">
      <c r="I33" s="9">
        <v>8.0</v>
      </c>
      <c r="J33" s="9" t="s">
        <v>1827</v>
      </c>
      <c r="K33" s="9" t="s">
        <v>197</v>
      </c>
      <c r="L33" s="9" t="s">
        <v>189</v>
      </c>
      <c r="N33" s="9"/>
      <c r="O33" s="9"/>
      <c r="P33" s="9" t="s">
        <v>181</v>
      </c>
      <c r="Q33" s="9">
        <v>0.0</v>
      </c>
    </row>
    <row r="34">
      <c r="I34" s="9">
        <v>9.0</v>
      </c>
      <c r="J34" s="9" t="s">
        <v>1836</v>
      </c>
      <c r="K34" s="9" t="s">
        <v>197</v>
      </c>
      <c r="L34" s="9" t="s">
        <v>189</v>
      </c>
      <c r="P34" s="9" t="s">
        <v>181</v>
      </c>
      <c r="Q34" s="9">
        <v>0.0</v>
      </c>
    </row>
    <row r="35">
      <c r="I35" s="9">
        <v>10.0</v>
      </c>
      <c r="J35" s="9" t="s">
        <v>1838</v>
      </c>
      <c r="K35" s="9" t="s">
        <v>197</v>
      </c>
      <c r="L35" s="9" t="s">
        <v>189</v>
      </c>
      <c r="M35" s="140"/>
      <c r="P35" s="9" t="s">
        <v>181</v>
      </c>
      <c r="Q35" s="9">
        <v>0.0</v>
      </c>
    </row>
    <row r="36">
      <c r="I36" s="9">
        <v>11.0</v>
      </c>
      <c r="J36" s="9" t="s">
        <v>1842</v>
      </c>
      <c r="K36" s="9" t="s">
        <v>180</v>
      </c>
      <c r="L36" s="9" t="s">
        <v>189</v>
      </c>
      <c r="N36" s="9"/>
      <c r="O36" s="9"/>
      <c r="P36" s="9" t="s">
        <v>181</v>
      </c>
      <c r="Q36" s="9">
        <v>0.0</v>
      </c>
    </row>
    <row r="37">
      <c r="I37" s="9">
        <v>12.0</v>
      </c>
      <c r="J37" s="9" t="s">
        <v>1859</v>
      </c>
      <c r="K37" s="9" t="s">
        <v>196</v>
      </c>
      <c r="L37" s="9" t="s">
        <v>197</v>
      </c>
      <c r="M37" s="140"/>
      <c r="N37" s="9"/>
      <c r="O37" s="9"/>
      <c r="P37" s="9" t="s">
        <v>181</v>
      </c>
      <c r="Q37" s="9">
        <v>0.0</v>
      </c>
    </row>
    <row r="38">
      <c r="I38" s="9">
        <v>13.0</v>
      </c>
      <c r="J38" s="9" t="s">
        <v>1863</v>
      </c>
      <c r="K38" s="9" t="s">
        <v>197</v>
      </c>
      <c r="L38" s="9" t="s">
        <v>196</v>
      </c>
      <c r="O38" s="9"/>
      <c r="Q38" s="9">
        <v>0.0</v>
      </c>
    </row>
    <row r="39">
      <c r="I39" s="9">
        <v>14.0</v>
      </c>
      <c r="J39" s="9" t="s">
        <v>1864</v>
      </c>
      <c r="K39" s="9" t="s">
        <v>189</v>
      </c>
      <c r="L39" s="140"/>
      <c r="O39" s="9"/>
      <c r="Q39" s="9">
        <v>0.0</v>
      </c>
    </row>
    <row r="40">
      <c r="I40" s="9">
        <v>15.0</v>
      </c>
      <c r="J40" s="9" t="s">
        <v>1859</v>
      </c>
      <c r="K40" s="9" t="s">
        <v>196</v>
      </c>
      <c r="L40" s="9" t="s">
        <v>197</v>
      </c>
      <c r="M40" s="140"/>
      <c r="N40" s="9"/>
      <c r="O40" s="9"/>
      <c r="Q40" s="9">
        <v>0.0</v>
      </c>
    </row>
    <row r="42">
      <c r="J42" s="192" t="s">
        <v>1865</v>
      </c>
    </row>
    <row r="47">
      <c r="J47" s="9" t="s">
        <v>294</v>
      </c>
    </row>
    <row r="48">
      <c r="I48" s="162" t="s">
        <v>169</v>
      </c>
      <c r="J48" s="163" t="s">
        <v>170</v>
      </c>
      <c r="K48" s="164" t="s">
        <v>171</v>
      </c>
      <c r="O48" s="9"/>
      <c r="P48" s="9" t="s">
        <v>172</v>
      </c>
      <c r="Q48" s="9" t="s">
        <v>173</v>
      </c>
    </row>
    <row r="49">
      <c r="I49" s="9">
        <v>1.0</v>
      </c>
      <c r="J49" s="9" t="s">
        <v>1866</v>
      </c>
      <c r="K49" s="9" t="s">
        <v>180</v>
      </c>
      <c r="L49" s="9" t="s">
        <v>189</v>
      </c>
      <c r="M49" s="140"/>
      <c r="N49" s="9"/>
      <c r="O49" s="9"/>
      <c r="P49" s="9" t="s">
        <v>181</v>
      </c>
      <c r="Q49" s="9" t="s">
        <v>300</v>
      </c>
    </row>
    <row r="50">
      <c r="I50" s="9">
        <v>2.0</v>
      </c>
      <c r="J50" s="9" t="s">
        <v>1867</v>
      </c>
      <c r="K50" s="163" t="s">
        <v>196</v>
      </c>
      <c r="L50" s="163" t="s">
        <v>189</v>
      </c>
      <c r="N50" s="9"/>
      <c r="O50" s="9"/>
      <c r="P50" s="9" t="s">
        <v>181</v>
      </c>
      <c r="Q50" s="9" t="s">
        <v>300</v>
      </c>
    </row>
    <row r="51">
      <c r="I51" s="9">
        <v>3.0</v>
      </c>
      <c r="J51" s="9" t="s">
        <v>1868</v>
      </c>
      <c r="K51" s="9" t="s">
        <v>188</v>
      </c>
      <c r="L51" s="9" t="s">
        <v>189</v>
      </c>
      <c r="N51" s="9"/>
      <c r="O51" s="9"/>
      <c r="P51" s="9" t="s">
        <v>181</v>
      </c>
      <c r="Q51" s="9" t="s">
        <v>300</v>
      </c>
    </row>
    <row r="52">
      <c r="I52" s="9">
        <v>4.0</v>
      </c>
      <c r="J52" s="9" t="s">
        <v>1869</v>
      </c>
      <c r="K52" s="163" t="s">
        <v>215</v>
      </c>
      <c r="L52" s="163" t="s">
        <v>188</v>
      </c>
      <c r="N52" s="9"/>
      <c r="O52" s="9"/>
      <c r="P52" s="9" t="s">
        <v>216</v>
      </c>
      <c r="Q52" s="9" t="s">
        <v>300</v>
      </c>
    </row>
    <row r="53">
      <c r="I53" s="9">
        <v>5.0</v>
      </c>
      <c r="J53" s="9" t="s">
        <v>1870</v>
      </c>
      <c r="K53" s="163" t="s">
        <v>180</v>
      </c>
      <c r="L53" s="163" t="s">
        <v>189</v>
      </c>
      <c r="N53" s="9"/>
      <c r="O53" s="9"/>
      <c r="P53" s="9" t="s">
        <v>216</v>
      </c>
      <c r="Q53" s="9" t="s">
        <v>300</v>
      </c>
    </row>
    <row r="54">
      <c r="I54" s="9">
        <v>6.0</v>
      </c>
      <c r="J54" s="9" t="s">
        <v>1871</v>
      </c>
      <c r="K54" s="9" t="s">
        <v>200</v>
      </c>
      <c r="L54" s="140"/>
      <c r="N54" s="9"/>
      <c r="O54" s="9"/>
      <c r="P54" s="9" t="s">
        <v>181</v>
      </c>
      <c r="Q54" s="9" t="s">
        <v>300</v>
      </c>
    </row>
    <row r="55">
      <c r="I55" s="9">
        <v>7.0</v>
      </c>
      <c r="J55" s="9" t="s">
        <v>1872</v>
      </c>
      <c r="K55" s="9" t="s">
        <v>235</v>
      </c>
      <c r="L55" s="9" t="s">
        <v>189</v>
      </c>
      <c r="O55" s="9"/>
      <c r="P55" s="9" t="s">
        <v>181</v>
      </c>
      <c r="Q55" s="9" t="s">
        <v>300</v>
      </c>
    </row>
    <row r="56">
      <c r="I56" s="9">
        <v>8.0</v>
      </c>
      <c r="J56" s="9" t="s">
        <v>1873</v>
      </c>
      <c r="K56" s="9" t="s">
        <v>220</v>
      </c>
      <c r="L56" s="9" t="s">
        <v>189</v>
      </c>
      <c r="O56" s="9"/>
      <c r="P56" s="9" t="s">
        <v>181</v>
      </c>
      <c r="Q56" s="9" t="s">
        <v>300</v>
      </c>
    </row>
    <row r="57">
      <c r="I57" s="9">
        <v>9.0</v>
      </c>
      <c r="J57" s="9" t="s">
        <v>1874</v>
      </c>
      <c r="K57" s="163" t="s">
        <v>207</v>
      </c>
      <c r="L57" s="163" t="s">
        <v>180</v>
      </c>
      <c r="M57" s="163"/>
      <c r="O57" s="9"/>
      <c r="P57" s="9" t="s">
        <v>181</v>
      </c>
      <c r="Q57" s="9" t="s">
        <v>300</v>
      </c>
    </row>
    <row r="58">
      <c r="I58" s="9">
        <v>10.0</v>
      </c>
      <c r="J58" s="9" t="s">
        <v>1875</v>
      </c>
      <c r="K58" s="9" t="s">
        <v>196</v>
      </c>
      <c r="L58" s="9" t="s">
        <v>197</v>
      </c>
      <c r="O58" s="9"/>
      <c r="P58" s="9" t="s">
        <v>181</v>
      </c>
      <c r="Q58" s="9" t="s">
        <v>300</v>
      </c>
    </row>
    <row r="59">
      <c r="I59" s="9">
        <v>11.0</v>
      </c>
      <c r="J59" s="9" t="s">
        <v>1876</v>
      </c>
      <c r="K59" s="163" t="s">
        <v>188</v>
      </c>
      <c r="L59" s="163"/>
      <c r="O59" s="9"/>
      <c r="P59" s="9" t="s">
        <v>181</v>
      </c>
      <c r="Q59" s="9" t="s">
        <v>300</v>
      </c>
    </row>
    <row r="60">
      <c r="I60" s="9">
        <v>12.0</v>
      </c>
      <c r="J60" s="9" t="s">
        <v>1877</v>
      </c>
      <c r="K60" s="9" t="s">
        <v>204</v>
      </c>
      <c r="L60" s="140"/>
      <c r="O60" s="9"/>
      <c r="P60" s="9" t="s">
        <v>181</v>
      </c>
      <c r="Q60" s="9" t="s">
        <v>300</v>
      </c>
    </row>
    <row r="61">
      <c r="I61" s="9">
        <v>13.0</v>
      </c>
      <c r="J61" s="9" t="s">
        <v>1878</v>
      </c>
      <c r="K61" s="163" t="s">
        <v>180</v>
      </c>
      <c r="L61" s="163" t="s">
        <v>220</v>
      </c>
      <c r="O61" s="9"/>
      <c r="P61" s="9" t="s">
        <v>181</v>
      </c>
      <c r="Q61" s="9" t="s">
        <v>300</v>
      </c>
    </row>
    <row r="62">
      <c r="I62" s="9">
        <v>14.0</v>
      </c>
      <c r="J62" s="9" t="s">
        <v>1879</v>
      </c>
      <c r="K62" s="163" t="s">
        <v>200</v>
      </c>
      <c r="L62" s="163" t="s">
        <v>197</v>
      </c>
      <c r="M62" s="163"/>
      <c r="O62" s="9"/>
      <c r="P62" s="9" t="s">
        <v>181</v>
      </c>
      <c r="Q62" s="9" t="s">
        <v>300</v>
      </c>
    </row>
    <row r="63">
      <c r="I63" s="9">
        <v>15.0</v>
      </c>
      <c r="J63" s="9" t="s">
        <v>1880</v>
      </c>
      <c r="K63" s="9" t="s">
        <v>235</v>
      </c>
      <c r="L63" s="9" t="s">
        <v>189</v>
      </c>
      <c r="N63" s="9"/>
      <c r="O63" s="9"/>
      <c r="P63" s="9" t="s">
        <v>216</v>
      </c>
      <c r="Q63" s="9" t="s">
        <v>300</v>
      </c>
    </row>
    <row r="65">
      <c r="J65" s="9" t="s">
        <v>1881</v>
      </c>
    </row>
    <row r="66">
      <c r="J66" s="9" t="s">
        <v>1882</v>
      </c>
      <c r="T66" s="195" t="s">
        <v>363</v>
      </c>
      <c r="U66" s="196"/>
      <c r="V66" s="196"/>
      <c r="W66" s="196"/>
      <c r="X66" s="196"/>
      <c r="Y66" s="196"/>
      <c r="Z66" s="196"/>
      <c r="AA66" s="196"/>
      <c r="AB66" s="196"/>
      <c r="AC66" s="197"/>
    </row>
    <row r="67" ht="26.25" customHeight="1">
      <c r="S67" s="162" t="s">
        <v>169</v>
      </c>
      <c r="T67" s="198" t="s">
        <v>14</v>
      </c>
      <c r="U67" s="199"/>
      <c r="V67" s="199"/>
      <c r="W67" s="54"/>
      <c r="X67" s="200" t="s">
        <v>15</v>
      </c>
      <c r="Y67" s="54"/>
      <c r="Z67" s="201" t="s">
        <v>16</v>
      </c>
      <c r="AA67" s="54"/>
      <c r="AB67" s="200" t="s">
        <v>294</v>
      </c>
      <c r="AC67" s="54"/>
    </row>
    <row r="68">
      <c r="J68" s="9" t="s">
        <v>15</v>
      </c>
      <c r="K68" s="9" t="s">
        <v>1883</v>
      </c>
      <c r="S68" s="9">
        <v>1.0</v>
      </c>
      <c r="T68" s="202" t="str">
        <f t="shared" ref="T68:V68" si="3">K4</f>
        <v>Educação</v>
      </c>
      <c r="U68" s="9" t="str">
        <f t="shared" si="3"/>
        <v>Informe/ Destaque</v>
      </c>
      <c r="V68" s="9" t="str">
        <f t="shared" si="3"/>
        <v/>
      </c>
      <c r="W68" s="203"/>
      <c r="X68" s="9" t="str">
        <f t="shared" ref="X68:X82" si="7">K70</f>
        <v>Informe/ Destaque</v>
      </c>
      <c r="Y68" s="203"/>
      <c r="Z68" s="268" t="str">
        <f t="shared" ref="Z68:AA68" si="4">K26</f>
        <v>Educação</v>
      </c>
      <c r="AA68" s="203" t="str">
        <f t="shared" si="4"/>
        <v>Informe/ Destaque</v>
      </c>
      <c r="AB68" s="9" t="str">
        <f t="shared" ref="AB68:AC68" si="5">K49</f>
        <v>Política</v>
      </c>
      <c r="AC68" s="204" t="str">
        <f t="shared" si="5"/>
        <v>Informe/ Destaque</v>
      </c>
    </row>
    <row r="69">
      <c r="I69" s="162" t="s">
        <v>169</v>
      </c>
      <c r="J69" s="163" t="s">
        <v>170</v>
      </c>
      <c r="K69" s="164" t="s">
        <v>171</v>
      </c>
      <c r="P69" s="9" t="s">
        <v>172</v>
      </c>
      <c r="Q69" s="9" t="s">
        <v>173</v>
      </c>
      <c r="S69" s="9">
        <v>2.0</v>
      </c>
      <c r="T69" s="202" t="str">
        <f t="shared" ref="T69:V69" si="6">K5</f>
        <v>Conscientização</v>
      </c>
      <c r="U69" s="9" t="str">
        <f t="shared" si="6"/>
        <v>Segurança</v>
      </c>
      <c r="V69" s="9" t="str">
        <f t="shared" si="6"/>
        <v/>
      </c>
      <c r="W69" s="203"/>
      <c r="X69" s="9" t="str">
        <f t="shared" si="7"/>
        <v>Conscientização</v>
      </c>
      <c r="Y69" s="203" t="str">
        <f t="shared" ref="Y69:Y82" si="11">L71</f>
        <v>Saúde</v>
      </c>
      <c r="Z69" s="9" t="str">
        <f t="shared" ref="Z69:AA69" si="8">K27</f>
        <v>Lazer</v>
      </c>
      <c r="AA69" s="203" t="str">
        <f t="shared" si="8"/>
        <v>Cultura</v>
      </c>
      <c r="AB69" s="163" t="str">
        <f t="shared" ref="AB69:AC69" si="9">K50</f>
        <v>Lazer</v>
      </c>
      <c r="AC69" s="252" t="str">
        <f t="shared" si="9"/>
        <v>Informe/ Destaque</v>
      </c>
    </row>
    <row r="70">
      <c r="I70" s="9">
        <v>1.0</v>
      </c>
      <c r="J70" s="9" t="s">
        <v>1823</v>
      </c>
      <c r="K70" s="9" t="s">
        <v>189</v>
      </c>
      <c r="L70" s="140"/>
      <c r="M70" s="140"/>
      <c r="N70" s="9"/>
      <c r="O70" s="9"/>
      <c r="P70" s="9" t="s">
        <v>216</v>
      </c>
      <c r="Q70" s="9">
        <v>0.0</v>
      </c>
      <c r="S70" s="9">
        <v>3.0</v>
      </c>
      <c r="T70" s="202" t="str">
        <f t="shared" ref="T70:V70" si="10">K6</f>
        <v>Informe/ Destaque</v>
      </c>
      <c r="U70" s="9" t="str">
        <f t="shared" si="10"/>
        <v/>
      </c>
      <c r="V70" s="9" t="str">
        <f t="shared" si="10"/>
        <v/>
      </c>
      <c r="W70" s="203"/>
      <c r="X70" s="9" t="str">
        <f t="shared" si="7"/>
        <v>Cultura</v>
      </c>
      <c r="Y70" s="203" t="str">
        <f t="shared" si="11"/>
        <v>Informe/ Destaque</v>
      </c>
      <c r="Z70" s="9" t="str">
        <f t="shared" ref="Z70:AA70" si="12">K28</f>
        <v>Informe/ Destaque</v>
      </c>
      <c r="AA70" s="203" t="str">
        <f t="shared" si="12"/>
        <v/>
      </c>
      <c r="AB70" s="163" t="str">
        <f t="shared" ref="AB70:AC70" si="13">K51</f>
        <v>Saúde</v>
      </c>
      <c r="AC70" s="252" t="str">
        <f t="shared" si="13"/>
        <v>Informe/ Destaque</v>
      </c>
    </row>
    <row r="71">
      <c r="I71" s="9">
        <v>2.0</v>
      </c>
      <c r="J71" s="9" t="s">
        <v>1825</v>
      </c>
      <c r="K71" s="9" t="s">
        <v>215</v>
      </c>
      <c r="L71" s="9" t="s">
        <v>188</v>
      </c>
      <c r="M71" s="140"/>
      <c r="N71" s="9"/>
      <c r="O71" s="9"/>
      <c r="P71" s="9" t="s">
        <v>216</v>
      </c>
      <c r="Q71" s="9">
        <v>0.0</v>
      </c>
      <c r="S71" s="9">
        <v>4.0</v>
      </c>
      <c r="T71" s="202" t="str">
        <f t="shared" ref="T71:V71" si="14">K7</f>
        <v>Conscientização</v>
      </c>
      <c r="U71" s="9" t="str">
        <f t="shared" si="14"/>
        <v>Saúde</v>
      </c>
      <c r="V71" s="140" t="str">
        <f t="shared" si="14"/>
        <v/>
      </c>
      <c r="W71" s="203"/>
      <c r="X71" s="9" t="str">
        <f t="shared" si="7"/>
        <v>Política</v>
      </c>
      <c r="Y71" s="203" t="str">
        <f t="shared" si="11"/>
        <v>Informe/ Destaque</v>
      </c>
      <c r="Z71" s="9" t="str">
        <f t="shared" ref="Z71:AA71" si="15">K29</f>
        <v>Informe/ Destaque</v>
      </c>
      <c r="AA71" s="203" t="str">
        <f t="shared" si="15"/>
        <v/>
      </c>
      <c r="AB71" s="163" t="str">
        <f t="shared" ref="AB71:AC71" si="16">K52</f>
        <v>Conscientização</v>
      </c>
      <c r="AC71" s="252" t="str">
        <f t="shared" si="16"/>
        <v>Saúde</v>
      </c>
    </row>
    <row r="72">
      <c r="I72" s="9">
        <v>3.0</v>
      </c>
      <c r="J72" s="9" t="s">
        <v>1830</v>
      </c>
      <c r="K72" s="9" t="s">
        <v>197</v>
      </c>
      <c r="L72" s="9" t="s">
        <v>189</v>
      </c>
      <c r="M72" s="140"/>
      <c r="N72" s="9"/>
      <c r="O72" s="9"/>
      <c r="P72" s="9" t="s">
        <v>181</v>
      </c>
      <c r="Q72" s="9">
        <v>0.0</v>
      </c>
      <c r="S72" s="9">
        <v>5.0</v>
      </c>
      <c r="T72" s="202" t="str">
        <f t="shared" ref="T72:V72" si="17">K8</f>
        <v>Cultura</v>
      </c>
      <c r="U72" s="9" t="str">
        <f t="shared" si="17"/>
        <v>Informe/ Destaque</v>
      </c>
      <c r="V72" s="9" t="str">
        <f t="shared" si="17"/>
        <v/>
      </c>
      <c r="W72" s="203"/>
      <c r="X72" s="9" t="str">
        <f t="shared" si="7"/>
        <v>Informe/ Destaque</v>
      </c>
      <c r="Y72" s="203" t="str">
        <f t="shared" si="11"/>
        <v/>
      </c>
      <c r="Z72" s="9" t="str">
        <f t="shared" ref="Z72:AA72" si="18">K30</f>
        <v>Conscientização</v>
      </c>
      <c r="AA72" s="203" t="str">
        <f t="shared" si="18"/>
        <v>Saúde</v>
      </c>
      <c r="AB72" s="163" t="str">
        <f t="shared" ref="AB72:AC72" si="19">K53</f>
        <v>Política</v>
      </c>
      <c r="AC72" s="252" t="str">
        <f t="shared" si="19"/>
        <v>Informe/ Destaque</v>
      </c>
    </row>
    <row r="73">
      <c r="I73" s="9">
        <v>4.0</v>
      </c>
      <c r="J73" s="9" t="s">
        <v>1842</v>
      </c>
      <c r="K73" s="9" t="s">
        <v>180</v>
      </c>
      <c r="L73" s="9" t="s">
        <v>189</v>
      </c>
      <c r="N73" s="9"/>
      <c r="O73" s="9"/>
      <c r="P73" s="9" t="s">
        <v>181</v>
      </c>
      <c r="Q73" s="9">
        <v>0.0</v>
      </c>
      <c r="S73" s="9">
        <v>6.0</v>
      </c>
      <c r="T73" s="202" t="str">
        <f t="shared" ref="T73:V73" si="20">K9</f>
        <v>Cultura</v>
      </c>
      <c r="U73" s="9" t="str">
        <f t="shared" si="20"/>
        <v>Informe/ Destaque</v>
      </c>
      <c r="V73" s="9" t="str">
        <f t="shared" si="20"/>
        <v/>
      </c>
      <c r="W73" s="203"/>
      <c r="X73" s="9" t="str">
        <f t="shared" si="7"/>
        <v>Cultura</v>
      </c>
      <c r="Y73" s="203" t="str">
        <f t="shared" si="11"/>
        <v>Informe/ Destaque</v>
      </c>
      <c r="Z73" s="9" t="str">
        <f t="shared" ref="Z73:AA73" si="21">K31</f>
        <v>Cultura</v>
      </c>
      <c r="AA73" s="203" t="str">
        <f t="shared" si="21"/>
        <v>Informe/ Destaque</v>
      </c>
      <c r="AB73" s="163" t="str">
        <f t="shared" ref="AB73:AC73" si="22">K54</f>
        <v>Educação</v>
      </c>
      <c r="AC73" s="252" t="str">
        <f t="shared" si="22"/>
        <v/>
      </c>
    </row>
    <row r="74">
      <c r="I74" s="9">
        <v>5.0</v>
      </c>
      <c r="J74" s="9" t="s">
        <v>1884</v>
      </c>
      <c r="K74" s="9" t="s">
        <v>189</v>
      </c>
      <c r="L74" s="140"/>
      <c r="M74" s="140"/>
      <c r="P74" s="9" t="s">
        <v>181</v>
      </c>
      <c r="Q74" s="9">
        <v>0.0</v>
      </c>
      <c r="S74" s="9">
        <v>7.0</v>
      </c>
      <c r="T74" s="202" t="str">
        <f t="shared" ref="T74:V74" si="23">K10</f>
        <v>Cultura</v>
      </c>
      <c r="U74" s="9" t="str">
        <f t="shared" si="23"/>
        <v>Informe/ Destaque</v>
      </c>
      <c r="V74" s="9" t="str">
        <f t="shared" si="23"/>
        <v/>
      </c>
      <c r="W74" s="203"/>
      <c r="X74" s="9" t="str">
        <f t="shared" si="7"/>
        <v>Cultura</v>
      </c>
      <c r="Y74" s="203" t="str">
        <f t="shared" si="11"/>
        <v>Informe/ Destaque</v>
      </c>
      <c r="Z74" s="9" t="str">
        <f t="shared" ref="Z74:AA74" si="24">K32</f>
        <v>Lazer</v>
      </c>
      <c r="AA74" s="203" t="str">
        <f t="shared" si="24"/>
        <v>Cultura</v>
      </c>
      <c r="AB74" s="163" t="str">
        <f t="shared" ref="AB74:AC74" si="25">K55</f>
        <v>Segurança</v>
      </c>
      <c r="AC74" s="252" t="str">
        <f t="shared" si="25"/>
        <v>Informe/ Destaque</v>
      </c>
    </row>
    <row r="75">
      <c r="I75" s="9">
        <v>6.0</v>
      </c>
      <c r="J75" s="9" t="s">
        <v>1885</v>
      </c>
      <c r="K75" s="9" t="s">
        <v>197</v>
      </c>
      <c r="L75" s="9" t="s">
        <v>189</v>
      </c>
      <c r="P75" s="9" t="s">
        <v>181</v>
      </c>
      <c r="Q75" s="9">
        <v>0.0</v>
      </c>
      <c r="S75" s="9">
        <v>8.0</v>
      </c>
      <c r="T75" s="202" t="str">
        <f t="shared" ref="T75:V75" si="26">K11</f>
        <v>Cultura</v>
      </c>
      <c r="U75" s="9" t="str">
        <f t="shared" si="26"/>
        <v>Informe/ Destaque</v>
      </c>
      <c r="V75" s="9" t="str">
        <f t="shared" si="26"/>
        <v/>
      </c>
      <c r="W75" s="203"/>
      <c r="X75" s="9" t="str">
        <f t="shared" si="7"/>
        <v>Cultura</v>
      </c>
      <c r="Y75" s="203" t="str">
        <f t="shared" si="11"/>
        <v>Lazer</v>
      </c>
      <c r="Z75" s="9" t="str">
        <f t="shared" ref="Z75:AA75" si="27">K33</f>
        <v>Cultura</v>
      </c>
      <c r="AA75" s="203" t="str">
        <f t="shared" si="27"/>
        <v>Informe/ Destaque</v>
      </c>
      <c r="AB75" s="163" t="str">
        <f t="shared" ref="AB75:AC75" si="28">K56</f>
        <v>Economia/ Investimento</v>
      </c>
      <c r="AC75" s="252" t="str">
        <f t="shared" si="28"/>
        <v>Informe/ Destaque</v>
      </c>
    </row>
    <row r="76">
      <c r="I76" s="9">
        <v>7.0</v>
      </c>
      <c r="J76" s="9" t="s">
        <v>1886</v>
      </c>
      <c r="K76" s="9" t="s">
        <v>197</v>
      </c>
      <c r="L76" s="9" t="s">
        <v>189</v>
      </c>
      <c r="P76" s="9" t="s">
        <v>181</v>
      </c>
      <c r="Q76" s="9">
        <v>0.0</v>
      </c>
      <c r="S76" s="9">
        <v>9.0</v>
      </c>
      <c r="T76" s="202" t="str">
        <f t="shared" ref="T76:V76" si="29">K12</f>
        <v>Política</v>
      </c>
      <c r="U76" s="9" t="str">
        <f t="shared" si="29"/>
        <v/>
      </c>
      <c r="V76" s="9" t="str">
        <f t="shared" si="29"/>
        <v/>
      </c>
      <c r="W76" s="203"/>
      <c r="X76" s="9" t="str">
        <f t="shared" si="7"/>
        <v>Cultura</v>
      </c>
      <c r="Y76" s="203" t="str">
        <f t="shared" si="11"/>
        <v>Informe/ Destaque</v>
      </c>
      <c r="Z76" s="9" t="str">
        <f t="shared" ref="Z76:AA76" si="30">K34</f>
        <v>Cultura</v>
      </c>
      <c r="AA76" s="203" t="str">
        <f t="shared" si="30"/>
        <v>Informe/ Destaque</v>
      </c>
      <c r="AB76" s="163" t="str">
        <f t="shared" ref="AB76:AC76" si="31">K57</f>
        <v>Obras</v>
      </c>
      <c r="AC76" s="252" t="str">
        <f t="shared" si="31"/>
        <v>Política</v>
      </c>
    </row>
    <row r="77">
      <c r="I77" s="9">
        <v>8.0</v>
      </c>
      <c r="J77" s="9" t="s">
        <v>1887</v>
      </c>
      <c r="K77" s="9" t="s">
        <v>197</v>
      </c>
      <c r="L77" s="9" t="s">
        <v>196</v>
      </c>
      <c r="P77" s="9" t="s">
        <v>181</v>
      </c>
      <c r="Q77" s="9">
        <v>0.0</v>
      </c>
      <c r="S77" s="9">
        <v>10.0</v>
      </c>
      <c r="T77" s="202" t="str">
        <f t="shared" ref="T77:V77" si="32">K13</f>
        <v>Cultura</v>
      </c>
      <c r="U77" s="9" t="str">
        <f t="shared" si="32"/>
        <v>Informe/ Destaque</v>
      </c>
      <c r="V77" s="9" t="str">
        <f t="shared" si="32"/>
        <v/>
      </c>
      <c r="W77" s="203"/>
      <c r="X77" s="9" t="str">
        <f t="shared" si="7"/>
        <v>Política</v>
      </c>
      <c r="Y77" s="203" t="str">
        <f t="shared" si="11"/>
        <v/>
      </c>
      <c r="Z77" s="9" t="str">
        <f t="shared" ref="Z77:AA77" si="33">K35</f>
        <v>Cultura</v>
      </c>
      <c r="AA77" s="203" t="str">
        <f t="shared" si="33"/>
        <v>Informe/ Destaque</v>
      </c>
      <c r="AB77" s="163" t="str">
        <f t="shared" ref="AB77:AC77" si="34">K58</f>
        <v>Lazer</v>
      </c>
      <c r="AC77" s="252" t="str">
        <f t="shared" si="34"/>
        <v>Cultura</v>
      </c>
    </row>
    <row r="78">
      <c r="I78" s="9">
        <v>9.0</v>
      </c>
      <c r="J78" s="9" t="s">
        <v>1888</v>
      </c>
      <c r="K78" s="9" t="s">
        <v>197</v>
      </c>
      <c r="L78" s="9" t="s">
        <v>189</v>
      </c>
      <c r="P78" s="9" t="s">
        <v>181</v>
      </c>
      <c r="Q78" s="9">
        <v>0.0</v>
      </c>
      <c r="S78" s="9">
        <v>11.0</v>
      </c>
      <c r="T78" s="202" t="str">
        <f t="shared" ref="T78:V78" si="35">K14</f>
        <v>Cultura</v>
      </c>
      <c r="U78" s="9" t="str">
        <f t="shared" si="35"/>
        <v>Informe/ Destaque</v>
      </c>
      <c r="V78" s="9" t="str">
        <f t="shared" si="35"/>
        <v/>
      </c>
      <c r="W78" s="203"/>
      <c r="X78" s="9" t="str">
        <f t="shared" si="7"/>
        <v>Segurança</v>
      </c>
      <c r="Y78" s="203" t="str">
        <f t="shared" si="11"/>
        <v>Informe/ Destaque</v>
      </c>
      <c r="Z78" s="9" t="str">
        <f t="shared" ref="Z78:AA78" si="36">K36</f>
        <v>Política</v>
      </c>
      <c r="AA78" s="203" t="str">
        <f t="shared" si="36"/>
        <v>Informe/ Destaque</v>
      </c>
      <c r="AB78" s="163" t="str">
        <f t="shared" ref="AB78:AC78" si="37">K59</f>
        <v>Saúde</v>
      </c>
      <c r="AC78" s="252" t="str">
        <f t="shared" si="37"/>
        <v/>
      </c>
    </row>
    <row r="79">
      <c r="I79" s="9">
        <v>10.0</v>
      </c>
      <c r="J79" s="9" t="s">
        <v>1889</v>
      </c>
      <c r="K79" s="9" t="s">
        <v>180</v>
      </c>
      <c r="L79" s="140"/>
      <c r="P79" s="9" t="s">
        <v>181</v>
      </c>
      <c r="Q79" s="9">
        <v>0.0</v>
      </c>
      <c r="S79" s="9">
        <v>12.0</v>
      </c>
      <c r="T79" s="202" t="str">
        <f t="shared" ref="T79:V79" si="38">K15</f>
        <v>Conscientização</v>
      </c>
      <c r="U79" s="9" t="str">
        <f t="shared" si="38"/>
        <v>Saúde</v>
      </c>
      <c r="V79" s="9" t="str">
        <f t="shared" si="38"/>
        <v/>
      </c>
      <c r="W79" s="203"/>
      <c r="X79" s="9" t="str">
        <f t="shared" si="7"/>
        <v>Cultura</v>
      </c>
      <c r="Y79" s="203" t="str">
        <f t="shared" si="11"/>
        <v>Lazer</v>
      </c>
      <c r="Z79" s="9" t="str">
        <f t="shared" ref="Z79:AA79" si="39">K37</f>
        <v>Lazer</v>
      </c>
      <c r="AA79" s="203" t="str">
        <f t="shared" si="39"/>
        <v>Cultura</v>
      </c>
      <c r="AB79" s="163" t="str">
        <f t="shared" ref="AB79:AC79" si="40">K60</f>
        <v>Agricultuta/ Pecuária</v>
      </c>
      <c r="AC79" s="252" t="str">
        <f t="shared" si="40"/>
        <v/>
      </c>
    </row>
    <row r="80">
      <c r="I80" s="9">
        <v>11.0</v>
      </c>
      <c r="J80" s="9" t="s">
        <v>1890</v>
      </c>
      <c r="K80" s="9" t="s">
        <v>235</v>
      </c>
      <c r="L80" s="9" t="s">
        <v>189</v>
      </c>
      <c r="P80" s="9" t="s">
        <v>181</v>
      </c>
      <c r="Q80" s="9">
        <v>0.0</v>
      </c>
      <c r="S80" s="9">
        <v>13.0</v>
      </c>
      <c r="T80" s="202" t="str">
        <f t="shared" ref="T80:V80" si="41">K16</f>
        <v>Política</v>
      </c>
      <c r="U80" s="9" t="str">
        <f t="shared" si="41"/>
        <v>Informe/ Destaque</v>
      </c>
      <c r="V80" s="9" t="str">
        <f t="shared" si="41"/>
        <v/>
      </c>
      <c r="W80" s="203"/>
      <c r="X80" s="9" t="str">
        <f t="shared" si="7"/>
        <v>Conscientização</v>
      </c>
      <c r="Y80" s="203" t="str">
        <f t="shared" si="11"/>
        <v>Informe/ Destaque</v>
      </c>
      <c r="Z80" s="9" t="str">
        <f t="shared" ref="Z80:AA80" si="42">K38</f>
        <v>Cultura</v>
      </c>
      <c r="AA80" s="203" t="str">
        <f t="shared" si="42"/>
        <v>Lazer</v>
      </c>
      <c r="AB80" s="163" t="str">
        <f t="shared" ref="AB80:AC80" si="43">K61</f>
        <v>Política</v>
      </c>
      <c r="AC80" s="252" t="str">
        <f t="shared" si="43"/>
        <v>Economia/ Investimento</v>
      </c>
    </row>
    <row r="81">
      <c r="I81" s="9">
        <v>12.0</v>
      </c>
      <c r="J81" s="9" t="s">
        <v>1891</v>
      </c>
      <c r="K81" s="9" t="s">
        <v>197</v>
      </c>
      <c r="L81" s="9" t="s">
        <v>196</v>
      </c>
      <c r="P81" s="9" t="s">
        <v>181</v>
      </c>
      <c r="Q81" s="9">
        <v>0.0</v>
      </c>
      <c r="S81" s="9">
        <v>14.0</v>
      </c>
      <c r="T81" s="202" t="str">
        <f t="shared" ref="T81:V81" si="44">K17</f>
        <v>Economia/ Investimento</v>
      </c>
      <c r="U81" s="9" t="str">
        <f t="shared" si="44"/>
        <v>Prestação de contas</v>
      </c>
      <c r="V81" s="9" t="str">
        <f t="shared" si="44"/>
        <v/>
      </c>
      <c r="W81" s="203"/>
      <c r="X81" s="9" t="str">
        <f t="shared" si="7"/>
        <v>Cultura</v>
      </c>
      <c r="Y81" s="203" t="str">
        <f t="shared" si="11"/>
        <v>Lazer</v>
      </c>
      <c r="Z81" s="9" t="str">
        <f t="shared" ref="Z81:AA81" si="45">K39</f>
        <v>Informe/ Destaque</v>
      </c>
      <c r="AA81" s="203" t="str">
        <f t="shared" si="45"/>
        <v/>
      </c>
      <c r="AB81" s="163" t="str">
        <f t="shared" ref="AB81:AC81" si="46">K62</f>
        <v>Educação</v>
      </c>
      <c r="AC81" s="252" t="str">
        <f t="shared" si="46"/>
        <v>Cultura</v>
      </c>
    </row>
    <row r="82">
      <c r="I82" s="9">
        <v>13.0</v>
      </c>
      <c r="J82" s="9" t="s">
        <v>1892</v>
      </c>
      <c r="K82" s="9" t="s">
        <v>215</v>
      </c>
      <c r="L82" s="9" t="s">
        <v>189</v>
      </c>
      <c r="P82" s="9" t="s">
        <v>216</v>
      </c>
      <c r="Q82" s="9">
        <v>0.0</v>
      </c>
      <c r="S82" s="9">
        <v>15.0</v>
      </c>
      <c r="T82" s="205" t="str">
        <f t="shared" ref="T82:V82" si="47">K18</f>
        <v>Política</v>
      </c>
      <c r="U82" s="253" t="str">
        <f t="shared" si="47"/>
        <v>Informe/ Destaque</v>
      </c>
      <c r="V82" s="206" t="str">
        <f t="shared" si="47"/>
        <v/>
      </c>
      <c r="W82" s="207"/>
      <c r="X82" s="205" t="str">
        <f t="shared" si="7"/>
        <v>Cultura</v>
      </c>
      <c r="Y82" s="254" t="str">
        <f t="shared" si="11"/>
        <v>Lazer</v>
      </c>
      <c r="Z82" s="206" t="str">
        <f t="shared" ref="Z82:AA82" si="48">K40</f>
        <v>Lazer</v>
      </c>
      <c r="AA82" s="254" t="str">
        <f t="shared" si="48"/>
        <v>Cultura</v>
      </c>
      <c r="AB82" s="206" t="str">
        <f t="shared" ref="AB82:AC82" si="49">K63</f>
        <v>Segurança</v>
      </c>
      <c r="AC82" s="254" t="str">
        <f t="shared" si="49"/>
        <v>Informe/ Destaque</v>
      </c>
    </row>
    <row r="83">
      <c r="I83" s="9">
        <v>14.0</v>
      </c>
      <c r="J83" s="9" t="s">
        <v>1893</v>
      </c>
      <c r="K83" s="9" t="s">
        <v>197</v>
      </c>
      <c r="L83" s="9" t="s">
        <v>196</v>
      </c>
      <c r="P83" s="9" t="s">
        <v>181</v>
      </c>
      <c r="Q83" s="9">
        <v>0.0</v>
      </c>
      <c r="U83" s="9"/>
      <c r="V83" s="9"/>
    </row>
    <row r="84">
      <c r="I84" s="9">
        <v>15.0</v>
      </c>
      <c r="J84" s="9" t="s">
        <v>1894</v>
      </c>
      <c r="K84" s="9" t="s">
        <v>197</v>
      </c>
      <c r="L84" s="9" t="s">
        <v>196</v>
      </c>
      <c r="P84" s="9" t="s">
        <v>181</v>
      </c>
      <c r="Q84" s="9">
        <v>0.0</v>
      </c>
    </row>
    <row r="86">
      <c r="J86" s="192" t="s">
        <v>1895</v>
      </c>
    </row>
    <row r="87">
      <c r="T87" s="208" t="s">
        <v>171</v>
      </c>
      <c r="U87" s="209" t="s">
        <v>14</v>
      </c>
      <c r="V87" s="210" t="s">
        <v>15</v>
      </c>
      <c r="W87" s="210" t="s">
        <v>16</v>
      </c>
      <c r="X87" s="211" t="s">
        <v>365</v>
      </c>
      <c r="Y87" s="212"/>
    </row>
    <row r="88">
      <c r="T88" s="213" t="s">
        <v>204</v>
      </c>
      <c r="U88" s="214">
        <f t="shared" ref="U88:U101" si="50">COUNTIF($T$68:$W$82, T88)
</f>
        <v>0</v>
      </c>
      <c r="V88" s="215">
        <f t="shared" ref="V88:V101" si="51">COUNTIF($X$68:$Y$82, T88)
</f>
        <v>0</v>
      </c>
      <c r="W88" s="215">
        <f t="shared" ref="W88:W101" si="52">COUNTIF($Z$68:$AA$82, T88)
</f>
        <v>0</v>
      </c>
      <c r="X88" s="140">
        <f t="shared" ref="X88:X101" si="53">COUNTIF($AB$68:$AC$82, T88)
</f>
        <v>1</v>
      </c>
      <c r="Y88" s="216"/>
    </row>
    <row r="89">
      <c r="T89" s="213" t="s">
        <v>215</v>
      </c>
      <c r="U89" s="214">
        <f t="shared" si="50"/>
        <v>3</v>
      </c>
      <c r="V89" s="215">
        <f t="shared" si="51"/>
        <v>2</v>
      </c>
      <c r="W89" s="215">
        <f t="shared" si="52"/>
        <v>1</v>
      </c>
      <c r="X89" s="140">
        <f t="shared" si="53"/>
        <v>1</v>
      </c>
      <c r="Y89" s="216"/>
    </row>
    <row r="90">
      <c r="T90" s="213" t="s">
        <v>366</v>
      </c>
      <c r="U90" s="214">
        <f t="shared" si="50"/>
        <v>0</v>
      </c>
      <c r="V90" s="215">
        <f t="shared" si="51"/>
        <v>0</v>
      </c>
      <c r="W90" s="215">
        <f t="shared" si="52"/>
        <v>0</v>
      </c>
      <c r="X90" s="140">
        <f t="shared" si="53"/>
        <v>0</v>
      </c>
      <c r="Y90" s="216"/>
    </row>
    <row r="91">
      <c r="T91" s="213" t="s">
        <v>197</v>
      </c>
      <c r="U91" s="214">
        <f t="shared" si="50"/>
        <v>6</v>
      </c>
      <c r="V91" s="215">
        <f t="shared" si="51"/>
        <v>8</v>
      </c>
      <c r="W91" s="215">
        <f t="shared" si="52"/>
        <v>9</v>
      </c>
      <c r="X91" s="140">
        <f t="shared" si="53"/>
        <v>2</v>
      </c>
      <c r="Y91" s="216"/>
    </row>
    <row r="92">
      <c r="T92" s="213" t="s">
        <v>220</v>
      </c>
      <c r="U92" s="214">
        <f t="shared" si="50"/>
        <v>1</v>
      </c>
      <c r="V92" s="215">
        <f t="shared" si="51"/>
        <v>0</v>
      </c>
      <c r="W92" s="215">
        <f t="shared" si="52"/>
        <v>0</v>
      </c>
      <c r="X92" s="140">
        <f t="shared" si="53"/>
        <v>2</v>
      </c>
      <c r="Y92" s="216"/>
    </row>
    <row r="93">
      <c r="T93" s="213" t="s">
        <v>200</v>
      </c>
      <c r="U93" s="214">
        <f t="shared" si="50"/>
        <v>1</v>
      </c>
      <c r="V93" s="215">
        <f t="shared" si="51"/>
        <v>0</v>
      </c>
      <c r="W93" s="215">
        <f t="shared" si="52"/>
        <v>1</v>
      </c>
      <c r="X93" s="140">
        <f t="shared" si="53"/>
        <v>2</v>
      </c>
      <c r="Y93" s="216"/>
    </row>
    <row r="94">
      <c r="T94" s="213" t="s">
        <v>189</v>
      </c>
      <c r="U94" s="214">
        <f t="shared" si="50"/>
        <v>10</v>
      </c>
      <c r="V94" s="215">
        <f t="shared" si="51"/>
        <v>9</v>
      </c>
      <c r="W94" s="215">
        <f t="shared" si="52"/>
        <v>9</v>
      </c>
      <c r="X94" s="140">
        <f t="shared" si="53"/>
        <v>7</v>
      </c>
      <c r="Y94" s="216"/>
    </row>
    <row r="95">
      <c r="T95" s="213" t="s">
        <v>196</v>
      </c>
      <c r="U95" s="214">
        <f t="shared" si="50"/>
        <v>0</v>
      </c>
      <c r="V95" s="215">
        <f t="shared" si="51"/>
        <v>4</v>
      </c>
      <c r="W95" s="215">
        <f t="shared" si="52"/>
        <v>5</v>
      </c>
      <c r="X95" s="140">
        <f t="shared" si="53"/>
        <v>2</v>
      </c>
      <c r="Y95" s="216"/>
    </row>
    <row r="96">
      <c r="T96" s="213" t="s">
        <v>272</v>
      </c>
      <c r="U96" s="214">
        <f t="shared" si="50"/>
        <v>0</v>
      </c>
      <c r="V96" s="215">
        <f t="shared" si="51"/>
        <v>0</v>
      </c>
      <c r="W96" s="215">
        <f t="shared" si="52"/>
        <v>0</v>
      </c>
      <c r="X96" s="140">
        <f t="shared" si="53"/>
        <v>0</v>
      </c>
      <c r="Y96" s="216"/>
    </row>
    <row r="97">
      <c r="T97" s="213" t="s">
        <v>179</v>
      </c>
      <c r="U97" s="214">
        <f t="shared" si="50"/>
        <v>0</v>
      </c>
      <c r="V97" s="215">
        <f t="shared" si="51"/>
        <v>0</v>
      </c>
      <c r="W97" s="215">
        <f t="shared" si="52"/>
        <v>0</v>
      </c>
      <c r="X97" s="140">
        <f t="shared" si="53"/>
        <v>0</v>
      </c>
      <c r="Y97" s="216"/>
    </row>
    <row r="98">
      <c r="T98" s="213" t="s">
        <v>207</v>
      </c>
      <c r="U98" s="214">
        <f t="shared" si="50"/>
        <v>0</v>
      </c>
      <c r="V98" s="215">
        <f t="shared" si="51"/>
        <v>0</v>
      </c>
      <c r="W98" s="215">
        <f t="shared" si="52"/>
        <v>0</v>
      </c>
      <c r="X98" s="140">
        <f t="shared" si="53"/>
        <v>1</v>
      </c>
      <c r="Y98" s="216"/>
    </row>
    <row r="99">
      <c r="T99" s="213" t="s">
        <v>227</v>
      </c>
      <c r="U99" s="214">
        <f t="shared" si="50"/>
        <v>1</v>
      </c>
      <c r="V99" s="215">
        <f t="shared" si="51"/>
        <v>0</v>
      </c>
      <c r="W99" s="215">
        <f t="shared" si="52"/>
        <v>0</v>
      </c>
      <c r="X99" s="140">
        <f t="shared" si="53"/>
        <v>0</v>
      </c>
      <c r="Y99" s="216"/>
    </row>
    <row r="100">
      <c r="T100" s="213" t="s">
        <v>188</v>
      </c>
      <c r="U100" s="214">
        <f t="shared" si="50"/>
        <v>2</v>
      </c>
      <c r="V100" s="215">
        <f t="shared" si="51"/>
        <v>1</v>
      </c>
      <c r="W100" s="215">
        <f t="shared" si="52"/>
        <v>1</v>
      </c>
      <c r="X100" s="140">
        <f t="shared" si="53"/>
        <v>3</v>
      </c>
      <c r="Y100" s="216"/>
    </row>
    <row r="101">
      <c r="T101" s="217" t="s">
        <v>235</v>
      </c>
      <c r="U101" s="218">
        <f t="shared" si="50"/>
        <v>1</v>
      </c>
      <c r="V101" s="219">
        <f t="shared" si="51"/>
        <v>1</v>
      </c>
      <c r="W101" s="219">
        <f t="shared" si="52"/>
        <v>0</v>
      </c>
      <c r="X101" s="220">
        <f t="shared" si="53"/>
        <v>2</v>
      </c>
      <c r="Y101" s="221"/>
    </row>
    <row r="103">
      <c r="T103" s="208" t="s">
        <v>367</v>
      </c>
      <c r="U103" s="209" t="s">
        <v>216</v>
      </c>
      <c r="V103" s="209" t="s">
        <v>181</v>
      </c>
      <c r="W103" s="222" t="s">
        <v>368</v>
      </c>
    </row>
    <row r="104">
      <c r="T104" s="213" t="s">
        <v>15</v>
      </c>
      <c r="U104" s="214">
        <f>COUNTIF(P70:P84,"Alerta")</f>
        <v>3</v>
      </c>
      <c r="V104" s="214">
        <f>COUNTIF(P70:P84,"Positiva")
</f>
        <v>12</v>
      </c>
      <c r="W104" s="223">
        <f t="shared" ref="W104:W107" si="54">U104/(SUM(U104:V104))</f>
        <v>0.2</v>
      </c>
    </row>
    <row r="105">
      <c r="T105" s="213" t="s">
        <v>14</v>
      </c>
      <c r="U105" s="214">
        <f>COUNTIF(P4:P18,"Alerta")</f>
        <v>4</v>
      </c>
      <c r="V105" s="214">
        <f>COUNTIF(P4:P18,"Positiva")
</f>
        <v>11</v>
      </c>
      <c r="W105" s="223">
        <f t="shared" si="54"/>
        <v>0.2666666667</v>
      </c>
    </row>
    <row r="106">
      <c r="T106" s="213" t="s">
        <v>16</v>
      </c>
      <c r="U106" s="214">
        <f>COUNTIF(P27:P40,"Alerta")</f>
        <v>3</v>
      </c>
      <c r="V106" s="214">
        <f>COUNTIF(P27:P40,"Positiva")
</f>
        <v>8</v>
      </c>
      <c r="W106" s="223">
        <f t="shared" si="54"/>
        <v>0.2727272727</v>
      </c>
    </row>
    <row r="107">
      <c r="T107" s="217" t="s">
        <v>369</v>
      </c>
      <c r="U107" s="218">
        <f>COUNTIF(P49:P63,"Alerta")</f>
        <v>3</v>
      </c>
      <c r="V107" s="218">
        <f>COUNTIF(P49:P63,"Positiva")
</f>
        <v>12</v>
      </c>
      <c r="W107" s="224">
        <f t="shared" si="54"/>
        <v>0.2</v>
      </c>
    </row>
  </sheetData>
  <mergeCells count="20">
    <mergeCell ref="A8:D8"/>
    <mergeCell ref="A12:C12"/>
    <mergeCell ref="B1:C1"/>
    <mergeCell ref="I1:Q1"/>
    <mergeCell ref="S1:V1"/>
    <mergeCell ref="A2:A6"/>
    <mergeCell ref="K3:N3"/>
    <mergeCell ref="B5:B6"/>
    <mergeCell ref="S5:S28"/>
    <mergeCell ref="T67:W67"/>
    <mergeCell ref="K69:N69"/>
    <mergeCell ref="J86:L88"/>
    <mergeCell ref="X87:Y87"/>
    <mergeCell ref="K25:N25"/>
    <mergeCell ref="J42:L44"/>
    <mergeCell ref="K48:N48"/>
    <mergeCell ref="T66:AC66"/>
    <mergeCell ref="X67:Y67"/>
    <mergeCell ref="Z67:AA67"/>
    <mergeCell ref="AB67:AC67"/>
  </mergeCells>
  <conditionalFormatting sqref="O4:P18 O26:P40 O49:P63 P69:P84 O70:O73 O84">
    <cfRule type="containsText" dxfId="3" priority="1" operator="containsText" text="Alerta">
      <formula>NOT(ISERROR(SEARCH(("Alerta"),(O4))))</formula>
    </cfRule>
  </conditionalFormatting>
  <conditionalFormatting sqref="V3:V28">
    <cfRule type="containsText" dxfId="4" priority="2" operator="containsText" text="esquerda">
      <formula>NOT(ISERROR(SEARCH(("esquerda"),(V3))))</formula>
    </cfRule>
  </conditionalFormatting>
  <conditionalFormatting sqref="V3:V28">
    <cfRule type="containsText" dxfId="5" priority="3" operator="containsText" text="direita">
      <formula>NOT(ISERROR(SEARCH(("direita"),(V3))))</formula>
    </cfRule>
  </conditionalFormatting>
  <conditionalFormatting sqref="V3:V28">
    <cfRule type="notContainsBlanks" dxfId="6" priority="4">
      <formula>LEN(TRIM(V3))&gt;0</formula>
    </cfRule>
  </conditionalFormatting>
  <dataValidations>
    <dataValidation type="list" allowBlank="1" showErrorMessage="1" sqref="K4:L5 K6:M7 K8:L18 K26:L26 K27:M28 K29:L29 K30:M30 K31:L31 K32:M32 K33:L36 K37:M37 K38:L39 K40:M40 K49:M49 K50:L56 K57:M57 K58:L61 K62:M62 K63:L63 K70:M71 K72:L73 K74:M74 T68:AC82 K75:L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C6"/>
    <hyperlink r:id="rId6" ref="A24"/>
    <hyperlink r:id="rId7" ref="A25"/>
    <hyperlink r:id="rId8" ref="A26"/>
    <hyperlink r:id="rId9" ref="A27"/>
    <hyperlink r:id="rId10" ref="A28"/>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5"/>
    <col customWidth="1" min="2" max="2" width="20.38"/>
    <col customWidth="1" min="5" max="5" width="16.63"/>
    <col customWidth="1" min="7" max="10" width="16.63"/>
    <col customWidth="1" min="11" max="11" width="20.38"/>
    <col customWidth="1" min="12" max="12" width="17.75"/>
  </cols>
  <sheetData>
    <row r="1" ht="22.5" customHeight="1">
      <c r="A1" s="78" t="s">
        <v>90</v>
      </c>
      <c r="B1" s="79"/>
      <c r="C1" s="79"/>
      <c r="D1" s="79"/>
      <c r="E1" s="80"/>
      <c r="G1" s="81"/>
      <c r="H1" s="81"/>
      <c r="I1" s="81"/>
      <c r="J1" s="81" t="s">
        <v>91</v>
      </c>
      <c r="U1" s="82" t="s">
        <v>92</v>
      </c>
    </row>
    <row r="2" ht="23.25" customHeight="1">
      <c r="A2" s="83" t="s">
        <v>93</v>
      </c>
      <c r="B2" s="84" t="s">
        <v>94</v>
      </c>
      <c r="C2" s="84"/>
      <c r="D2" s="84" t="s">
        <v>95</v>
      </c>
      <c r="E2" s="85" t="s">
        <v>96</v>
      </c>
      <c r="F2" s="86"/>
      <c r="G2" s="87" t="s">
        <v>4</v>
      </c>
      <c r="H2" s="88" t="s">
        <v>97</v>
      </c>
      <c r="I2" s="87"/>
      <c r="J2" s="89" t="s">
        <v>98</v>
      </c>
      <c r="K2" s="84" t="s">
        <v>2</v>
      </c>
      <c r="L2" s="90" t="s">
        <v>99</v>
      </c>
      <c r="M2" s="86"/>
      <c r="N2" s="86"/>
      <c r="O2" s="86"/>
      <c r="P2" s="86"/>
      <c r="Q2" s="86"/>
      <c r="R2" s="86"/>
      <c r="S2" s="86"/>
      <c r="T2" s="86"/>
      <c r="U2" s="91" t="s">
        <v>100</v>
      </c>
      <c r="V2" s="86"/>
      <c r="W2" s="86"/>
      <c r="X2" s="86"/>
      <c r="Y2" s="86"/>
      <c r="Z2" s="86"/>
      <c r="AA2" s="86"/>
      <c r="AB2" s="86"/>
      <c r="AC2" s="86"/>
      <c r="AD2" s="86"/>
    </row>
    <row r="3">
      <c r="A3" s="92" t="s">
        <v>101</v>
      </c>
      <c r="B3" s="82" t="s">
        <v>102</v>
      </c>
      <c r="C3" s="93" t="str">
        <f>IFERROR(__xludf.DUMMYFUNCTION("REGEXEXTRACT(B3,""[A-Z]{2,}"")"),"AM")</f>
        <v>AM</v>
      </c>
      <c r="D3" s="94" t="s">
        <v>103</v>
      </c>
      <c r="E3" s="95" t="s">
        <v>104</v>
      </c>
      <c r="G3" s="96" t="s">
        <v>105</v>
      </c>
      <c r="H3" s="97" t="s">
        <v>106</v>
      </c>
      <c r="I3" s="87"/>
      <c r="J3" s="98">
        <v>45078.0</v>
      </c>
      <c r="K3" s="99">
        <f>J3+20</f>
        <v>45098</v>
      </c>
      <c r="L3" s="100">
        <f t="shared" ref="L3:L29" si="1">IF(K3-J3 &gt; 0,K3-J3,"")</f>
        <v>20</v>
      </c>
      <c r="U3" s="101" t="s">
        <v>107</v>
      </c>
    </row>
    <row r="4">
      <c r="A4" s="102"/>
      <c r="B4" s="103" t="s">
        <v>108</v>
      </c>
      <c r="C4" s="104" t="str">
        <f>IFERROR(__xludf.DUMMYFUNCTION("REGEXEXTRACT(B4,""[A-Z]{2,}"")"),"RR")</f>
        <v>RR</v>
      </c>
      <c r="D4" s="105"/>
      <c r="E4" s="106" t="s">
        <v>109</v>
      </c>
      <c r="G4" s="87" t="s">
        <v>13</v>
      </c>
      <c r="H4" s="97" t="s">
        <v>110</v>
      </c>
      <c r="I4" s="87"/>
      <c r="J4" s="107">
        <v>45105.0</v>
      </c>
      <c r="K4" s="108" t="s">
        <v>111</v>
      </c>
      <c r="L4" s="109" t="str">
        <f t="shared" si="1"/>
        <v>#VALUE!</v>
      </c>
      <c r="U4" s="101" t="s">
        <v>102</v>
      </c>
    </row>
    <row r="5">
      <c r="A5" s="102"/>
      <c r="B5" s="101" t="s">
        <v>107</v>
      </c>
      <c r="C5" s="104" t="str">
        <f>IFERROR(__xludf.DUMMYFUNCTION("REGEXEXTRACT(B5,""[A-Z]{2,}"")"),"AP")</f>
        <v>AP</v>
      </c>
      <c r="D5" s="105"/>
      <c r="E5" s="106" t="s">
        <v>109</v>
      </c>
      <c r="G5" s="87" t="s">
        <v>13</v>
      </c>
      <c r="H5" s="97" t="s">
        <v>110</v>
      </c>
      <c r="I5" s="87"/>
      <c r="J5" s="107">
        <v>45096.0</v>
      </c>
      <c r="K5" s="110" t="s">
        <v>112</v>
      </c>
      <c r="L5" s="109" t="str">
        <f t="shared" si="1"/>
        <v>#VALUE!</v>
      </c>
      <c r="U5" s="111" t="s">
        <v>113</v>
      </c>
    </row>
    <row r="6">
      <c r="A6" s="102"/>
      <c r="B6" s="101" t="s">
        <v>114</v>
      </c>
      <c r="C6" s="104" t="str">
        <f>IFERROR(__xludf.DUMMYFUNCTION("REGEXEXTRACT(B6,""[A-Z]{2,}"")"),"PA")</f>
        <v>PA</v>
      </c>
      <c r="D6" s="105"/>
      <c r="E6" s="106" t="s">
        <v>104</v>
      </c>
      <c r="G6" s="96" t="s">
        <v>105</v>
      </c>
      <c r="H6" s="97" t="s">
        <v>115</v>
      </c>
      <c r="I6" s="87"/>
      <c r="J6" s="107">
        <v>45096.0</v>
      </c>
      <c r="K6" s="112">
        <v>45114.0</v>
      </c>
      <c r="L6" s="109">
        <f t="shared" si="1"/>
        <v>18</v>
      </c>
      <c r="U6" s="113" t="s">
        <v>116</v>
      </c>
    </row>
    <row r="7">
      <c r="A7" s="102"/>
      <c r="B7" s="114" t="s">
        <v>117</v>
      </c>
      <c r="C7" s="104" t="str">
        <f>IFERROR(__xludf.DUMMYFUNCTION("REGEXEXTRACT(B7,""[A-Z]{2,}"")"),"TO")</f>
        <v>TO</v>
      </c>
      <c r="D7" s="105"/>
      <c r="E7" s="115" t="s">
        <v>104</v>
      </c>
      <c r="F7" s="116" t="s">
        <v>118</v>
      </c>
      <c r="G7" s="96" t="s">
        <v>105</v>
      </c>
      <c r="H7" s="117"/>
      <c r="I7" s="118"/>
      <c r="J7" s="119">
        <v>45096.0</v>
      </c>
      <c r="K7" s="120">
        <v>45125.0</v>
      </c>
      <c r="L7" s="109">
        <f t="shared" si="1"/>
        <v>29</v>
      </c>
      <c r="U7" s="121" t="s">
        <v>119</v>
      </c>
    </row>
    <row r="8">
      <c r="A8" s="102"/>
      <c r="B8" s="101" t="s">
        <v>120</v>
      </c>
      <c r="C8" s="104" t="str">
        <f>IFERROR(__xludf.DUMMYFUNCTION("REGEXEXTRACT(B8,""[A-Z]{2,}"")"),"RO")</f>
        <v>RO</v>
      </c>
      <c r="D8" s="105"/>
      <c r="E8" s="106" t="s">
        <v>104</v>
      </c>
      <c r="G8" s="96" t="s">
        <v>105</v>
      </c>
      <c r="H8" s="97" t="s">
        <v>115</v>
      </c>
      <c r="I8" s="87"/>
      <c r="J8" s="107">
        <v>45096.0</v>
      </c>
      <c r="K8" s="112">
        <v>45114.0</v>
      </c>
      <c r="L8" s="109">
        <f t="shared" si="1"/>
        <v>18</v>
      </c>
      <c r="U8" s="122" t="s">
        <v>121</v>
      </c>
    </row>
    <row r="9">
      <c r="A9" s="123"/>
      <c r="B9" s="124" t="s">
        <v>92</v>
      </c>
      <c r="C9" s="125" t="str">
        <f>IFERROR(__xludf.DUMMYFUNCTION("REGEXEXTRACT(B9,""[A-Z]{2,}"")"),"AC")</f>
        <v>AC</v>
      </c>
      <c r="D9" s="126"/>
      <c r="E9" s="106" t="s">
        <v>109</v>
      </c>
      <c r="G9" s="87" t="s">
        <v>13</v>
      </c>
      <c r="H9" s="97" t="s">
        <v>110</v>
      </c>
      <c r="I9" s="87"/>
      <c r="J9" s="107">
        <v>45096.0</v>
      </c>
      <c r="K9" s="110" t="s">
        <v>122</v>
      </c>
      <c r="L9" s="109" t="str">
        <f t="shared" si="1"/>
        <v>#VALUE!</v>
      </c>
      <c r="U9" s="91" t="s">
        <v>123</v>
      </c>
    </row>
    <row r="10">
      <c r="A10" s="92" t="s">
        <v>124</v>
      </c>
      <c r="B10" s="122" t="s">
        <v>125</v>
      </c>
      <c r="C10" s="93" t="str">
        <f>IFERROR(__xludf.DUMMYFUNCTION("REGEXEXTRACT(B10,""[A-Z]{2,}"")"),"MA")</f>
        <v>MA</v>
      </c>
      <c r="D10" s="94" t="s">
        <v>103</v>
      </c>
      <c r="E10" s="106" t="s">
        <v>104</v>
      </c>
      <c r="G10" s="96" t="s">
        <v>105</v>
      </c>
      <c r="H10" s="97" t="s">
        <v>106</v>
      </c>
      <c r="I10" s="87"/>
      <c r="J10" s="107">
        <v>45090.0</v>
      </c>
      <c r="K10" s="112">
        <v>45111.0</v>
      </c>
      <c r="L10" s="109">
        <f t="shared" si="1"/>
        <v>21</v>
      </c>
      <c r="U10" s="113" t="s">
        <v>125</v>
      </c>
    </row>
    <row r="11">
      <c r="A11" s="102"/>
      <c r="B11" s="113" t="s">
        <v>126</v>
      </c>
      <c r="C11" s="104" t="str">
        <f>IFERROR(__xludf.DUMMYFUNCTION("REGEXEXTRACT(B11,""[A-Z]{2,}"")"),"PI")</f>
        <v>PI</v>
      </c>
      <c r="D11" s="105"/>
      <c r="E11" s="106" t="s">
        <v>109</v>
      </c>
      <c r="F11" s="127" t="s">
        <v>109</v>
      </c>
      <c r="G11" s="87" t="s">
        <v>70</v>
      </c>
      <c r="H11" s="97" t="s">
        <v>110</v>
      </c>
      <c r="I11" s="87"/>
      <c r="J11" s="107">
        <v>45105.0</v>
      </c>
      <c r="K11" s="110" t="s">
        <v>122</v>
      </c>
      <c r="L11" s="109" t="str">
        <f t="shared" si="1"/>
        <v>#VALUE!</v>
      </c>
      <c r="U11" s="113" t="s">
        <v>127</v>
      </c>
    </row>
    <row r="12">
      <c r="A12" s="102"/>
      <c r="B12" s="113" t="s">
        <v>116</v>
      </c>
      <c r="C12" s="104" t="str">
        <f>IFERROR(__xludf.DUMMYFUNCTION("REGEXEXTRACT(B12,""[A-Z]{2,}"")"),"CE")</f>
        <v>CE</v>
      </c>
      <c r="D12" s="105"/>
      <c r="E12" s="106" t="s">
        <v>104</v>
      </c>
      <c r="G12" s="96" t="s">
        <v>105</v>
      </c>
      <c r="H12" s="97" t="s">
        <v>110</v>
      </c>
      <c r="I12" s="87"/>
      <c r="J12" s="107">
        <v>45090.0</v>
      </c>
      <c r="K12" s="112">
        <v>45105.0</v>
      </c>
      <c r="L12" s="109">
        <f t="shared" si="1"/>
        <v>15</v>
      </c>
      <c r="U12" s="128" t="s">
        <v>128</v>
      </c>
    </row>
    <row r="13">
      <c r="A13" s="102"/>
      <c r="B13" s="113" t="s">
        <v>129</v>
      </c>
      <c r="C13" s="104" t="str">
        <f>IFERROR(__xludf.DUMMYFUNCTION("REGEXEXTRACT(B13,""[A-Z]{2,}"")"),"RN")</f>
        <v>RN</v>
      </c>
      <c r="D13" s="105"/>
      <c r="E13" s="106" t="s">
        <v>109</v>
      </c>
      <c r="G13" s="87" t="s">
        <v>13</v>
      </c>
      <c r="H13" s="97" t="s">
        <v>110</v>
      </c>
      <c r="I13" s="87"/>
      <c r="J13" s="107">
        <v>45090.0</v>
      </c>
      <c r="K13" s="110" t="s">
        <v>122</v>
      </c>
      <c r="L13" s="109" t="str">
        <f t="shared" si="1"/>
        <v>#VALUE!</v>
      </c>
      <c r="U13" s="129" t="s">
        <v>130</v>
      </c>
    </row>
    <row r="14">
      <c r="A14" s="102"/>
      <c r="B14" s="129" t="s">
        <v>131</v>
      </c>
      <c r="C14" s="130" t="str">
        <f>IFERROR(__xludf.DUMMYFUNCTION("REGEXEXTRACT(B14,""[A-Z]{2,}"")"),"PE")</f>
        <v>PE</v>
      </c>
      <c r="D14" s="131" t="s">
        <v>132</v>
      </c>
      <c r="E14" s="106" t="s">
        <v>104</v>
      </c>
      <c r="G14" s="96" t="s">
        <v>105</v>
      </c>
      <c r="H14" s="97" t="s">
        <v>106</v>
      </c>
      <c r="I14" s="87"/>
      <c r="J14" s="107">
        <v>45098.0</v>
      </c>
      <c r="K14" s="112">
        <v>45113.0</v>
      </c>
      <c r="L14" s="109">
        <f t="shared" si="1"/>
        <v>15</v>
      </c>
      <c r="U14" s="110" t="s">
        <v>114</v>
      </c>
    </row>
    <row r="15">
      <c r="A15" s="102"/>
      <c r="B15" s="128" t="s">
        <v>133</v>
      </c>
      <c r="C15" s="130" t="str">
        <f>IFERROR(__xludf.DUMMYFUNCTION("REGEXEXTRACT(B15,""[A-Z]{2,}"")"),"PB")</f>
        <v>PB</v>
      </c>
      <c r="D15" s="105"/>
      <c r="E15" s="106" t="s">
        <v>104</v>
      </c>
      <c r="G15" s="96" t="s">
        <v>105</v>
      </c>
      <c r="H15" s="97" t="s">
        <v>106</v>
      </c>
      <c r="I15" s="87"/>
      <c r="J15" s="107">
        <v>45091.0</v>
      </c>
      <c r="K15" s="112">
        <v>45097.0</v>
      </c>
      <c r="L15" s="109">
        <f t="shared" si="1"/>
        <v>6</v>
      </c>
      <c r="U15" s="128" t="s">
        <v>133</v>
      </c>
    </row>
    <row r="16">
      <c r="A16" s="102"/>
      <c r="B16" s="128" t="s">
        <v>134</v>
      </c>
      <c r="C16" s="130" t="str">
        <f>IFERROR(__xludf.DUMMYFUNCTION("REGEXEXTRACT(B16,""[A-Z]{2,}"")"),"SE")</f>
        <v>SE</v>
      </c>
      <c r="D16" s="105"/>
      <c r="E16" s="106" t="s">
        <v>104</v>
      </c>
      <c r="G16" s="96" t="s">
        <v>105</v>
      </c>
      <c r="H16" s="97" t="s">
        <v>106</v>
      </c>
      <c r="I16" s="87"/>
      <c r="J16" s="107">
        <v>45091.0</v>
      </c>
      <c r="K16" s="112">
        <v>45119.0</v>
      </c>
      <c r="L16" s="109">
        <f t="shared" si="1"/>
        <v>28</v>
      </c>
      <c r="U16" s="132" t="s">
        <v>135</v>
      </c>
    </row>
    <row r="17">
      <c r="A17" s="102"/>
      <c r="B17" s="128" t="s">
        <v>100</v>
      </c>
      <c r="C17" s="130" t="str">
        <f>IFERROR(__xludf.DUMMYFUNCTION("REGEXEXTRACT(B17,""[A-Z]{2,}"")"),"AL")</f>
        <v>AL</v>
      </c>
      <c r="D17" s="105"/>
      <c r="E17" s="106" t="s">
        <v>104</v>
      </c>
      <c r="F17" s="133"/>
      <c r="G17" s="96" t="s">
        <v>105</v>
      </c>
      <c r="H17" s="97" t="s">
        <v>106</v>
      </c>
      <c r="I17" s="87"/>
      <c r="J17" s="107">
        <v>45091.0</v>
      </c>
      <c r="K17" s="112">
        <v>45105.0</v>
      </c>
      <c r="L17" s="109">
        <f t="shared" si="1"/>
        <v>14</v>
      </c>
      <c r="U17" s="122" t="s">
        <v>131</v>
      </c>
    </row>
    <row r="18">
      <c r="A18" s="123"/>
      <c r="B18" s="134" t="s">
        <v>113</v>
      </c>
      <c r="C18" s="130" t="str">
        <f>IFERROR(__xludf.DUMMYFUNCTION("REGEXEXTRACT(B18,""[A-Z]{2,}"")"),"BA")</f>
        <v>BA</v>
      </c>
      <c r="D18" s="126"/>
      <c r="E18" s="106" t="s">
        <v>104</v>
      </c>
      <c r="G18" s="96" t="s">
        <v>105</v>
      </c>
      <c r="H18" s="97" t="s">
        <v>110</v>
      </c>
      <c r="I18" s="87"/>
      <c r="J18" s="107">
        <v>45091.0</v>
      </c>
      <c r="K18" s="112">
        <v>45111.0</v>
      </c>
      <c r="L18" s="109">
        <f t="shared" si="1"/>
        <v>20</v>
      </c>
      <c r="U18" s="113" t="s">
        <v>126</v>
      </c>
    </row>
    <row r="19">
      <c r="A19" s="92" t="s">
        <v>136</v>
      </c>
      <c r="B19" s="122" t="s">
        <v>127</v>
      </c>
      <c r="C19" s="93" t="str">
        <f>IFERROR(__xludf.DUMMYFUNCTION("REGEXEXTRACT(B19,""[A-Z]{2,}"")"),"MT")</f>
        <v>MT</v>
      </c>
      <c r="D19" s="94" t="s">
        <v>137</v>
      </c>
      <c r="E19" s="106" t="s">
        <v>109</v>
      </c>
      <c r="G19" s="87" t="s">
        <v>13</v>
      </c>
      <c r="H19" s="97" t="s">
        <v>110</v>
      </c>
      <c r="I19" s="87"/>
      <c r="J19" s="107"/>
      <c r="K19" s="112"/>
      <c r="L19" s="109" t="str">
        <f t="shared" si="1"/>
        <v/>
      </c>
      <c r="U19" s="113" t="s">
        <v>138</v>
      </c>
    </row>
    <row r="20">
      <c r="A20" s="102"/>
      <c r="B20" s="91" t="s">
        <v>128</v>
      </c>
      <c r="C20" s="104" t="str">
        <f>IFERROR(__xludf.DUMMYFUNCTION("REGEXEXTRACT(B20,""[A-Z]{2,}"")"),"MS")</f>
        <v>MS</v>
      </c>
      <c r="D20" s="105"/>
      <c r="E20" s="106" t="s">
        <v>104</v>
      </c>
      <c r="F20" s="127" t="s">
        <v>139</v>
      </c>
      <c r="G20" s="96" t="s">
        <v>105</v>
      </c>
      <c r="H20" s="97" t="s">
        <v>110</v>
      </c>
      <c r="I20" s="87"/>
      <c r="J20" s="107">
        <v>45091.0</v>
      </c>
      <c r="K20" s="112">
        <v>45103.0</v>
      </c>
      <c r="L20" s="109">
        <f t="shared" si="1"/>
        <v>12</v>
      </c>
      <c r="U20" s="135" t="s">
        <v>129</v>
      </c>
    </row>
    <row r="21">
      <c r="A21" s="102"/>
      <c r="B21" s="91" t="s">
        <v>123</v>
      </c>
      <c r="C21" s="104" t="str">
        <f>IFERROR(__xludf.DUMMYFUNCTION("REGEXEXTRACT(B21,""[A-Z]{2,}"")"),"GO")</f>
        <v>GO</v>
      </c>
      <c r="D21" s="105"/>
      <c r="E21" s="106" t="s">
        <v>104</v>
      </c>
      <c r="G21" s="96" t="s">
        <v>105</v>
      </c>
      <c r="H21" s="97" t="s">
        <v>110</v>
      </c>
      <c r="I21" s="87"/>
      <c r="J21" s="107">
        <v>45091.0</v>
      </c>
      <c r="K21" s="112">
        <v>45111.0</v>
      </c>
      <c r="L21" s="109">
        <f t="shared" si="1"/>
        <v>20</v>
      </c>
      <c r="U21" s="122" t="s">
        <v>140</v>
      </c>
    </row>
    <row r="22">
      <c r="A22" s="123"/>
      <c r="B22" s="121" t="s">
        <v>119</v>
      </c>
      <c r="C22" s="125" t="s">
        <v>50</v>
      </c>
      <c r="D22" s="126"/>
      <c r="E22" s="106" t="s">
        <v>104</v>
      </c>
      <c r="G22" s="96" t="s">
        <v>105</v>
      </c>
      <c r="H22" s="97" t="s">
        <v>110</v>
      </c>
      <c r="I22" s="87"/>
      <c r="J22" s="107">
        <v>45091.0</v>
      </c>
      <c r="K22" s="112">
        <v>45096.0</v>
      </c>
      <c r="L22" s="109">
        <f t="shared" si="1"/>
        <v>5</v>
      </c>
      <c r="U22" s="101" t="s">
        <v>120</v>
      </c>
    </row>
    <row r="23">
      <c r="A23" s="92" t="s">
        <v>141</v>
      </c>
      <c r="B23" s="122" t="s">
        <v>142</v>
      </c>
      <c r="C23" s="93" t="str">
        <f>IFERROR(__xludf.DUMMYFUNCTION("REGEXEXTRACT(B23,""[A-Z]{2,}"")"),"SP")</f>
        <v>SP</v>
      </c>
      <c r="D23" s="94" t="s">
        <v>143</v>
      </c>
      <c r="E23" s="106" t="s">
        <v>104</v>
      </c>
      <c r="G23" s="96" t="s">
        <v>105</v>
      </c>
      <c r="H23" s="97" t="s">
        <v>110</v>
      </c>
      <c r="I23" s="87"/>
      <c r="J23" s="107">
        <v>45084.0</v>
      </c>
      <c r="K23" s="112">
        <v>45098.0</v>
      </c>
      <c r="L23" s="109">
        <f t="shared" si="1"/>
        <v>14</v>
      </c>
      <c r="U23" s="103" t="s">
        <v>108</v>
      </c>
    </row>
    <row r="24">
      <c r="A24" s="102"/>
      <c r="B24" s="113" t="s">
        <v>138</v>
      </c>
      <c r="C24" s="104" t="str">
        <f>IFERROR(__xludf.DUMMYFUNCTION("REGEXEXTRACT(B24,""[A-Z]{2,}"")"),"RJ")</f>
        <v>RJ</v>
      </c>
      <c r="D24" s="105"/>
      <c r="E24" s="106" t="s">
        <v>104</v>
      </c>
      <c r="G24" s="96" t="s">
        <v>105</v>
      </c>
      <c r="H24" s="97" t="s">
        <v>110</v>
      </c>
      <c r="I24" s="87"/>
      <c r="J24" s="107">
        <v>45085.0</v>
      </c>
      <c r="K24" s="112">
        <v>45091.0</v>
      </c>
      <c r="L24" s="109">
        <f t="shared" si="1"/>
        <v>6</v>
      </c>
      <c r="U24" s="135" t="s">
        <v>144</v>
      </c>
    </row>
    <row r="25">
      <c r="A25" s="102"/>
      <c r="B25" s="113" t="s">
        <v>121</v>
      </c>
      <c r="C25" s="104" t="str">
        <f>IFERROR(__xludf.DUMMYFUNCTION("REGEXEXTRACT(B25,""[A-Z]{2,}"")"),"ES")</f>
        <v>ES</v>
      </c>
      <c r="D25" s="105"/>
      <c r="E25" s="106" t="s">
        <v>104</v>
      </c>
      <c r="G25" s="96" t="s">
        <v>105</v>
      </c>
      <c r="H25" s="97" t="s">
        <v>115</v>
      </c>
      <c r="I25" s="87"/>
      <c r="J25" s="107">
        <v>45085.0</v>
      </c>
      <c r="K25" s="136">
        <v>45113.0</v>
      </c>
      <c r="L25" s="109">
        <f t="shared" si="1"/>
        <v>28</v>
      </c>
      <c r="U25" s="122" t="s">
        <v>142</v>
      </c>
    </row>
    <row r="26">
      <c r="A26" s="123"/>
      <c r="B26" s="135" t="s">
        <v>130</v>
      </c>
      <c r="C26" s="125" t="str">
        <f>IFERROR(__xludf.DUMMYFUNCTION("REGEXEXTRACT(B26,""[A-Z]{2,}"")"),"MG")</f>
        <v>MG</v>
      </c>
      <c r="D26" s="126"/>
      <c r="E26" s="106" t="s">
        <v>104</v>
      </c>
      <c r="G26" s="96" t="s">
        <v>105</v>
      </c>
      <c r="H26" s="97" t="s">
        <v>106</v>
      </c>
      <c r="I26" s="87"/>
      <c r="J26" s="107">
        <v>45085.0</v>
      </c>
      <c r="K26" s="112">
        <v>45117.0</v>
      </c>
      <c r="L26" s="109">
        <f t="shared" si="1"/>
        <v>32</v>
      </c>
      <c r="U26" s="91" t="s">
        <v>134</v>
      </c>
    </row>
    <row r="27">
      <c r="A27" s="92" t="s">
        <v>145</v>
      </c>
      <c r="B27" s="122" t="s">
        <v>135</v>
      </c>
      <c r="C27" s="93" t="str">
        <f>IFERROR(__xludf.DUMMYFUNCTION("REGEXEXTRACT(B27,""[A-Z]{2,}"")"),"PR")</f>
        <v>PR</v>
      </c>
      <c r="D27" s="94" t="s">
        <v>146</v>
      </c>
      <c r="E27" s="106" t="s">
        <v>104</v>
      </c>
      <c r="G27" s="96" t="s">
        <v>105</v>
      </c>
      <c r="H27" s="97" t="s">
        <v>106</v>
      </c>
      <c r="I27" s="87"/>
      <c r="J27" s="107">
        <v>45084.0</v>
      </c>
      <c r="K27" s="112">
        <v>45099.0</v>
      </c>
      <c r="L27" s="109">
        <f t="shared" si="1"/>
        <v>15</v>
      </c>
      <c r="U27" s="137" t="s">
        <v>117</v>
      </c>
    </row>
    <row r="28">
      <c r="A28" s="102"/>
      <c r="B28" s="113" t="s">
        <v>140</v>
      </c>
      <c r="C28" s="104" t="str">
        <f>IFERROR(__xludf.DUMMYFUNCTION("REGEXEXTRACT(B28,""[A-Z]{2,}"")"),"RS")</f>
        <v>RS</v>
      </c>
      <c r="D28" s="105"/>
      <c r="E28" s="106" t="s">
        <v>104</v>
      </c>
      <c r="G28" s="96" t="s">
        <v>105</v>
      </c>
      <c r="H28" s="97" t="s">
        <v>106</v>
      </c>
      <c r="I28" s="87"/>
      <c r="J28" s="107">
        <v>45084.0</v>
      </c>
      <c r="K28" s="112">
        <v>45097.0</v>
      </c>
      <c r="L28" s="109">
        <f t="shared" si="1"/>
        <v>13</v>
      </c>
    </row>
    <row r="29">
      <c r="A29" s="123"/>
      <c r="B29" s="135" t="s">
        <v>144</v>
      </c>
      <c r="C29" s="125" t="str">
        <f>IFERROR(__xludf.DUMMYFUNCTION("REGEXEXTRACT(B29,""[A-Z]{2,}"")"),"SC")</f>
        <v>SC</v>
      </c>
      <c r="D29" s="126"/>
      <c r="E29" s="106" t="s">
        <v>104</v>
      </c>
      <c r="G29" s="96" t="s">
        <v>105</v>
      </c>
      <c r="H29" s="97" t="s">
        <v>106</v>
      </c>
      <c r="I29" s="87"/>
      <c r="J29" s="107">
        <v>45084.0</v>
      </c>
      <c r="K29" s="112">
        <v>45096.0</v>
      </c>
      <c r="L29" s="138">
        <f t="shared" si="1"/>
        <v>12</v>
      </c>
    </row>
    <row r="30">
      <c r="I30" s="87"/>
    </row>
    <row r="31">
      <c r="I31" s="87"/>
    </row>
    <row r="32">
      <c r="I32" s="87"/>
    </row>
    <row r="33">
      <c r="I33" s="87"/>
    </row>
    <row r="34">
      <c r="I34" s="87"/>
    </row>
  </sheetData>
  <mergeCells count="12">
    <mergeCell ref="A19:A22"/>
    <mergeCell ref="A23:A26"/>
    <mergeCell ref="A27:A29"/>
    <mergeCell ref="D23:D26"/>
    <mergeCell ref="D27:D29"/>
    <mergeCell ref="A1:E1"/>
    <mergeCell ref="A3:A9"/>
    <mergeCell ref="D3:D9"/>
    <mergeCell ref="A10:A18"/>
    <mergeCell ref="D10:D13"/>
    <mergeCell ref="D14:D18"/>
    <mergeCell ref="D19:D22"/>
  </mergeCells>
  <dataValidations>
    <dataValidation type="list" allowBlank="1" showErrorMessage="1" sqref="H3:H29">
      <formula1>"Pronta,Em andamento,Não iniciada"</formula1>
    </dataValidation>
    <dataValidation type="list" allowBlank="1" showErrorMessage="1" sqref="E3:E10 E11:F11 E12:E19 E20:F20 E21:E29">
      <formula1>"Solicitado,Não Solicitado,Respondido "</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s>
  <sheetData>
    <row r="1">
      <c r="B1" s="9" t="s">
        <v>147</v>
      </c>
    </row>
    <row r="2">
      <c r="B2" s="9" t="s">
        <v>15</v>
      </c>
      <c r="D2" s="9" t="s">
        <v>14</v>
      </c>
      <c r="F2" s="9" t="s">
        <v>16</v>
      </c>
    </row>
    <row r="3">
      <c r="A3" s="9" t="s">
        <v>148</v>
      </c>
      <c r="B3" s="9" t="s">
        <v>149</v>
      </c>
      <c r="C3" s="9" t="s">
        <v>150</v>
      </c>
      <c r="D3" s="9" t="s">
        <v>149</v>
      </c>
      <c r="E3" s="9" t="s">
        <v>150</v>
      </c>
      <c r="F3" s="9" t="s">
        <v>149</v>
      </c>
      <c r="G3" s="9" t="s">
        <v>150</v>
      </c>
      <c r="H3" s="9" t="s">
        <v>151</v>
      </c>
    </row>
    <row r="4">
      <c r="A4" s="139" t="s">
        <v>11</v>
      </c>
      <c r="H4" s="140">
        <f t="shared" ref="H4:H29" si="1">SUM(B4,D4,F4)</f>
        <v>0</v>
      </c>
    </row>
    <row r="5">
      <c r="A5" s="139" t="s">
        <v>17</v>
      </c>
      <c r="B5" s="141">
        <f>'Alagoas (AL)'!$F$3</f>
        <v>29</v>
      </c>
      <c r="C5" s="142">
        <f>'Alagoas (AL)'!$G$3</f>
        <v>0.0002602997936</v>
      </c>
      <c r="D5" s="141">
        <f>'Alagoas (AL)'!$F$2</f>
        <v>36</v>
      </c>
      <c r="E5" s="142">
        <f>'Alagoas (AL)'!$G$2</f>
        <v>0.0001598117772</v>
      </c>
      <c r="F5" s="140">
        <f>'Alagoas (AL)'!$F$4</f>
        <v>0</v>
      </c>
      <c r="G5" s="142">
        <f>'Alagoas (AL)'!$G$4</f>
        <v>0</v>
      </c>
      <c r="H5" s="141">
        <f t="shared" si="1"/>
        <v>65</v>
      </c>
    </row>
    <row r="6">
      <c r="A6" s="139" t="s">
        <v>20</v>
      </c>
      <c r="H6" s="140">
        <f t="shared" si="1"/>
        <v>0</v>
      </c>
    </row>
    <row r="7">
      <c r="A7" s="139" t="s">
        <v>29</v>
      </c>
      <c r="H7" s="140">
        <f t="shared" si="1"/>
        <v>0</v>
      </c>
    </row>
    <row r="8">
      <c r="A8" s="139" t="s">
        <v>31</v>
      </c>
      <c r="H8" s="140">
        <f t="shared" si="1"/>
        <v>0</v>
      </c>
    </row>
    <row r="9">
      <c r="A9" s="139" t="s">
        <v>41</v>
      </c>
      <c r="H9" s="140">
        <f t="shared" si="1"/>
        <v>0</v>
      </c>
    </row>
    <row r="10">
      <c r="A10" s="139" t="s">
        <v>50</v>
      </c>
      <c r="H10" s="140">
        <f t="shared" si="1"/>
        <v>0</v>
      </c>
    </row>
    <row r="11">
      <c r="A11" s="139" t="s">
        <v>55</v>
      </c>
      <c r="B11" s="9">
        <v>0.0</v>
      </c>
      <c r="C11" s="9">
        <v>0.0</v>
      </c>
      <c r="D11" s="9">
        <v>0.0</v>
      </c>
      <c r="E11" s="9">
        <v>0.0</v>
      </c>
      <c r="F11" s="9">
        <v>0.0</v>
      </c>
      <c r="G11" s="9">
        <v>0.0</v>
      </c>
      <c r="H11" s="140">
        <f t="shared" si="1"/>
        <v>0</v>
      </c>
    </row>
    <row r="12">
      <c r="A12" s="139" t="s">
        <v>57</v>
      </c>
      <c r="H12" s="140">
        <f t="shared" si="1"/>
        <v>0</v>
      </c>
    </row>
    <row r="13">
      <c r="A13" s="139" t="s">
        <v>58</v>
      </c>
      <c r="H13" s="140">
        <f t="shared" si="1"/>
        <v>0</v>
      </c>
    </row>
    <row r="14">
      <c r="A14" s="139" t="s">
        <v>61</v>
      </c>
      <c r="B14" s="9">
        <v>0.0</v>
      </c>
      <c r="C14" s="9">
        <v>0.0</v>
      </c>
      <c r="D14" s="9">
        <v>0.0</v>
      </c>
      <c r="E14" s="9">
        <v>0.0</v>
      </c>
      <c r="F14" s="9">
        <v>0.0</v>
      </c>
      <c r="G14" s="9">
        <v>0.0</v>
      </c>
      <c r="H14" s="140">
        <f t="shared" si="1"/>
        <v>0</v>
      </c>
    </row>
    <row r="15">
      <c r="A15" s="139" t="s">
        <v>62</v>
      </c>
      <c r="H15" s="140">
        <f t="shared" si="1"/>
        <v>0</v>
      </c>
    </row>
    <row r="16">
      <c r="A16" s="139" t="s">
        <v>64</v>
      </c>
      <c r="H16" s="140">
        <f t="shared" si="1"/>
        <v>0</v>
      </c>
    </row>
    <row r="17">
      <c r="A17" s="139" t="s">
        <v>65</v>
      </c>
      <c r="H17" s="140">
        <f t="shared" si="1"/>
        <v>0</v>
      </c>
    </row>
    <row r="18">
      <c r="A18" s="139" t="s">
        <v>67</v>
      </c>
      <c r="B18" s="9">
        <v>0.0</v>
      </c>
      <c r="C18" s="9">
        <v>0.0</v>
      </c>
      <c r="D18" s="9">
        <v>0.0</v>
      </c>
      <c r="E18" s="9">
        <v>0.0</v>
      </c>
      <c r="F18" s="9">
        <v>0.0</v>
      </c>
      <c r="G18" s="9">
        <v>0.0</v>
      </c>
      <c r="H18" s="140">
        <f t="shared" si="1"/>
        <v>0</v>
      </c>
    </row>
    <row r="19">
      <c r="A19" s="139" t="s">
        <v>68</v>
      </c>
      <c r="B19" s="141">
        <f>'Pernambuco (PE)'!$F$3</f>
        <v>0</v>
      </c>
      <c r="C19" s="142">
        <f>'Pernambuco (PE)'!$G$3</f>
        <v>0</v>
      </c>
      <c r="D19" s="141">
        <f>'Pernambuco (PE)'!$F$2</f>
        <v>188</v>
      </c>
      <c r="E19" s="142">
        <f>'Pernambuco (PE)'!$G$2</f>
        <v>0.0005179063361</v>
      </c>
      <c r="F19" s="140">
        <f>'Pernambuco (PE)'!$F$4</f>
        <v>0</v>
      </c>
      <c r="G19" s="142">
        <f>'Pernambuco (PE)'!$G$4</f>
        <v>0</v>
      </c>
      <c r="H19" s="141">
        <f t="shared" si="1"/>
        <v>188</v>
      </c>
    </row>
    <row r="20">
      <c r="A20" s="139" t="s">
        <v>69</v>
      </c>
      <c r="B20" s="141"/>
      <c r="H20" s="141">
        <f t="shared" si="1"/>
        <v>0</v>
      </c>
    </row>
    <row r="21">
      <c r="A21" s="139" t="s">
        <v>71</v>
      </c>
      <c r="B21" s="9">
        <v>0.0</v>
      </c>
      <c r="C21" s="9">
        <v>0.0</v>
      </c>
      <c r="D21" s="9">
        <v>0.0</v>
      </c>
      <c r="E21" s="9">
        <v>0.0</v>
      </c>
      <c r="F21" s="9">
        <v>0.0</v>
      </c>
      <c r="G21" s="9">
        <v>0.0</v>
      </c>
      <c r="H21" s="140">
        <f t="shared" si="1"/>
        <v>0</v>
      </c>
    </row>
    <row r="22">
      <c r="A22" s="139" t="s">
        <v>74</v>
      </c>
      <c r="B22" s="9">
        <v>0.0</v>
      </c>
      <c r="C22" s="9">
        <v>0.0</v>
      </c>
      <c r="D22" s="9">
        <v>0.0</v>
      </c>
      <c r="E22" s="9">
        <v>0.0</v>
      </c>
      <c r="F22" s="9">
        <v>0.0</v>
      </c>
      <c r="G22" s="9">
        <v>0.0</v>
      </c>
      <c r="H22" s="140">
        <f t="shared" si="1"/>
        <v>0</v>
      </c>
    </row>
    <row r="23">
      <c r="A23" s="139" t="s">
        <v>75</v>
      </c>
      <c r="H23" s="140">
        <f t="shared" si="1"/>
        <v>0</v>
      </c>
    </row>
    <row r="24">
      <c r="A24" s="139" t="s">
        <v>76</v>
      </c>
      <c r="H24" s="140">
        <f t="shared" si="1"/>
        <v>0</v>
      </c>
    </row>
    <row r="25">
      <c r="A25" s="139" t="s">
        <v>78</v>
      </c>
      <c r="H25" s="140">
        <f t="shared" si="1"/>
        <v>0</v>
      </c>
    </row>
    <row r="26">
      <c r="A26" s="139" t="s">
        <v>79</v>
      </c>
      <c r="B26" s="141">
        <f>'Rio Grande do Sul (RS)'!F3</f>
        <v>0</v>
      </c>
      <c r="C26" s="142">
        <f>'Rio Grande do Sul (RS)'!G3</f>
        <v>0</v>
      </c>
      <c r="D26" s="141">
        <f>'Rio Grande do Sul (RS)'!F2</f>
        <v>0</v>
      </c>
      <c r="E26" s="142">
        <f>'Rio Grande do Sul (RS)'!G2</f>
        <v>0</v>
      </c>
      <c r="F26" s="141">
        <f>'Rio Grande do Sul (RS)'!F4</f>
        <v>0</v>
      </c>
      <c r="G26" s="142">
        <f>'Rio Grande do Sul (RS)'!G4</f>
        <v>0</v>
      </c>
      <c r="H26" s="141">
        <f t="shared" si="1"/>
        <v>0</v>
      </c>
    </row>
    <row r="27">
      <c r="A27" s="139" t="s">
        <v>86</v>
      </c>
      <c r="B27" s="141">
        <f>'Sergipe (SE)'!$F$3</f>
        <v>198</v>
      </c>
      <c r="C27" s="142">
        <f>'Sergipe (SE)'!$G$3</f>
        <v>0.001663865546</v>
      </c>
      <c r="D27" s="141">
        <f>'Sergipe (SE)'!$F$2</f>
        <v>51</v>
      </c>
      <c r="E27" s="142">
        <f>'Sergipe (SE)'!$G$2</f>
        <v>0.0002791308631</v>
      </c>
      <c r="F27" s="141">
        <f>'Sergipe (SE)'!$F$4</f>
        <v>0</v>
      </c>
      <c r="G27" s="142">
        <f>'Sergipe (SE)'!$G$4</f>
        <v>0</v>
      </c>
      <c r="H27" s="141">
        <f t="shared" si="1"/>
        <v>249</v>
      </c>
    </row>
    <row r="28">
      <c r="A28" s="139" t="s">
        <v>87</v>
      </c>
      <c r="B28" s="9">
        <v>0.0</v>
      </c>
      <c r="C28" s="9">
        <v>0.0</v>
      </c>
      <c r="D28" s="9">
        <v>0.0</v>
      </c>
      <c r="E28" s="9">
        <v>0.0</v>
      </c>
      <c r="F28" s="9">
        <v>0.0</v>
      </c>
      <c r="G28" s="9">
        <v>0.0</v>
      </c>
      <c r="H28" s="140">
        <f t="shared" si="1"/>
        <v>0</v>
      </c>
    </row>
    <row r="29">
      <c r="A29" s="139" t="s">
        <v>88</v>
      </c>
      <c r="H29" s="140">
        <f t="shared" si="1"/>
        <v>0</v>
      </c>
    </row>
    <row r="30">
      <c r="A30" s="139" t="s">
        <v>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8" max="28" width="37.75"/>
    <col customWidth="1" min="29" max="29" width="21.25"/>
  </cols>
  <sheetData>
    <row r="1" ht="30.0" customHeight="1">
      <c r="A1" s="143" t="s">
        <v>152</v>
      </c>
      <c r="B1" s="144" t="s">
        <v>153</v>
      </c>
      <c r="C1" s="145"/>
      <c r="D1" s="146" t="s">
        <v>154</v>
      </c>
      <c r="E1" s="146" t="s">
        <v>155</v>
      </c>
      <c r="F1" s="146" t="s">
        <v>156</v>
      </c>
      <c r="G1" s="146" t="s">
        <v>157</v>
      </c>
      <c r="I1" s="147" t="s">
        <v>158</v>
      </c>
      <c r="S1" s="148" t="s">
        <v>159</v>
      </c>
    </row>
    <row r="2">
      <c r="A2" s="149">
        <v>2.0538718E7</v>
      </c>
      <c r="B2" s="150" t="s">
        <v>14</v>
      </c>
      <c r="C2" s="151" t="s">
        <v>160</v>
      </c>
      <c r="D2" s="152">
        <v>301000.0</v>
      </c>
      <c r="E2" s="153">
        <f t="shared" ref="E2:E4" si="1"> D2 / $A$2</f>
        <v>0.01465524771</v>
      </c>
      <c r="F2" s="152"/>
      <c r="G2" s="153">
        <f t="shared" ref="G2:G4" si="2"> F2 / D2</f>
        <v>0</v>
      </c>
      <c r="J2" s="9" t="s">
        <v>14</v>
      </c>
      <c r="K2" s="9" t="s">
        <v>161</v>
      </c>
      <c r="S2" s="154" t="s">
        <v>162</v>
      </c>
      <c r="T2" s="155" t="s">
        <v>163</v>
      </c>
      <c r="U2" s="155" t="s">
        <v>164</v>
      </c>
      <c r="V2" s="156" t="s">
        <v>165</v>
      </c>
      <c r="X2" s="157" t="s">
        <v>166</v>
      </c>
      <c r="Y2" s="157" t="s">
        <v>167</v>
      </c>
    </row>
    <row r="3">
      <c r="A3" s="158"/>
      <c r="B3" s="159" t="s">
        <v>15</v>
      </c>
      <c r="C3" s="160" t="s">
        <v>168</v>
      </c>
      <c r="D3" s="161">
        <v>302000.0</v>
      </c>
      <c r="E3" s="153">
        <f t="shared" si="1"/>
        <v>0.01470393624</v>
      </c>
      <c r="F3" s="161"/>
      <c r="G3" s="153">
        <f t="shared" si="2"/>
        <v>0</v>
      </c>
      <c r="I3" s="162" t="s">
        <v>169</v>
      </c>
      <c r="J3" s="163" t="s">
        <v>170</v>
      </c>
      <c r="K3" s="164" t="s">
        <v>171</v>
      </c>
      <c r="O3" s="9"/>
      <c r="P3" s="9" t="s">
        <v>172</v>
      </c>
      <c r="Q3" s="9" t="s">
        <v>173</v>
      </c>
      <c r="S3" s="165" t="s">
        <v>174</v>
      </c>
      <c r="T3" s="166" t="s">
        <v>175</v>
      </c>
      <c r="U3" s="166" t="s">
        <v>176</v>
      </c>
      <c r="V3" s="167" t="str">
        <f>VLOOKUP($U$3:$U$82,Partidos!A:B,2,FALSE)</f>
        <v>Direita</v>
      </c>
      <c r="X3" s="168" t="str">
        <f>V3</f>
        <v>Direita</v>
      </c>
      <c r="Y3" s="169">
        <f>COUNTIF(V3:V40,"*Centro*")</f>
        <v>9</v>
      </c>
    </row>
    <row r="4">
      <c r="A4" s="158"/>
      <c r="B4" s="159" t="s">
        <v>16</v>
      </c>
      <c r="C4" s="160" t="s">
        <v>177</v>
      </c>
      <c r="D4" s="170">
        <v>1211.0</v>
      </c>
      <c r="E4" s="153">
        <f t="shared" si="1"/>
        <v>0.00005896181057</v>
      </c>
      <c r="F4" s="170"/>
      <c r="G4" s="153">
        <f t="shared" si="2"/>
        <v>0</v>
      </c>
      <c r="I4" s="9">
        <v>1.0</v>
      </c>
      <c r="J4" s="9" t="s">
        <v>178</v>
      </c>
      <c r="K4" s="9" t="s">
        <v>179</v>
      </c>
      <c r="L4" s="9" t="s">
        <v>180</v>
      </c>
      <c r="M4" s="140"/>
      <c r="N4" s="140"/>
      <c r="O4" s="9"/>
      <c r="P4" s="9" t="s">
        <v>181</v>
      </c>
      <c r="Q4" s="9">
        <v>0.0</v>
      </c>
      <c r="S4" s="171" t="s">
        <v>182</v>
      </c>
      <c r="T4" s="172" t="s">
        <v>183</v>
      </c>
      <c r="U4" s="172" t="s">
        <v>176</v>
      </c>
      <c r="V4" s="173" t="str">
        <f>VLOOKUP($U$3:$U$82,Partidos!A:B,2,FALSE)</f>
        <v>Direita</v>
      </c>
      <c r="X4" s="174" t="s">
        <v>184</v>
      </c>
      <c r="Y4" s="169">
        <f>COUNTIF(V:V,"*Direita*")</f>
        <v>32</v>
      </c>
    </row>
    <row r="5">
      <c r="A5" s="158"/>
      <c r="B5" s="175" t="s">
        <v>185</v>
      </c>
      <c r="C5" s="160" t="s">
        <v>186</v>
      </c>
      <c r="D5" s="176" t="s">
        <v>12</v>
      </c>
      <c r="E5" s="177" t="s">
        <v>12</v>
      </c>
      <c r="F5" s="176"/>
      <c r="G5" s="177" t="s">
        <v>12</v>
      </c>
      <c r="I5" s="9">
        <v>2.0</v>
      </c>
      <c r="J5" s="9" t="s">
        <v>187</v>
      </c>
      <c r="K5" s="9" t="s">
        <v>188</v>
      </c>
      <c r="L5" s="9" t="s">
        <v>189</v>
      </c>
      <c r="M5" s="140"/>
      <c r="N5" s="140"/>
      <c r="O5" s="9"/>
      <c r="P5" s="9" t="s">
        <v>181</v>
      </c>
      <c r="Q5" s="9">
        <v>0.0</v>
      </c>
      <c r="S5" s="178" t="s">
        <v>190</v>
      </c>
      <c r="T5" s="179" t="s">
        <v>191</v>
      </c>
      <c r="U5" s="179" t="s">
        <v>192</v>
      </c>
      <c r="V5" s="173" t="str">
        <f>VLOOKUP($U$3:$U$82,Partidos!A:B,2,FALSE)</f>
        <v>Esquerda</v>
      </c>
      <c r="X5" s="180" t="s">
        <v>193</v>
      </c>
      <c r="Y5" s="181">
        <f>COUNTIF(V:V,"*Esquerda*")</f>
        <v>29</v>
      </c>
    </row>
    <row r="6">
      <c r="A6" s="182"/>
      <c r="B6" s="183"/>
      <c r="C6" s="184" t="s">
        <v>194</v>
      </c>
      <c r="D6" s="185" t="s">
        <v>12</v>
      </c>
      <c r="E6" s="185" t="s">
        <v>12</v>
      </c>
      <c r="F6" s="185"/>
      <c r="G6" s="185" t="s">
        <v>12</v>
      </c>
      <c r="I6" s="9">
        <v>3.0</v>
      </c>
      <c r="J6" s="9" t="s">
        <v>195</v>
      </c>
      <c r="K6" s="9" t="s">
        <v>196</v>
      </c>
      <c r="L6" s="9" t="s">
        <v>197</v>
      </c>
      <c r="M6" s="140"/>
      <c r="N6" s="140"/>
      <c r="O6" s="9"/>
      <c r="P6" s="9" t="s">
        <v>181</v>
      </c>
      <c r="Q6" s="9">
        <v>0.0</v>
      </c>
      <c r="S6" s="186"/>
      <c r="T6" s="187" t="s">
        <v>198</v>
      </c>
      <c r="U6" s="179" t="s">
        <v>192</v>
      </c>
      <c r="V6" s="173" t="str">
        <f>VLOOKUP($U$3:$U$82,Partidos!A:B,2,FALSE)</f>
        <v>Esquerda</v>
      </c>
    </row>
    <row r="7">
      <c r="I7" s="9">
        <v>4.0</v>
      </c>
      <c r="J7" s="9" t="s">
        <v>199</v>
      </c>
      <c r="K7" s="9" t="s">
        <v>200</v>
      </c>
      <c r="L7" s="140"/>
      <c r="M7" s="140"/>
      <c r="N7" s="140"/>
      <c r="O7" s="9"/>
      <c r="P7" s="9" t="s">
        <v>181</v>
      </c>
      <c r="Q7" s="9">
        <v>0.0</v>
      </c>
      <c r="S7" s="186"/>
      <c r="T7" s="187" t="s">
        <v>201</v>
      </c>
      <c r="U7" s="179" t="s">
        <v>192</v>
      </c>
      <c r="V7" s="173" t="str">
        <f>VLOOKUP($U$3:$U$82,Partidos!A:B,2,FALSE)</f>
        <v>Esquerda</v>
      </c>
    </row>
    <row r="8">
      <c r="A8" s="188" t="s">
        <v>202</v>
      </c>
      <c r="I8" s="9">
        <v>5.0</v>
      </c>
      <c r="J8" s="189" t="s">
        <v>203</v>
      </c>
      <c r="K8" s="9" t="s">
        <v>180</v>
      </c>
      <c r="L8" s="9" t="s">
        <v>204</v>
      </c>
      <c r="M8" s="140"/>
      <c r="N8" s="140"/>
      <c r="O8" s="9"/>
      <c r="P8" s="9" t="s">
        <v>181</v>
      </c>
      <c r="Q8" s="9">
        <v>0.0</v>
      </c>
      <c r="S8" s="186"/>
      <c r="T8" s="187" t="s">
        <v>205</v>
      </c>
      <c r="U8" s="179" t="s">
        <v>192</v>
      </c>
      <c r="V8" s="173" t="str">
        <f>VLOOKUP($U$3:$U$82,Partidos!A:B,2,FALSE)</f>
        <v>Esquerda</v>
      </c>
    </row>
    <row r="9">
      <c r="A9" s="188"/>
      <c r="I9" s="9">
        <v>6.0</v>
      </c>
      <c r="J9" s="9" t="s">
        <v>206</v>
      </c>
      <c r="K9" s="9" t="s">
        <v>207</v>
      </c>
      <c r="L9" s="9" t="s">
        <v>204</v>
      </c>
      <c r="M9" s="140"/>
      <c r="N9" s="140"/>
      <c r="O9" s="9"/>
      <c r="P9" s="9" t="s">
        <v>181</v>
      </c>
      <c r="Q9" s="9">
        <v>0.0</v>
      </c>
      <c r="S9" s="186"/>
      <c r="T9" s="187" t="s">
        <v>208</v>
      </c>
      <c r="U9" s="179" t="s">
        <v>192</v>
      </c>
      <c r="V9" s="173" t="str">
        <f>VLOOKUP($U$3:$U$82,Partidos!A:B,2,FALSE)</f>
        <v>Esquerda</v>
      </c>
    </row>
    <row r="10">
      <c r="I10" s="9">
        <v>7.0</v>
      </c>
      <c r="J10" s="9" t="s">
        <v>209</v>
      </c>
      <c r="K10" s="9" t="s">
        <v>207</v>
      </c>
      <c r="L10" s="9" t="s">
        <v>200</v>
      </c>
      <c r="M10" s="140"/>
      <c r="N10" s="140"/>
      <c r="O10" s="9"/>
      <c r="P10" s="9" t="s">
        <v>181</v>
      </c>
      <c r="Q10" s="9">
        <v>0.0</v>
      </c>
      <c r="S10" s="186"/>
      <c r="T10" s="187" t="s">
        <v>210</v>
      </c>
      <c r="U10" s="179" t="s">
        <v>192</v>
      </c>
      <c r="V10" s="173" t="str">
        <f>VLOOKUP($U$3:$U$82,Partidos!A:B,2,FALSE)</f>
        <v>Esquerda</v>
      </c>
    </row>
    <row r="11">
      <c r="I11" s="9">
        <v>8.0</v>
      </c>
      <c r="J11" s="9" t="s">
        <v>211</v>
      </c>
      <c r="K11" s="9" t="s">
        <v>180</v>
      </c>
      <c r="L11" s="9" t="s">
        <v>204</v>
      </c>
      <c r="M11" s="140"/>
      <c r="N11" s="140"/>
      <c r="O11" s="9"/>
      <c r="P11" s="9" t="s">
        <v>181</v>
      </c>
      <c r="Q11" s="9">
        <v>0.0</v>
      </c>
      <c r="S11" s="186"/>
      <c r="T11" s="187" t="s">
        <v>212</v>
      </c>
      <c r="U11" s="179" t="s">
        <v>192</v>
      </c>
      <c r="V11" s="173" t="str">
        <f>VLOOKUP($U$3:$U$82,Partidos!A:B,2,FALSE)</f>
        <v>Esquerda</v>
      </c>
    </row>
    <row r="12">
      <c r="A12" s="164" t="s">
        <v>213</v>
      </c>
      <c r="I12" s="9">
        <v>9.0</v>
      </c>
      <c r="J12" s="9" t="s">
        <v>214</v>
      </c>
      <c r="K12" s="9" t="s">
        <v>215</v>
      </c>
      <c r="L12" s="9" t="s">
        <v>188</v>
      </c>
      <c r="M12" s="140"/>
      <c r="N12" s="140"/>
      <c r="P12" s="9" t="s">
        <v>216</v>
      </c>
      <c r="Q12" s="9">
        <v>0.0</v>
      </c>
      <c r="S12" s="186"/>
      <c r="T12" s="187" t="s">
        <v>217</v>
      </c>
      <c r="U12" s="179" t="s">
        <v>192</v>
      </c>
      <c r="V12" s="173" t="str">
        <f>VLOOKUP($U$3:$U$82,Partidos!A:B,2,FALSE)</f>
        <v>Esquerda</v>
      </c>
    </row>
    <row r="13">
      <c r="A13" s="162" t="b">
        <v>1</v>
      </c>
      <c r="B13" s="9" t="s">
        <v>218</v>
      </c>
      <c r="I13" s="9">
        <v>10.0</v>
      </c>
      <c r="J13" s="9" t="s">
        <v>219</v>
      </c>
      <c r="K13" s="9" t="s">
        <v>188</v>
      </c>
      <c r="L13" s="9" t="s">
        <v>220</v>
      </c>
      <c r="M13" s="140"/>
      <c r="N13" s="140"/>
      <c r="P13" s="9" t="s">
        <v>181</v>
      </c>
      <c r="Q13" s="9">
        <v>0.0</v>
      </c>
      <c r="S13" s="186"/>
      <c r="T13" s="187" t="s">
        <v>221</v>
      </c>
      <c r="U13" s="179" t="s">
        <v>192</v>
      </c>
      <c r="V13" s="173" t="str">
        <f>VLOOKUP($U$3:$U$82,Partidos!A:B,2,FALSE)</f>
        <v>Esquerda</v>
      </c>
    </row>
    <row r="14">
      <c r="A14" s="162" t="b">
        <v>1</v>
      </c>
      <c r="B14" s="9" t="s">
        <v>222</v>
      </c>
      <c r="I14" s="9">
        <v>11.0</v>
      </c>
      <c r="J14" s="9" t="s">
        <v>223</v>
      </c>
      <c r="K14" s="9" t="s">
        <v>196</v>
      </c>
      <c r="L14" s="9" t="s">
        <v>197</v>
      </c>
      <c r="M14" s="140"/>
      <c r="N14" s="140"/>
      <c r="P14" s="9" t="s">
        <v>181</v>
      </c>
      <c r="Q14" s="9">
        <v>0.0</v>
      </c>
      <c r="S14" s="186"/>
      <c r="T14" s="187" t="s">
        <v>224</v>
      </c>
      <c r="U14" s="179" t="s">
        <v>192</v>
      </c>
      <c r="V14" s="173" t="str">
        <f>VLOOKUP($U$3:$U$82,Partidos!A:B,2,FALSE)</f>
        <v>Esquerda</v>
      </c>
    </row>
    <row r="15">
      <c r="A15" s="162" t="b">
        <v>1</v>
      </c>
      <c r="B15" s="9" t="s">
        <v>225</v>
      </c>
      <c r="I15" s="9">
        <v>12.0</v>
      </c>
      <c r="J15" s="9" t="s">
        <v>226</v>
      </c>
      <c r="K15" s="9" t="s">
        <v>207</v>
      </c>
      <c r="L15" s="9" t="s">
        <v>227</v>
      </c>
      <c r="M15" s="140"/>
      <c r="N15" s="140"/>
      <c r="P15" s="9" t="s">
        <v>181</v>
      </c>
      <c r="Q15" s="9">
        <v>0.0</v>
      </c>
      <c r="S15" s="186"/>
      <c r="T15" s="187" t="s">
        <v>228</v>
      </c>
      <c r="U15" s="179" t="s">
        <v>192</v>
      </c>
      <c r="V15" s="173" t="str">
        <f>VLOOKUP($U$3:$U$82,Partidos!A:B,2,FALSE)</f>
        <v>Esquerda</v>
      </c>
    </row>
    <row r="16">
      <c r="I16" s="9">
        <v>13.0</v>
      </c>
      <c r="J16" s="9" t="s">
        <v>229</v>
      </c>
      <c r="K16" s="9" t="s">
        <v>196</v>
      </c>
      <c r="L16" s="9" t="s">
        <v>197</v>
      </c>
      <c r="M16" s="140"/>
      <c r="N16" s="140"/>
      <c r="O16" s="9"/>
      <c r="P16" s="9" t="s">
        <v>181</v>
      </c>
      <c r="Q16" s="9">
        <v>1.0</v>
      </c>
      <c r="S16" s="186"/>
      <c r="T16" s="187" t="s">
        <v>230</v>
      </c>
      <c r="U16" s="179" t="s">
        <v>192</v>
      </c>
      <c r="V16" s="173" t="str">
        <f>VLOOKUP($U$3:$U$82,Partidos!A:B,2,FALSE)</f>
        <v>Esquerda</v>
      </c>
    </row>
    <row r="17">
      <c r="I17" s="9">
        <v>14.0</v>
      </c>
      <c r="J17" s="9" t="s">
        <v>231</v>
      </c>
      <c r="K17" s="9" t="s">
        <v>196</v>
      </c>
      <c r="L17" s="9" t="s">
        <v>220</v>
      </c>
      <c r="M17" s="140"/>
      <c r="N17" s="140"/>
      <c r="O17" s="9"/>
      <c r="P17" s="9" t="s">
        <v>181</v>
      </c>
      <c r="Q17" s="9">
        <v>0.0</v>
      </c>
      <c r="S17" s="186"/>
      <c r="T17" s="187" t="s">
        <v>232</v>
      </c>
      <c r="U17" s="187" t="s">
        <v>233</v>
      </c>
      <c r="V17" s="173" t="str">
        <f>VLOOKUP($U$3:$U$82,Partidos!A:B,2,FALSE)</f>
        <v>Direita</v>
      </c>
    </row>
    <row r="18">
      <c r="I18" s="9">
        <v>15.0</v>
      </c>
      <c r="J18" s="9" t="s">
        <v>234</v>
      </c>
      <c r="K18" s="9" t="s">
        <v>235</v>
      </c>
      <c r="L18" s="9" t="s">
        <v>220</v>
      </c>
      <c r="M18" s="140"/>
      <c r="N18" s="140"/>
      <c r="O18" s="9"/>
      <c r="P18" s="9" t="s">
        <v>181</v>
      </c>
      <c r="Q18" s="9">
        <v>0.0</v>
      </c>
      <c r="S18" s="186"/>
      <c r="T18" s="187" t="s">
        <v>236</v>
      </c>
      <c r="U18" s="187" t="s">
        <v>233</v>
      </c>
      <c r="V18" s="173" t="str">
        <f>VLOOKUP($U$3:$U$82,Partidos!A:B,2,FALSE)</f>
        <v>Direita</v>
      </c>
    </row>
    <row r="19">
      <c r="S19" s="186"/>
      <c r="T19" s="187" t="s">
        <v>237</v>
      </c>
      <c r="U19" s="187" t="s">
        <v>233</v>
      </c>
      <c r="V19" s="173" t="str">
        <f>VLOOKUP($U$3:$U$82,Partidos!A:B,2,FALSE)</f>
        <v>Direita</v>
      </c>
    </row>
    <row r="20">
      <c r="J20" s="9" t="s">
        <v>238</v>
      </c>
      <c r="S20" s="186"/>
      <c r="T20" s="187" t="s">
        <v>239</v>
      </c>
      <c r="U20" s="187" t="s">
        <v>233</v>
      </c>
      <c r="V20" s="173" t="str">
        <f>VLOOKUP($U$3:$U$82,Partidos!A:B,2,FALSE)</f>
        <v>Direita</v>
      </c>
    </row>
    <row r="21">
      <c r="S21" s="186"/>
      <c r="T21" s="187" t="s">
        <v>240</v>
      </c>
      <c r="U21" s="187" t="s">
        <v>233</v>
      </c>
      <c r="V21" s="173" t="str">
        <f>VLOOKUP($U$3:$U$82,Partidos!A:B,2,FALSE)</f>
        <v>Direita</v>
      </c>
    </row>
    <row r="22">
      <c r="A22" s="9" t="s">
        <v>241</v>
      </c>
      <c r="S22" s="186"/>
      <c r="T22" s="187" t="s">
        <v>242</v>
      </c>
      <c r="U22" s="187" t="s">
        <v>233</v>
      </c>
      <c r="V22" s="173" t="str">
        <f>VLOOKUP($U$3:$U$82,Partidos!A:B,2,FALSE)</f>
        <v>Direita</v>
      </c>
    </row>
    <row r="23">
      <c r="A23" s="9" t="s">
        <v>243</v>
      </c>
      <c r="S23" s="186"/>
      <c r="T23" s="187" t="s">
        <v>244</v>
      </c>
      <c r="U23" s="187" t="s">
        <v>233</v>
      </c>
      <c r="V23" s="173" t="str">
        <f>VLOOKUP($U$3:$U$82,Partidos!A:B,2,FALSE)</f>
        <v>Direita</v>
      </c>
    </row>
    <row r="24">
      <c r="A24" s="190" t="s">
        <v>245</v>
      </c>
      <c r="I24" s="9" t="s">
        <v>246</v>
      </c>
      <c r="J24" s="9" t="s">
        <v>16</v>
      </c>
      <c r="K24" s="9" t="s">
        <v>161</v>
      </c>
      <c r="S24" s="186"/>
      <c r="T24" s="187" t="s">
        <v>247</v>
      </c>
      <c r="U24" s="187" t="s">
        <v>233</v>
      </c>
      <c r="V24" s="173" t="str">
        <f>VLOOKUP($U$3:$U$82,Partidos!A:B,2,FALSE)</f>
        <v>Direita</v>
      </c>
    </row>
    <row r="25">
      <c r="A25" s="190" t="s">
        <v>248</v>
      </c>
      <c r="I25" s="162" t="s">
        <v>169</v>
      </c>
      <c r="J25" s="163" t="s">
        <v>170</v>
      </c>
      <c r="K25" s="164" t="s">
        <v>171</v>
      </c>
      <c r="O25" s="9"/>
      <c r="P25" s="9" t="s">
        <v>172</v>
      </c>
      <c r="Q25" s="9" t="s">
        <v>173</v>
      </c>
      <c r="S25" s="186"/>
      <c r="T25" s="187" t="s">
        <v>249</v>
      </c>
      <c r="U25" s="187" t="s">
        <v>233</v>
      </c>
      <c r="V25" s="173" t="str">
        <f>VLOOKUP($U$3:$U$82,Partidos!A:B,2,FALSE)</f>
        <v>Direita</v>
      </c>
    </row>
    <row r="26">
      <c r="A26" s="191" t="s">
        <v>250</v>
      </c>
      <c r="I26" s="9">
        <v>1.0</v>
      </c>
      <c r="J26" s="9" t="s">
        <v>251</v>
      </c>
      <c r="K26" s="9" t="s">
        <v>180</v>
      </c>
      <c r="L26" s="9" t="s">
        <v>189</v>
      </c>
      <c r="M26" s="140"/>
      <c r="N26" s="140"/>
      <c r="O26" s="9"/>
      <c r="P26" s="9" t="s">
        <v>181</v>
      </c>
      <c r="Q26" s="9">
        <v>0.0</v>
      </c>
      <c r="S26" s="186"/>
      <c r="T26" s="187" t="s">
        <v>252</v>
      </c>
      <c r="U26" s="187" t="s">
        <v>253</v>
      </c>
      <c r="V26" s="173" t="str">
        <f>VLOOKUP($U$3:$U$82,Partidos!A:B,2,FALSE)</f>
        <v>Centro</v>
      </c>
    </row>
    <row r="27">
      <c r="A27" s="191" t="s">
        <v>254</v>
      </c>
      <c r="I27" s="9">
        <v>2.0</v>
      </c>
      <c r="J27" s="9" t="s">
        <v>255</v>
      </c>
      <c r="K27" s="9" t="s">
        <v>200</v>
      </c>
      <c r="L27" s="9" t="s">
        <v>189</v>
      </c>
      <c r="M27" s="140"/>
      <c r="N27" s="140"/>
      <c r="O27" s="9"/>
      <c r="P27" s="9" t="s">
        <v>181</v>
      </c>
      <c r="Q27" s="9">
        <v>0.0</v>
      </c>
      <c r="S27" s="186"/>
      <c r="T27" s="187" t="s">
        <v>256</v>
      </c>
      <c r="U27" s="187" t="s">
        <v>253</v>
      </c>
      <c r="V27" s="173" t="str">
        <f>VLOOKUP($U$3:$U$82,Partidos!A:B,2,FALSE)</f>
        <v>Centro</v>
      </c>
    </row>
    <row r="28">
      <c r="A28" s="190" t="s">
        <v>257</v>
      </c>
      <c r="I28" s="9">
        <v>3.0</v>
      </c>
      <c r="J28" s="9" t="s">
        <v>258</v>
      </c>
      <c r="K28" s="9" t="s">
        <v>180</v>
      </c>
      <c r="L28" s="9" t="s">
        <v>197</v>
      </c>
      <c r="M28" s="140"/>
      <c r="N28" s="140"/>
      <c r="O28" s="9"/>
      <c r="P28" s="9" t="s">
        <v>181</v>
      </c>
      <c r="Q28" s="9">
        <v>0.0</v>
      </c>
      <c r="S28" s="186"/>
      <c r="T28" s="187" t="s">
        <v>259</v>
      </c>
      <c r="U28" s="187" t="s">
        <v>253</v>
      </c>
      <c r="V28" s="173" t="str">
        <f>VLOOKUP($U$3:$U$82,Partidos!A:B,2,FALSE)</f>
        <v>Centro</v>
      </c>
    </row>
    <row r="29">
      <c r="A29" s="190" t="s">
        <v>260</v>
      </c>
      <c r="I29" s="9">
        <v>4.0</v>
      </c>
      <c r="J29" s="9" t="s">
        <v>261</v>
      </c>
      <c r="K29" s="9" t="s">
        <v>180</v>
      </c>
      <c r="L29" s="9" t="s">
        <v>215</v>
      </c>
      <c r="M29" s="140"/>
      <c r="N29" s="140"/>
      <c r="P29" s="9" t="s">
        <v>216</v>
      </c>
      <c r="Q29" s="9">
        <v>0.0</v>
      </c>
      <c r="S29" s="186"/>
      <c r="T29" s="187" t="s">
        <v>262</v>
      </c>
      <c r="U29" s="187" t="s">
        <v>253</v>
      </c>
      <c r="V29" s="173" t="str">
        <f>VLOOKUP($U$3:$U$82,Partidos!A:B,2,FALSE)</f>
        <v>Centro</v>
      </c>
    </row>
    <row r="30">
      <c r="I30" s="9">
        <v>5.0</v>
      </c>
      <c r="J30" s="9" t="s">
        <v>263</v>
      </c>
      <c r="K30" s="9" t="s">
        <v>235</v>
      </c>
      <c r="L30" s="9" t="s">
        <v>189</v>
      </c>
      <c r="M30" s="140"/>
      <c r="N30" s="140"/>
      <c r="P30" s="9" t="s">
        <v>216</v>
      </c>
      <c r="Q30" s="9">
        <v>0.0</v>
      </c>
      <c r="S30" s="186"/>
      <c r="T30" s="187" t="s">
        <v>264</v>
      </c>
      <c r="U30" s="187" t="s">
        <v>253</v>
      </c>
      <c r="V30" s="173" t="str">
        <f>VLOOKUP($U$3:$U$82,Partidos!A:B,2,FALSE)</f>
        <v>Centro</v>
      </c>
    </row>
    <row r="31">
      <c r="I31" s="9">
        <v>6.0</v>
      </c>
      <c r="J31" s="9" t="s">
        <v>265</v>
      </c>
      <c r="K31" s="9" t="s">
        <v>188</v>
      </c>
      <c r="L31" s="9" t="s">
        <v>180</v>
      </c>
      <c r="M31" s="140"/>
      <c r="N31" s="140"/>
      <c r="P31" s="9" t="s">
        <v>181</v>
      </c>
      <c r="Q31" s="9">
        <v>0.0</v>
      </c>
      <c r="S31" s="186"/>
      <c r="T31" s="187" t="s">
        <v>266</v>
      </c>
      <c r="U31" s="187" t="s">
        <v>253</v>
      </c>
      <c r="V31" s="173" t="str">
        <f>VLOOKUP($U$3:$U$82,Partidos!A:B,2,FALSE)</f>
        <v>Centro</v>
      </c>
    </row>
    <row r="32">
      <c r="I32" s="9">
        <v>7.0</v>
      </c>
      <c r="J32" s="9" t="s">
        <v>267</v>
      </c>
      <c r="K32" s="9" t="s">
        <v>180</v>
      </c>
      <c r="L32" s="9" t="s">
        <v>220</v>
      </c>
      <c r="M32" s="140"/>
      <c r="N32" s="140"/>
      <c r="P32" s="9" t="s">
        <v>181</v>
      </c>
      <c r="Q32" s="9">
        <v>0.0</v>
      </c>
      <c r="S32" s="186"/>
      <c r="T32" s="187" t="s">
        <v>268</v>
      </c>
      <c r="U32" s="187" t="s">
        <v>253</v>
      </c>
      <c r="V32" s="173" t="str">
        <f>VLOOKUP($U$3:$U$82,Partidos!A:B,2,FALSE)</f>
        <v>Centro</v>
      </c>
    </row>
    <row r="33">
      <c r="I33" s="9">
        <v>8.0</v>
      </c>
      <c r="J33" s="9" t="s">
        <v>269</v>
      </c>
      <c r="K33" s="9" t="s">
        <v>180</v>
      </c>
      <c r="L33" s="9" t="s">
        <v>189</v>
      </c>
      <c r="M33" s="140"/>
      <c r="N33" s="140"/>
      <c r="P33" s="9" t="s">
        <v>216</v>
      </c>
      <c r="Q33" s="9">
        <v>0.0</v>
      </c>
      <c r="S33" s="186"/>
      <c r="T33" s="187" t="s">
        <v>270</v>
      </c>
      <c r="U33" s="187" t="s">
        <v>253</v>
      </c>
      <c r="V33" s="173" t="str">
        <f>VLOOKUP($U$3:$U$82,Partidos!A:B,2,FALSE)</f>
        <v>Centro</v>
      </c>
    </row>
    <row r="34">
      <c r="I34" s="9">
        <v>9.0</v>
      </c>
      <c r="J34" s="9" t="s">
        <v>271</v>
      </c>
      <c r="K34" s="9" t="s">
        <v>180</v>
      </c>
      <c r="L34" s="9" t="s">
        <v>272</v>
      </c>
      <c r="M34" s="140"/>
      <c r="N34" s="140"/>
      <c r="P34" s="9" t="s">
        <v>216</v>
      </c>
      <c r="Q34" s="9">
        <v>0.0</v>
      </c>
      <c r="S34" s="186"/>
      <c r="T34" s="187" t="s">
        <v>273</v>
      </c>
      <c r="U34" s="187" t="s">
        <v>253</v>
      </c>
      <c r="V34" s="173" t="str">
        <f>VLOOKUP($U$3:$U$82,Partidos!A:B,2,FALSE)</f>
        <v>Centro</v>
      </c>
    </row>
    <row r="35">
      <c r="I35" s="9">
        <v>10.0</v>
      </c>
      <c r="J35" s="9" t="s">
        <v>274</v>
      </c>
      <c r="K35" s="9" t="s">
        <v>215</v>
      </c>
      <c r="L35" s="9" t="s">
        <v>200</v>
      </c>
      <c r="M35" s="140"/>
      <c r="N35" s="140"/>
      <c r="O35" s="9"/>
      <c r="P35" s="9" t="s">
        <v>216</v>
      </c>
      <c r="Q35" s="9">
        <v>0.0</v>
      </c>
      <c r="S35" s="186"/>
      <c r="T35" s="187" t="s">
        <v>275</v>
      </c>
      <c r="U35" s="187" t="s">
        <v>276</v>
      </c>
      <c r="V35" s="173" t="str">
        <f>VLOOKUP($U$3:$U$82,Partidos!A:B,2,FALSE)</f>
        <v>C-direita</v>
      </c>
    </row>
    <row r="36">
      <c r="I36" s="9">
        <v>11.0</v>
      </c>
      <c r="J36" s="9" t="s">
        <v>277</v>
      </c>
      <c r="K36" s="9" t="s">
        <v>215</v>
      </c>
      <c r="L36" s="9" t="s">
        <v>207</v>
      </c>
      <c r="M36" s="140"/>
      <c r="N36" s="140"/>
      <c r="O36" s="9"/>
      <c r="P36" s="9" t="s">
        <v>216</v>
      </c>
      <c r="Q36" s="9">
        <v>0.0</v>
      </c>
      <c r="S36" s="186"/>
      <c r="T36" s="187" t="s">
        <v>278</v>
      </c>
      <c r="U36" s="187" t="s">
        <v>276</v>
      </c>
      <c r="V36" s="173" t="str">
        <f>VLOOKUP($U$3:$U$82,Partidos!A:B,2,FALSE)</f>
        <v>C-direita</v>
      </c>
    </row>
    <row r="37">
      <c r="I37" s="9">
        <v>12.0</v>
      </c>
      <c r="J37" s="9" t="s">
        <v>279</v>
      </c>
      <c r="K37" s="9" t="s">
        <v>180</v>
      </c>
      <c r="L37" s="9" t="s">
        <v>220</v>
      </c>
      <c r="M37" s="140"/>
      <c r="N37" s="140"/>
      <c r="O37" s="9"/>
      <c r="P37" s="9" t="s">
        <v>181</v>
      </c>
      <c r="Q37" s="9">
        <v>0.0</v>
      </c>
      <c r="S37" s="186"/>
      <c r="T37" s="187" t="s">
        <v>280</v>
      </c>
      <c r="U37" s="187" t="s">
        <v>276</v>
      </c>
      <c r="V37" s="173" t="str">
        <f>VLOOKUP($U$3:$U$82,Partidos!A:B,2,FALSE)</f>
        <v>C-direita</v>
      </c>
    </row>
    <row r="38">
      <c r="I38" s="9">
        <v>13.0</v>
      </c>
      <c r="J38" s="9" t="s">
        <v>281</v>
      </c>
      <c r="K38" s="9" t="s">
        <v>215</v>
      </c>
      <c r="L38" s="140"/>
      <c r="M38" s="140"/>
      <c r="N38" s="140"/>
      <c r="O38" s="9"/>
      <c r="P38" s="9" t="s">
        <v>216</v>
      </c>
      <c r="Q38" s="9">
        <v>0.0</v>
      </c>
      <c r="S38" s="186"/>
      <c r="T38" s="187" t="s">
        <v>282</v>
      </c>
      <c r="U38" s="187" t="s">
        <v>276</v>
      </c>
      <c r="V38" s="173" t="str">
        <f>VLOOKUP($U$3:$U$82,Partidos!A:B,2,FALSE)</f>
        <v>C-direita</v>
      </c>
    </row>
    <row r="39">
      <c r="I39" s="9">
        <v>14.0</v>
      </c>
      <c r="J39" s="9" t="s">
        <v>283</v>
      </c>
      <c r="K39" s="9" t="s">
        <v>200</v>
      </c>
      <c r="L39" s="140"/>
      <c r="M39" s="140"/>
      <c r="N39" s="140"/>
      <c r="O39" s="9"/>
      <c r="P39" s="9" t="s">
        <v>216</v>
      </c>
      <c r="Q39" s="9">
        <v>0.0</v>
      </c>
      <c r="S39" s="186"/>
      <c r="T39" s="187" t="s">
        <v>284</v>
      </c>
      <c r="U39" s="187" t="s">
        <v>276</v>
      </c>
      <c r="V39" s="173" t="str">
        <f>VLOOKUP($U$3:$U$82,Partidos!A:B,2,FALSE)</f>
        <v>C-direita</v>
      </c>
    </row>
    <row r="40">
      <c r="I40" s="9">
        <v>15.0</v>
      </c>
      <c r="J40" s="9" t="s">
        <v>285</v>
      </c>
      <c r="K40" s="9" t="s">
        <v>220</v>
      </c>
      <c r="L40" s="140"/>
      <c r="M40" s="140"/>
      <c r="N40" s="140"/>
      <c r="O40" s="9"/>
      <c r="P40" s="9" t="s">
        <v>216</v>
      </c>
      <c r="Q40" s="9">
        <v>0.0</v>
      </c>
      <c r="S40" s="186"/>
      <c r="T40" s="187" t="s">
        <v>286</v>
      </c>
      <c r="U40" s="187" t="s">
        <v>276</v>
      </c>
      <c r="V40" s="173" t="str">
        <f>VLOOKUP($U$3:$U$82,Partidos!A:B,2,FALSE)</f>
        <v>C-direita</v>
      </c>
    </row>
    <row r="41">
      <c r="S41" s="186"/>
      <c r="T41" s="187" t="s">
        <v>287</v>
      </c>
      <c r="U41" s="187" t="s">
        <v>288</v>
      </c>
      <c r="V41" s="173" t="str">
        <f>VLOOKUP($U$3:$U$82,Partidos!A:B,2,FALSE)</f>
        <v>Direita</v>
      </c>
    </row>
    <row r="42">
      <c r="J42" s="192"/>
      <c r="S42" s="186"/>
      <c r="T42" s="187" t="s">
        <v>289</v>
      </c>
      <c r="U42" s="187" t="s">
        <v>288</v>
      </c>
      <c r="V42" s="173" t="str">
        <f>VLOOKUP($U$3:$U$82,Partidos!A:B,2,FALSE)</f>
        <v>Direita</v>
      </c>
    </row>
    <row r="43">
      <c r="S43" s="186"/>
      <c r="T43" s="187" t="s">
        <v>290</v>
      </c>
      <c r="U43" s="187" t="s">
        <v>288</v>
      </c>
      <c r="V43" s="173" t="str">
        <f>VLOOKUP($U$3:$U$82,Partidos!A:B,2,FALSE)</f>
        <v>Direita</v>
      </c>
    </row>
    <row r="44">
      <c r="S44" s="186"/>
      <c r="T44" s="187" t="s">
        <v>291</v>
      </c>
      <c r="U44" s="187" t="s">
        <v>292</v>
      </c>
      <c r="V44" s="173" t="str">
        <f>VLOOKUP($U$3:$U$82,Partidos!A:B,2,FALSE)</f>
        <v>Direita</v>
      </c>
    </row>
    <row r="45">
      <c r="K45" s="9" t="s">
        <v>161</v>
      </c>
      <c r="S45" s="186"/>
      <c r="T45" s="187" t="s">
        <v>293</v>
      </c>
      <c r="U45" s="187" t="s">
        <v>292</v>
      </c>
      <c r="V45" s="173" t="str">
        <f>VLOOKUP($U$3:$U$82,Partidos!A:B,2,FALSE)</f>
        <v>Direita</v>
      </c>
    </row>
    <row r="46">
      <c r="J46" s="9" t="s">
        <v>294</v>
      </c>
      <c r="S46" s="186"/>
      <c r="T46" s="187" t="s">
        <v>295</v>
      </c>
      <c r="U46" s="187" t="s">
        <v>292</v>
      </c>
      <c r="V46" s="173" t="str">
        <f>VLOOKUP($U$3:$U$82,Partidos!A:B,2,FALSE)</f>
        <v>Direita</v>
      </c>
    </row>
    <row r="47">
      <c r="J47" s="163" t="s">
        <v>170</v>
      </c>
      <c r="K47" s="164" t="s">
        <v>171</v>
      </c>
      <c r="O47" s="9"/>
      <c r="S47" s="186"/>
      <c r="T47" s="187" t="s">
        <v>296</v>
      </c>
      <c r="U47" s="187" t="s">
        <v>297</v>
      </c>
      <c r="V47" s="173" t="str">
        <f>VLOOKUP($U$3:$U$82,Partidos!A:B,2,FALSE)</f>
        <v>C-esquerda</v>
      </c>
    </row>
    <row r="48">
      <c r="I48" s="162" t="s">
        <v>169</v>
      </c>
      <c r="J48" s="163"/>
      <c r="K48" s="164"/>
      <c r="O48" s="9"/>
      <c r="P48" s="9" t="s">
        <v>172</v>
      </c>
      <c r="Q48" s="9" t="s">
        <v>173</v>
      </c>
      <c r="S48" s="186"/>
      <c r="T48" s="187" t="s">
        <v>298</v>
      </c>
      <c r="U48" s="187" t="s">
        <v>297</v>
      </c>
      <c r="V48" s="173" t="str">
        <f>VLOOKUP($U$3:$U$82,Partidos!A:B,2,FALSE)</f>
        <v>C-esquerda</v>
      </c>
    </row>
    <row r="49">
      <c r="I49" s="9">
        <v>1.0</v>
      </c>
      <c r="J49" s="9" t="s">
        <v>299</v>
      </c>
      <c r="K49" s="9" t="s">
        <v>180</v>
      </c>
      <c r="L49" s="140"/>
      <c r="M49" s="140"/>
      <c r="N49" s="140"/>
      <c r="O49" s="9"/>
      <c r="P49" s="9" t="s">
        <v>181</v>
      </c>
      <c r="Q49" s="9" t="s">
        <v>300</v>
      </c>
      <c r="S49" s="186"/>
      <c r="T49" s="187" t="s">
        <v>301</v>
      </c>
      <c r="U49" s="187" t="s">
        <v>297</v>
      </c>
      <c r="V49" s="173" t="str">
        <f>VLOOKUP($U$3:$U$82,Partidos!A:B,2,FALSE)</f>
        <v>C-esquerda</v>
      </c>
    </row>
    <row r="50">
      <c r="I50" s="9">
        <v>2.0</v>
      </c>
      <c r="J50" s="9" t="s">
        <v>302</v>
      </c>
      <c r="K50" s="9" t="s">
        <v>180</v>
      </c>
      <c r="L50" s="140"/>
      <c r="M50" s="140"/>
      <c r="N50" s="140"/>
      <c r="O50" s="9"/>
      <c r="P50" s="9" t="s">
        <v>181</v>
      </c>
      <c r="Q50" s="9" t="s">
        <v>300</v>
      </c>
      <c r="S50" s="186"/>
      <c r="T50" s="187" t="s">
        <v>303</v>
      </c>
      <c r="U50" s="187" t="s">
        <v>304</v>
      </c>
      <c r="V50" s="173" t="str">
        <f>VLOOKUP($U$3:$U$82,Partidos!A:B,2,FALSE)</f>
        <v>Direita</v>
      </c>
    </row>
    <row r="51">
      <c r="I51" s="9">
        <v>3.0</v>
      </c>
      <c r="J51" s="9" t="s">
        <v>305</v>
      </c>
      <c r="K51" s="9" t="s">
        <v>220</v>
      </c>
      <c r="L51" s="9" t="s">
        <v>180</v>
      </c>
      <c r="M51" s="140"/>
      <c r="N51" s="140"/>
      <c r="O51" s="9"/>
      <c r="P51" s="9" t="s">
        <v>181</v>
      </c>
      <c r="Q51" s="9" t="s">
        <v>300</v>
      </c>
      <c r="S51" s="186"/>
      <c r="T51" s="187" t="s">
        <v>306</v>
      </c>
      <c r="U51" s="187" t="s">
        <v>304</v>
      </c>
      <c r="V51" s="173" t="str">
        <f>VLOOKUP($U$3:$U$82,Partidos!A:B,2,FALSE)</f>
        <v>Direita</v>
      </c>
    </row>
    <row r="52">
      <c r="I52" s="9">
        <v>4.0</v>
      </c>
      <c r="J52" s="9" t="s">
        <v>307</v>
      </c>
      <c r="K52" s="9" t="s">
        <v>200</v>
      </c>
      <c r="L52" s="9" t="s">
        <v>180</v>
      </c>
      <c r="M52" s="140"/>
      <c r="N52" s="140"/>
      <c r="O52" s="9"/>
      <c r="P52" s="9" t="s">
        <v>181</v>
      </c>
      <c r="Q52" s="9" t="s">
        <v>300</v>
      </c>
      <c r="S52" s="186"/>
      <c r="T52" s="187" t="s">
        <v>308</v>
      </c>
      <c r="U52" s="187" t="s">
        <v>304</v>
      </c>
      <c r="V52" s="173" t="str">
        <f>VLOOKUP($U$3:$U$82,Partidos!A:B,2,FALSE)</f>
        <v>Direita</v>
      </c>
    </row>
    <row r="53">
      <c r="I53" s="9">
        <v>5.0</v>
      </c>
      <c r="J53" s="9" t="s">
        <v>309</v>
      </c>
      <c r="K53" s="9" t="s">
        <v>200</v>
      </c>
      <c r="L53" s="9" t="s">
        <v>220</v>
      </c>
      <c r="M53" s="140"/>
      <c r="N53" s="140"/>
      <c r="O53" s="9"/>
      <c r="P53" s="9" t="s">
        <v>181</v>
      </c>
      <c r="Q53" s="9" t="s">
        <v>300</v>
      </c>
      <c r="S53" s="186"/>
      <c r="T53" s="187" t="s">
        <v>310</v>
      </c>
      <c r="U53" s="187" t="s">
        <v>311</v>
      </c>
      <c r="V53" s="173" t="str">
        <f>VLOOKUP($U$3:$U$82,Partidos!A:B,2,FALSE)</f>
        <v>C-esquerda</v>
      </c>
    </row>
    <row r="54">
      <c r="I54" s="9">
        <v>6.0</v>
      </c>
      <c r="J54" s="9" t="s">
        <v>312</v>
      </c>
      <c r="K54" s="9" t="s">
        <v>180</v>
      </c>
      <c r="L54" s="140"/>
      <c r="M54" s="140"/>
      <c r="N54" s="140"/>
      <c r="O54" s="9"/>
      <c r="P54" s="9" t="s">
        <v>181</v>
      </c>
      <c r="Q54" s="9" t="s">
        <v>300</v>
      </c>
      <c r="S54" s="186"/>
      <c r="T54" s="187" t="s">
        <v>313</v>
      </c>
      <c r="U54" s="187" t="s">
        <v>311</v>
      </c>
      <c r="V54" s="173" t="str">
        <f>VLOOKUP($U$3:$U$82,Partidos!A:B,2,FALSE)</f>
        <v>C-esquerda</v>
      </c>
    </row>
    <row r="55">
      <c r="I55" s="9">
        <v>7.0</v>
      </c>
      <c r="J55" s="9" t="s">
        <v>314</v>
      </c>
      <c r="K55" s="9" t="s">
        <v>180</v>
      </c>
      <c r="L55" s="9" t="s">
        <v>189</v>
      </c>
      <c r="M55" s="140"/>
      <c r="N55" s="140"/>
      <c r="O55" s="9"/>
      <c r="P55" s="9" t="s">
        <v>181</v>
      </c>
      <c r="Q55" s="9" t="s">
        <v>300</v>
      </c>
      <c r="S55" s="186"/>
      <c r="T55" s="187" t="s">
        <v>315</v>
      </c>
      <c r="U55" s="187" t="s">
        <v>311</v>
      </c>
      <c r="V55" s="173" t="str">
        <f>VLOOKUP($U$3:$U$82,Partidos!A:B,2,FALSE)</f>
        <v>C-esquerda</v>
      </c>
    </row>
    <row r="56">
      <c r="I56" s="9">
        <v>8.0</v>
      </c>
      <c r="J56" s="9" t="s">
        <v>316</v>
      </c>
      <c r="K56" s="9" t="s">
        <v>220</v>
      </c>
      <c r="L56" s="140"/>
      <c r="M56" s="140"/>
      <c r="N56" s="140"/>
      <c r="O56" s="9"/>
      <c r="P56" s="9" t="s">
        <v>181</v>
      </c>
      <c r="Q56" s="9" t="s">
        <v>300</v>
      </c>
      <c r="S56" s="186"/>
      <c r="T56" s="187" t="s">
        <v>317</v>
      </c>
      <c r="U56" s="187" t="s">
        <v>311</v>
      </c>
      <c r="V56" s="173" t="str">
        <f>VLOOKUP($U$3:$U$82,Partidos!A:B,2,FALSE)</f>
        <v>C-esquerda</v>
      </c>
    </row>
    <row r="57">
      <c r="I57" s="9">
        <v>9.0</v>
      </c>
      <c r="J57" s="9" t="s">
        <v>318</v>
      </c>
      <c r="K57" s="9" t="s">
        <v>180</v>
      </c>
      <c r="L57" s="9" t="s">
        <v>197</v>
      </c>
      <c r="M57" s="140"/>
      <c r="N57" s="140"/>
      <c r="O57" s="9"/>
      <c r="P57" s="9" t="s">
        <v>181</v>
      </c>
      <c r="Q57" s="9" t="s">
        <v>300</v>
      </c>
      <c r="S57" s="186"/>
      <c r="T57" s="187" t="s">
        <v>319</v>
      </c>
      <c r="U57" s="187" t="s">
        <v>176</v>
      </c>
      <c r="V57" s="173" t="str">
        <f>VLOOKUP($U$3:$U$82,Partidos!A:B,2,FALSE)</f>
        <v>Direita</v>
      </c>
    </row>
    <row r="58">
      <c r="I58" s="9">
        <v>10.0</v>
      </c>
      <c r="J58" s="9" t="s">
        <v>320</v>
      </c>
      <c r="K58" s="9" t="s">
        <v>215</v>
      </c>
      <c r="L58" s="9" t="s">
        <v>189</v>
      </c>
      <c r="M58" s="140"/>
      <c r="N58" s="140"/>
      <c r="O58" s="9"/>
      <c r="P58" s="9" t="s">
        <v>216</v>
      </c>
      <c r="Q58" s="9" t="s">
        <v>300</v>
      </c>
      <c r="S58" s="186"/>
      <c r="T58" s="187" t="s">
        <v>321</v>
      </c>
      <c r="U58" s="187" t="s">
        <v>176</v>
      </c>
      <c r="V58" s="173" t="str">
        <f>VLOOKUP($U$3:$U$82,Partidos!A:B,2,FALSE)</f>
        <v>Direita</v>
      </c>
    </row>
    <row r="59">
      <c r="I59" s="9">
        <v>11.0</v>
      </c>
      <c r="J59" s="9" t="s">
        <v>322</v>
      </c>
      <c r="K59" s="9" t="s">
        <v>200</v>
      </c>
      <c r="L59" s="140"/>
      <c r="M59" s="140"/>
      <c r="N59" s="140"/>
      <c r="O59" s="9"/>
      <c r="P59" s="9" t="s">
        <v>181</v>
      </c>
      <c r="Q59" s="9" t="s">
        <v>300</v>
      </c>
      <c r="S59" s="186"/>
      <c r="T59" s="187" t="s">
        <v>323</v>
      </c>
      <c r="U59" s="187" t="s">
        <v>324</v>
      </c>
      <c r="V59" s="173" t="str">
        <f>VLOOKUP($U$3:$U$82,Partidos!A:B,2,FALSE)</f>
        <v>Direita</v>
      </c>
    </row>
    <row r="60">
      <c r="I60" s="9">
        <v>12.0</v>
      </c>
      <c r="J60" s="9" t="s">
        <v>325</v>
      </c>
      <c r="K60" s="9" t="s">
        <v>180</v>
      </c>
      <c r="L60" s="140"/>
      <c r="M60" s="140"/>
      <c r="N60" s="140"/>
      <c r="O60" s="9"/>
      <c r="P60" s="9" t="s">
        <v>181</v>
      </c>
      <c r="Q60" s="9" t="s">
        <v>300</v>
      </c>
      <c r="S60" s="186"/>
      <c r="T60" s="187" t="s">
        <v>326</v>
      </c>
      <c r="U60" s="187" t="s">
        <v>324</v>
      </c>
      <c r="V60" s="173" t="str">
        <f>VLOOKUP($U$3:$U$82,Partidos!A:B,2,FALSE)</f>
        <v>Direita</v>
      </c>
    </row>
    <row r="61">
      <c r="I61" s="9">
        <v>13.0</v>
      </c>
      <c r="J61" s="9" t="s">
        <v>327</v>
      </c>
      <c r="K61" s="9" t="s">
        <v>180</v>
      </c>
      <c r="L61" s="9" t="s">
        <v>197</v>
      </c>
      <c r="M61" s="140"/>
      <c r="N61" s="140"/>
      <c r="O61" s="9"/>
      <c r="P61" s="9" t="s">
        <v>181</v>
      </c>
      <c r="Q61" s="9" t="s">
        <v>300</v>
      </c>
      <c r="S61" s="186"/>
      <c r="T61" s="187" t="s">
        <v>328</v>
      </c>
      <c r="U61" s="187" t="s">
        <v>324</v>
      </c>
      <c r="V61" s="173" t="str">
        <f>VLOOKUP($U$3:$U$82,Partidos!A:B,2,FALSE)</f>
        <v>Direita</v>
      </c>
    </row>
    <row r="62">
      <c r="I62" s="9">
        <v>14.0</v>
      </c>
      <c r="J62" s="9" t="s">
        <v>329</v>
      </c>
      <c r="K62" s="9" t="s">
        <v>235</v>
      </c>
      <c r="L62" s="9" t="s">
        <v>227</v>
      </c>
      <c r="M62" s="140"/>
      <c r="N62" s="140"/>
      <c r="O62" s="9"/>
      <c r="P62" s="9" t="s">
        <v>181</v>
      </c>
      <c r="Q62" s="9" t="s">
        <v>300</v>
      </c>
      <c r="S62" s="186"/>
      <c r="T62" s="187" t="s">
        <v>330</v>
      </c>
      <c r="U62" s="187" t="s">
        <v>331</v>
      </c>
      <c r="V62" s="173" t="str">
        <f>VLOOKUP($U$3:$U$82,Partidos!A:B,2,FALSE)</f>
        <v>C-esquerda</v>
      </c>
    </row>
    <row r="63">
      <c r="I63" s="9">
        <v>15.0</v>
      </c>
      <c r="J63" s="9" t="s">
        <v>332</v>
      </c>
      <c r="K63" s="9" t="s">
        <v>220</v>
      </c>
      <c r="L63" s="9" t="s">
        <v>180</v>
      </c>
      <c r="M63" s="140"/>
      <c r="N63" s="140"/>
      <c r="O63" s="9"/>
      <c r="P63" s="9" t="s">
        <v>181</v>
      </c>
      <c r="Q63" s="9" t="s">
        <v>300</v>
      </c>
      <c r="S63" s="186"/>
      <c r="T63" s="187" t="s">
        <v>333</v>
      </c>
      <c r="U63" s="187" t="s">
        <v>331</v>
      </c>
      <c r="V63" s="173" t="str">
        <f>VLOOKUP($U$3:$U$82,Partidos!A:B,2,FALSE)</f>
        <v>C-esquerda</v>
      </c>
    </row>
    <row r="64">
      <c r="S64" s="186"/>
      <c r="T64" s="187" t="s">
        <v>334</v>
      </c>
      <c r="U64" s="187" t="s">
        <v>331</v>
      </c>
      <c r="V64" s="173" t="str">
        <f>VLOOKUP($U$3:$U$82,Partidos!A:B,2,FALSE)</f>
        <v>C-esquerda</v>
      </c>
    </row>
    <row r="65">
      <c r="S65" s="186"/>
      <c r="T65" s="187" t="s">
        <v>335</v>
      </c>
      <c r="U65" s="187" t="s">
        <v>336</v>
      </c>
      <c r="V65" s="173" t="str">
        <f>VLOOKUP($U$3:$U$82,Partidos!A:B,2,FALSE)</f>
        <v>Centro</v>
      </c>
    </row>
    <row r="66">
      <c r="S66" s="186"/>
      <c r="T66" s="187" t="s">
        <v>337</v>
      </c>
      <c r="U66" s="187" t="s">
        <v>336</v>
      </c>
      <c r="V66" s="173" t="str">
        <f>VLOOKUP($U$3:$U$82,Partidos!A:B,2,FALSE)</f>
        <v>Centro</v>
      </c>
    </row>
    <row r="67">
      <c r="S67" s="186"/>
      <c r="T67" s="187" t="s">
        <v>338</v>
      </c>
      <c r="U67" s="187" t="s">
        <v>339</v>
      </c>
      <c r="V67" s="173" t="str">
        <f>VLOOKUP($U$3:$U$82,Partidos!A:B,2,FALSE)</f>
        <v>C-esquerda</v>
      </c>
    </row>
    <row r="68">
      <c r="J68" s="9" t="s">
        <v>15</v>
      </c>
      <c r="K68" s="9" t="s">
        <v>161</v>
      </c>
      <c r="S68" s="186"/>
      <c r="T68" s="187" t="s">
        <v>340</v>
      </c>
      <c r="U68" s="187" t="s">
        <v>339</v>
      </c>
      <c r="V68" s="173" t="str">
        <f>VLOOKUP($U$3:$U$82,Partidos!A:B,2,FALSE)</f>
        <v>C-esquerda</v>
      </c>
    </row>
    <row r="69">
      <c r="I69" s="162" t="s">
        <v>169</v>
      </c>
      <c r="J69" s="163" t="s">
        <v>170</v>
      </c>
      <c r="K69" s="164" t="s">
        <v>171</v>
      </c>
      <c r="P69" s="9" t="s">
        <v>172</v>
      </c>
      <c r="Q69" s="9" t="s">
        <v>173</v>
      </c>
      <c r="S69" s="186"/>
      <c r="T69" s="187" t="s">
        <v>341</v>
      </c>
      <c r="U69" s="187" t="s">
        <v>342</v>
      </c>
      <c r="V69" s="173" t="str">
        <f>VLOOKUP($U$3:$U$82,Partidos!A:B,2,FALSE)</f>
        <v>Centro</v>
      </c>
    </row>
    <row r="70">
      <c r="I70" s="9">
        <v>1.0</v>
      </c>
      <c r="J70" s="9" t="s">
        <v>195</v>
      </c>
      <c r="K70" s="9" t="s">
        <v>196</v>
      </c>
      <c r="L70" s="9" t="s">
        <v>197</v>
      </c>
      <c r="M70" s="140"/>
      <c r="N70" s="140"/>
      <c r="O70" s="9"/>
      <c r="P70" s="9" t="s">
        <v>181</v>
      </c>
      <c r="Q70" s="9">
        <v>0.0</v>
      </c>
      <c r="S70" s="186"/>
      <c r="T70" s="187" t="s">
        <v>343</v>
      </c>
      <c r="U70" s="187" t="s">
        <v>344</v>
      </c>
      <c r="V70" s="173" t="str">
        <f>VLOOKUP($U$3:$U$82,Partidos!A:B,2,FALSE)</f>
        <v>C-esquerda</v>
      </c>
    </row>
    <row r="71">
      <c r="I71" s="9">
        <v>2.0</v>
      </c>
      <c r="J71" s="9" t="s">
        <v>199</v>
      </c>
      <c r="K71" s="9" t="s">
        <v>200</v>
      </c>
      <c r="L71" s="140"/>
      <c r="M71" s="140"/>
      <c r="N71" s="140"/>
      <c r="O71" s="9"/>
      <c r="P71" s="9" t="s">
        <v>181</v>
      </c>
      <c r="Q71" s="9">
        <v>0.0</v>
      </c>
      <c r="S71" s="186"/>
      <c r="T71" s="187" t="s">
        <v>345</v>
      </c>
      <c r="U71" s="187" t="s">
        <v>344</v>
      </c>
      <c r="V71" s="173" t="str">
        <f>VLOOKUP($U$3:$U$82,Partidos!A:B,2,FALSE)</f>
        <v>C-esquerda</v>
      </c>
    </row>
    <row r="72">
      <c r="I72" s="9">
        <v>3.0</v>
      </c>
      <c r="J72" s="189" t="s">
        <v>203</v>
      </c>
      <c r="K72" s="9" t="s">
        <v>180</v>
      </c>
      <c r="L72" s="9" t="s">
        <v>204</v>
      </c>
      <c r="M72" s="140"/>
      <c r="N72" s="140"/>
      <c r="O72" s="9"/>
      <c r="P72" s="9" t="s">
        <v>181</v>
      </c>
      <c r="Q72" s="9">
        <v>0.0</v>
      </c>
      <c r="S72" s="186"/>
      <c r="T72" s="187" t="s">
        <v>346</v>
      </c>
      <c r="U72" s="187" t="s">
        <v>347</v>
      </c>
      <c r="V72" s="173" t="str">
        <f>VLOOKUP($U$3:$U$82,Partidos!A:B,2,FALSE)</f>
        <v>Centro</v>
      </c>
    </row>
    <row r="73">
      <c r="I73" s="9">
        <v>4.0</v>
      </c>
      <c r="J73" s="9" t="s">
        <v>206</v>
      </c>
      <c r="K73" s="9" t="s">
        <v>207</v>
      </c>
      <c r="L73" s="9" t="s">
        <v>204</v>
      </c>
      <c r="M73" s="140"/>
      <c r="N73" s="140"/>
      <c r="O73" s="9"/>
      <c r="P73" s="9" t="s">
        <v>181</v>
      </c>
      <c r="Q73" s="9">
        <v>0.0</v>
      </c>
      <c r="S73" s="186"/>
      <c r="T73" s="187" t="s">
        <v>348</v>
      </c>
      <c r="U73" s="187" t="s">
        <v>347</v>
      </c>
      <c r="V73" s="173" t="str">
        <f>VLOOKUP($U$3:$U$82,Partidos!A:B,2,FALSE)</f>
        <v>Centro</v>
      </c>
    </row>
    <row r="74">
      <c r="I74" s="9">
        <v>5.0</v>
      </c>
      <c r="J74" s="9" t="s">
        <v>209</v>
      </c>
      <c r="K74" s="9" t="s">
        <v>207</v>
      </c>
      <c r="L74" s="9" t="s">
        <v>200</v>
      </c>
      <c r="M74" s="140"/>
      <c r="N74" s="140"/>
      <c r="O74" s="9"/>
      <c r="P74" s="9" t="s">
        <v>181</v>
      </c>
      <c r="Q74" s="9">
        <v>0.0</v>
      </c>
      <c r="S74" s="186"/>
      <c r="T74" s="187" t="s">
        <v>349</v>
      </c>
      <c r="U74" s="187" t="s">
        <v>347</v>
      </c>
      <c r="V74" s="173" t="str">
        <f>VLOOKUP($U$3:$U$82,Partidos!A:B,2,FALSE)</f>
        <v>Centro</v>
      </c>
    </row>
    <row r="75">
      <c r="I75" s="9">
        <v>6.0</v>
      </c>
      <c r="J75" s="9" t="s">
        <v>211</v>
      </c>
      <c r="K75" s="9" t="s">
        <v>180</v>
      </c>
      <c r="L75" s="9" t="s">
        <v>204</v>
      </c>
      <c r="M75" s="140"/>
      <c r="N75" s="140"/>
      <c r="O75" s="9"/>
      <c r="P75" s="9" t="s">
        <v>181</v>
      </c>
      <c r="Q75" s="9">
        <v>0.0</v>
      </c>
      <c r="S75" s="186"/>
      <c r="T75" s="187" t="s">
        <v>350</v>
      </c>
      <c r="U75" s="187" t="s">
        <v>351</v>
      </c>
      <c r="V75" s="173" t="str">
        <f>VLOOKUP($U$3:$U$82,Partidos!A:B,2,FALSE)</f>
        <v>Esquerda</v>
      </c>
    </row>
    <row r="76">
      <c r="I76" s="9">
        <v>7.0</v>
      </c>
      <c r="J76" s="9" t="s">
        <v>214</v>
      </c>
      <c r="K76" s="9" t="s">
        <v>215</v>
      </c>
      <c r="L76" s="9" t="s">
        <v>188</v>
      </c>
      <c r="M76" s="140"/>
      <c r="N76" s="140"/>
      <c r="P76" s="9" t="s">
        <v>216</v>
      </c>
      <c r="Q76" s="9">
        <v>0.0</v>
      </c>
      <c r="S76" s="186"/>
      <c r="T76" s="187" t="s">
        <v>352</v>
      </c>
      <c r="U76" s="187" t="s">
        <v>353</v>
      </c>
      <c r="V76" s="173" t="str">
        <f>VLOOKUP($U$3:$U$82,Partidos!A:B,2,FALSE)</f>
        <v>C-esquerda</v>
      </c>
    </row>
    <row r="77">
      <c r="I77" s="9">
        <v>8.0</v>
      </c>
      <c r="J77" s="9" t="s">
        <v>219</v>
      </c>
      <c r="K77" s="9" t="s">
        <v>188</v>
      </c>
      <c r="L77" s="9" t="s">
        <v>220</v>
      </c>
      <c r="M77" s="140"/>
      <c r="N77" s="140"/>
      <c r="P77" s="9" t="s">
        <v>181</v>
      </c>
      <c r="Q77" s="9">
        <v>0.0</v>
      </c>
      <c r="S77" s="186"/>
      <c r="T77" s="187" t="s">
        <v>354</v>
      </c>
      <c r="U77" s="187" t="s">
        <v>355</v>
      </c>
      <c r="V77" s="173" t="str">
        <f>VLOOKUP($U$3:$U$82,Partidos!A:B,2,FALSE)</f>
        <v>Centro</v>
      </c>
    </row>
    <row r="78">
      <c r="I78" s="9">
        <v>9.0</v>
      </c>
      <c r="J78" s="9" t="s">
        <v>223</v>
      </c>
      <c r="K78" s="9" t="s">
        <v>196</v>
      </c>
      <c r="L78" s="9" t="s">
        <v>197</v>
      </c>
      <c r="M78" s="140"/>
      <c r="N78" s="140"/>
      <c r="P78" s="9" t="s">
        <v>181</v>
      </c>
      <c r="Q78" s="9">
        <v>0.0</v>
      </c>
      <c r="S78" s="186"/>
      <c r="T78" s="187" t="s">
        <v>356</v>
      </c>
      <c r="U78" s="187" t="s">
        <v>357</v>
      </c>
      <c r="V78" s="173" t="str">
        <f>VLOOKUP($U$3:$U$82,Partidos!A:B,2,FALSE)</f>
        <v>C-direita</v>
      </c>
    </row>
    <row r="79">
      <c r="I79" s="9">
        <v>10.0</v>
      </c>
      <c r="J79" s="9" t="s">
        <v>226</v>
      </c>
      <c r="K79" s="9" t="s">
        <v>207</v>
      </c>
      <c r="L79" s="9" t="s">
        <v>227</v>
      </c>
      <c r="M79" s="140"/>
      <c r="N79" s="140"/>
      <c r="P79" s="9" t="s">
        <v>181</v>
      </c>
      <c r="Q79" s="9">
        <v>0.0</v>
      </c>
      <c r="S79" s="193"/>
      <c r="T79" s="194" t="s">
        <v>358</v>
      </c>
      <c r="U79" s="194" t="s">
        <v>359</v>
      </c>
      <c r="V79" s="173" t="str">
        <f>VLOOKUP($U$3:$U$82,Partidos!A:B,2,FALSE)</f>
        <v>Esquerda</v>
      </c>
    </row>
    <row r="80">
      <c r="I80" s="9">
        <v>11.0</v>
      </c>
      <c r="J80" s="9" t="s">
        <v>229</v>
      </c>
      <c r="K80" s="9" t="s">
        <v>196</v>
      </c>
      <c r="L80" s="9" t="s">
        <v>197</v>
      </c>
      <c r="M80" s="140"/>
      <c r="N80" s="140"/>
      <c r="O80" s="9"/>
      <c r="P80" s="9" t="s">
        <v>181</v>
      </c>
      <c r="Q80" s="9">
        <v>0.0</v>
      </c>
    </row>
    <row r="81">
      <c r="I81" s="9">
        <v>12.0</v>
      </c>
      <c r="J81" s="9" t="s">
        <v>231</v>
      </c>
      <c r="K81" s="9" t="s">
        <v>196</v>
      </c>
      <c r="L81" s="9" t="s">
        <v>220</v>
      </c>
      <c r="M81" s="140"/>
      <c r="N81" s="140"/>
      <c r="O81" s="9"/>
      <c r="P81" s="9" t="s">
        <v>181</v>
      </c>
      <c r="Q81" s="9">
        <v>0.0</v>
      </c>
    </row>
    <row r="82">
      <c r="I82" s="9">
        <v>13.0</v>
      </c>
      <c r="J82" s="9" t="s">
        <v>360</v>
      </c>
      <c r="K82" s="9" t="s">
        <v>200</v>
      </c>
      <c r="L82" s="9" t="s">
        <v>220</v>
      </c>
      <c r="M82" s="140"/>
      <c r="N82" s="140"/>
      <c r="O82" s="9"/>
      <c r="P82" s="9" t="s">
        <v>181</v>
      </c>
      <c r="Q82" s="9">
        <v>0.0</v>
      </c>
    </row>
    <row r="83">
      <c r="I83" s="9">
        <v>14.0</v>
      </c>
      <c r="J83" s="9" t="s">
        <v>361</v>
      </c>
      <c r="K83" s="9" t="s">
        <v>197</v>
      </c>
      <c r="L83" s="9" t="s">
        <v>197</v>
      </c>
      <c r="M83" s="140"/>
      <c r="N83" s="140"/>
      <c r="P83" s="9" t="s">
        <v>181</v>
      </c>
      <c r="Q83" s="9">
        <v>0.0</v>
      </c>
    </row>
    <row r="84">
      <c r="I84" s="9">
        <v>15.0</v>
      </c>
      <c r="J84" s="9" t="s">
        <v>362</v>
      </c>
      <c r="K84" s="9" t="s">
        <v>220</v>
      </c>
      <c r="L84" s="9" t="s">
        <v>272</v>
      </c>
      <c r="M84" s="140"/>
      <c r="N84" s="140"/>
      <c r="P84" s="9" t="s">
        <v>181</v>
      </c>
      <c r="Q84" s="9">
        <v>0.0</v>
      </c>
      <c r="T84" s="195" t="s">
        <v>363</v>
      </c>
      <c r="U84" s="196"/>
      <c r="V84" s="196"/>
      <c r="W84" s="196"/>
      <c r="X84" s="196"/>
      <c r="Y84" s="196"/>
      <c r="Z84" s="196"/>
      <c r="AA84" s="196"/>
      <c r="AB84" s="196"/>
      <c r="AC84" s="197"/>
    </row>
    <row r="85">
      <c r="S85" s="162" t="s">
        <v>169</v>
      </c>
      <c r="T85" s="198" t="s">
        <v>14</v>
      </c>
      <c r="U85" s="199"/>
      <c r="V85" s="199"/>
      <c r="W85" s="54"/>
      <c r="X85" s="200" t="s">
        <v>15</v>
      </c>
      <c r="Y85" s="54"/>
      <c r="Z85" s="201" t="s">
        <v>16</v>
      </c>
      <c r="AA85" s="54"/>
      <c r="AB85" s="200" t="s">
        <v>294</v>
      </c>
      <c r="AC85" s="54"/>
    </row>
    <row r="86">
      <c r="J86" s="192" t="s">
        <v>364</v>
      </c>
      <c r="S86" s="9">
        <v>1.0</v>
      </c>
      <c r="T86" s="202" t="str">
        <f t="shared" ref="T86:V86" si="3">K4</f>
        <v>Moradia</v>
      </c>
      <c r="U86" s="9" t="str">
        <f t="shared" si="3"/>
        <v>Política</v>
      </c>
      <c r="V86" s="9" t="str">
        <f t="shared" si="3"/>
        <v/>
      </c>
      <c r="W86" s="203"/>
      <c r="X86" s="9" t="str">
        <f t="shared" ref="X86:Y86" si="4">K70</f>
        <v>Lazer</v>
      </c>
      <c r="Y86" s="203" t="str">
        <f t="shared" si="4"/>
        <v>Cultura</v>
      </c>
      <c r="Z86" s="9" t="str">
        <f t="shared" ref="Z86:AA86" si="5">K26</f>
        <v>Política</v>
      </c>
      <c r="AA86" s="203" t="str">
        <f t="shared" si="5"/>
        <v>Informe/ Destaque</v>
      </c>
      <c r="AB86" s="9" t="str">
        <f t="shared" ref="AB86:AC86" si="6">K49</f>
        <v>Política</v>
      </c>
      <c r="AC86" s="204" t="str">
        <f t="shared" si="6"/>
        <v/>
      </c>
    </row>
    <row r="87">
      <c r="S87" s="9">
        <v>2.0</v>
      </c>
      <c r="T87" s="202" t="str">
        <f t="shared" ref="T87:V87" si="7">K5</f>
        <v>Saúde</v>
      </c>
      <c r="U87" s="9" t="str">
        <f t="shared" si="7"/>
        <v>Informe/ Destaque</v>
      </c>
      <c r="V87" s="9" t="str">
        <f t="shared" si="7"/>
        <v/>
      </c>
      <c r="W87" s="203"/>
      <c r="X87" s="9" t="str">
        <f t="shared" ref="X87:Y87" si="8">K71</f>
        <v>Educação</v>
      </c>
      <c r="Y87" s="203" t="str">
        <f t="shared" si="8"/>
        <v/>
      </c>
      <c r="Z87" s="9" t="str">
        <f t="shared" ref="Z87:AA87" si="9">K27</f>
        <v>Educação</v>
      </c>
      <c r="AA87" s="203" t="str">
        <f t="shared" si="9"/>
        <v>Informe/ Destaque</v>
      </c>
      <c r="AB87" s="163" t="str">
        <f t="shared" ref="AB87:AC87" si="10">K50</f>
        <v>Política</v>
      </c>
      <c r="AC87" s="204" t="str">
        <f t="shared" si="10"/>
        <v/>
      </c>
    </row>
    <row r="88">
      <c r="S88" s="9">
        <v>3.0</v>
      </c>
      <c r="T88" s="202" t="str">
        <f t="shared" ref="T88:V88" si="11">K6</f>
        <v>Lazer</v>
      </c>
      <c r="U88" s="9" t="str">
        <f t="shared" si="11"/>
        <v>Cultura</v>
      </c>
      <c r="V88" s="9" t="str">
        <f t="shared" si="11"/>
        <v/>
      </c>
      <c r="W88" s="203"/>
      <c r="X88" s="9" t="str">
        <f t="shared" ref="X88:Y88" si="12">K72</f>
        <v>Política</v>
      </c>
      <c r="Y88" s="203" t="str">
        <f t="shared" si="12"/>
        <v>Agricultuta/ Pecuária</v>
      </c>
      <c r="Z88" s="9" t="str">
        <f t="shared" ref="Z88:AA88" si="13">K28</f>
        <v>Política</v>
      </c>
      <c r="AA88" s="203" t="str">
        <f t="shared" si="13"/>
        <v>Cultura</v>
      </c>
      <c r="AB88" s="163" t="str">
        <f t="shared" ref="AB88:AC88" si="14">K51</f>
        <v>Economia/ Investimento</v>
      </c>
      <c r="AC88" s="204" t="str">
        <f t="shared" si="14"/>
        <v>Política</v>
      </c>
    </row>
    <row r="89">
      <c r="S89" s="9">
        <v>4.0</v>
      </c>
      <c r="T89" s="202" t="str">
        <f t="shared" ref="T89:V89" si="15">K7</f>
        <v>Educação</v>
      </c>
      <c r="U89" s="9" t="str">
        <f t="shared" si="15"/>
        <v/>
      </c>
      <c r="V89" s="140" t="str">
        <f t="shared" si="15"/>
        <v/>
      </c>
      <c r="W89" s="203"/>
      <c r="X89" s="9" t="str">
        <f t="shared" ref="X89:Y89" si="16">K73</f>
        <v>Obras</v>
      </c>
      <c r="Y89" s="203" t="str">
        <f t="shared" si="16"/>
        <v>Agricultuta/ Pecuária</v>
      </c>
      <c r="Z89" s="9" t="str">
        <f t="shared" ref="Z89:AA89" si="17">K29</f>
        <v>Política</v>
      </c>
      <c r="AA89" s="203" t="str">
        <f t="shared" si="17"/>
        <v>Conscientização</v>
      </c>
      <c r="AB89" s="163" t="str">
        <f t="shared" ref="AB89:AC89" si="18">K52</f>
        <v>Educação</v>
      </c>
      <c r="AC89" s="204" t="str">
        <f t="shared" si="18"/>
        <v>Política</v>
      </c>
    </row>
    <row r="90">
      <c r="S90" s="9">
        <v>5.0</v>
      </c>
      <c r="T90" s="202" t="str">
        <f t="shared" ref="T90:V90" si="19">K8</f>
        <v>Política</v>
      </c>
      <c r="U90" s="9" t="str">
        <f t="shared" si="19"/>
        <v>Agricultuta/ Pecuária</v>
      </c>
      <c r="V90" s="9" t="str">
        <f t="shared" si="19"/>
        <v/>
      </c>
      <c r="W90" s="203"/>
      <c r="X90" s="9" t="str">
        <f t="shared" ref="X90:Y90" si="20">K74</f>
        <v>Obras</v>
      </c>
      <c r="Y90" s="203" t="str">
        <f t="shared" si="20"/>
        <v>Educação</v>
      </c>
      <c r="Z90" s="9" t="str">
        <f t="shared" ref="Z90:AA90" si="21">K30</f>
        <v>Segurança</v>
      </c>
      <c r="AA90" s="203" t="str">
        <f t="shared" si="21"/>
        <v>Informe/ Destaque</v>
      </c>
      <c r="AB90" s="163" t="str">
        <f t="shared" ref="AB90:AC90" si="22">K53</f>
        <v>Educação</v>
      </c>
      <c r="AC90" s="204" t="str">
        <f t="shared" si="22"/>
        <v>Economia/ Investimento</v>
      </c>
    </row>
    <row r="91">
      <c r="S91" s="9">
        <v>6.0</v>
      </c>
      <c r="T91" s="202" t="str">
        <f t="shared" ref="T91:V91" si="23">K9</f>
        <v>Obras</v>
      </c>
      <c r="U91" s="9" t="str">
        <f t="shared" si="23"/>
        <v>Agricultuta/ Pecuária</v>
      </c>
      <c r="V91" s="9" t="str">
        <f t="shared" si="23"/>
        <v/>
      </c>
      <c r="W91" s="203"/>
      <c r="X91" s="9" t="str">
        <f t="shared" ref="X91:Y91" si="24">K75</f>
        <v>Política</v>
      </c>
      <c r="Y91" s="203" t="str">
        <f t="shared" si="24"/>
        <v>Agricultuta/ Pecuária</v>
      </c>
      <c r="Z91" s="9" t="str">
        <f t="shared" ref="Z91:AA91" si="25">K31</f>
        <v>Saúde</v>
      </c>
      <c r="AA91" s="203" t="str">
        <f t="shared" si="25"/>
        <v>Política</v>
      </c>
      <c r="AB91" s="163" t="str">
        <f t="shared" ref="AB91:AC91" si="26">K54</f>
        <v>Política</v>
      </c>
      <c r="AC91" s="204" t="str">
        <f t="shared" si="26"/>
        <v/>
      </c>
    </row>
    <row r="92">
      <c r="S92" s="9">
        <v>7.0</v>
      </c>
      <c r="T92" s="202" t="str">
        <f t="shared" ref="T92:V92" si="27">K10</f>
        <v>Obras</v>
      </c>
      <c r="U92" s="9" t="str">
        <f t="shared" si="27"/>
        <v>Educação</v>
      </c>
      <c r="V92" s="9" t="str">
        <f t="shared" si="27"/>
        <v/>
      </c>
      <c r="W92" s="203"/>
      <c r="X92" s="9" t="str">
        <f t="shared" ref="X92:Y92" si="28">K76</f>
        <v>Conscientização</v>
      </c>
      <c r="Y92" s="203" t="str">
        <f t="shared" si="28"/>
        <v>Saúde</v>
      </c>
      <c r="Z92" s="9" t="str">
        <f t="shared" ref="Z92:AA92" si="29">K32</f>
        <v>Política</v>
      </c>
      <c r="AA92" s="203" t="str">
        <f t="shared" si="29"/>
        <v>Economia/ Investimento</v>
      </c>
      <c r="AB92" s="163" t="str">
        <f t="shared" ref="AB92:AC92" si="30">K55</f>
        <v>Política</v>
      </c>
      <c r="AC92" s="204" t="str">
        <f t="shared" si="30"/>
        <v>Informe/ Destaque</v>
      </c>
    </row>
    <row r="93">
      <c r="S93" s="9">
        <v>8.0</v>
      </c>
      <c r="T93" s="202" t="str">
        <f t="shared" ref="T93:V93" si="31">K11</f>
        <v>Política</v>
      </c>
      <c r="U93" s="9" t="str">
        <f t="shared" si="31"/>
        <v>Agricultuta/ Pecuária</v>
      </c>
      <c r="V93" s="9" t="str">
        <f t="shared" si="31"/>
        <v/>
      </c>
      <c r="W93" s="203"/>
      <c r="X93" s="9" t="str">
        <f t="shared" ref="X93:Y93" si="32">K77</f>
        <v>Saúde</v>
      </c>
      <c r="Y93" s="203" t="str">
        <f t="shared" si="32"/>
        <v>Economia/ Investimento</v>
      </c>
      <c r="Z93" s="9" t="str">
        <f t="shared" ref="Z93:AA93" si="33">K33</f>
        <v>Política</v>
      </c>
      <c r="AA93" s="203" t="str">
        <f t="shared" si="33"/>
        <v>Informe/ Destaque</v>
      </c>
      <c r="AB93" s="163" t="str">
        <f t="shared" ref="AB93:AC93" si="34">K56</f>
        <v>Economia/ Investimento</v>
      </c>
      <c r="AC93" s="204" t="str">
        <f t="shared" si="34"/>
        <v/>
      </c>
    </row>
    <row r="94">
      <c r="S94" s="9">
        <v>9.0</v>
      </c>
      <c r="T94" s="202" t="str">
        <f t="shared" ref="T94:V94" si="35">K12</f>
        <v>Conscientização</v>
      </c>
      <c r="U94" s="9" t="str">
        <f t="shared" si="35"/>
        <v>Saúde</v>
      </c>
      <c r="V94" s="9" t="str">
        <f t="shared" si="35"/>
        <v/>
      </c>
      <c r="W94" s="203"/>
      <c r="X94" s="9" t="str">
        <f t="shared" ref="X94:Y94" si="36">K78</f>
        <v>Lazer</v>
      </c>
      <c r="Y94" s="203" t="str">
        <f t="shared" si="36"/>
        <v>Cultura</v>
      </c>
      <c r="Z94" s="9" t="str">
        <f t="shared" ref="Z94:AA94" si="37">K34</f>
        <v>Política</v>
      </c>
      <c r="AA94" s="203" t="str">
        <f t="shared" si="37"/>
        <v>Meio ambiente</v>
      </c>
      <c r="AB94" s="163" t="str">
        <f t="shared" ref="AB94:AC94" si="38">K57</f>
        <v>Política</v>
      </c>
      <c r="AC94" s="204" t="str">
        <f t="shared" si="38"/>
        <v>Cultura</v>
      </c>
    </row>
    <row r="95">
      <c r="S95" s="9">
        <v>10.0</v>
      </c>
      <c r="T95" s="202" t="str">
        <f t="shared" ref="T95:V95" si="39">K13</f>
        <v>Saúde</v>
      </c>
      <c r="U95" s="9" t="str">
        <f t="shared" si="39"/>
        <v>Economia/ Investimento</v>
      </c>
      <c r="V95" s="9" t="str">
        <f t="shared" si="39"/>
        <v/>
      </c>
      <c r="W95" s="203"/>
      <c r="X95" s="9" t="str">
        <f t="shared" ref="X95:Y95" si="40">K79</f>
        <v>Obras</v>
      </c>
      <c r="Y95" s="203" t="str">
        <f t="shared" si="40"/>
        <v>Prestação de contas</v>
      </c>
      <c r="Z95" s="9" t="str">
        <f t="shared" ref="Z95:AA95" si="41">K35</f>
        <v>Conscientização</v>
      </c>
      <c r="AA95" s="203" t="str">
        <f t="shared" si="41"/>
        <v>Educação</v>
      </c>
      <c r="AB95" s="163" t="str">
        <f t="shared" ref="AB95:AC95" si="42">K58</f>
        <v>Conscientização</v>
      </c>
      <c r="AC95" s="204" t="str">
        <f t="shared" si="42"/>
        <v>Informe/ Destaque</v>
      </c>
    </row>
    <row r="96">
      <c r="S96" s="9">
        <v>11.0</v>
      </c>
      <c r="T96" s="202" t="str">
        <f t="shared" ref="T96:V96" si="43">K14</f>
        <v>Lazer</v>
      </c>
      <c r="U96" s="9" t="str">
        <f t="shared" si="43"/>
        <v>Cultura</v>
      </c>
      <c r="V96" s="9" t="str">
        <f t="shared" si="43"/>
        <v/>
      </c>
      <c r="W96" s="203"/>
      <c r="X96" s="9" t="str">
        <f t="shared" ref="X96:Y96" si="44">K80</f>
        <v>Lazer</v>
      </c>
      <c r="Y96" s="203" t="str">
        <f t="shared" si="44"/>
        <v>Cultura</v>
      </c>
      <c r="Z96" s="9" t="str">
        <f t="shared" ref="Z96:AA96" si="45">K36</f>
        <v>Conscientização</v>
      </c>
      <c r="AA96" s="203" t="str">
        <f t="shared" si="45"/>
        <v>Obras</v>
      </c>
      <c r="AB96" s="163" t="str">
        <f t="shared" ref="AB96:AC96" si="46">K59</f>
        <v>Educação</v>
      </c>
      <c r="AC96" s="204" t="str">
        <f t="shared" si="46"/>
        <v/>
      </c>
    </row>
    <row r="97">
      <c r="S97" s="9">
        <v>12.0</v>
      </c>
      <c r="T97" s="202" t="str">
        <f t="shared" ref="T97:V97" si="47">K15</f>
        <v>Obras</v>
      </c>
      <c r="U97" s="9" t="str">
        <f t="shared" si="47"/>
        <v>Prestação de contas</v>
      </c>
      <c r="V97" s="9" t="str">
        <f t="shared" si="47"/>
        <v/>
      </c>
      <c r="W97" s="203"/>
      <c r="X97" s="9" t="str">
        <f t="shared" ref="X97:Y97" si="48">K81</f>
        <v>Lazer</v>
      </c>
      <c r="Y97" s="203" t="str">
        <f t="shared" si="48"/>
        <v>Economia/ Investimento</v>
      </c>
      <c r="Z97" s="9" t="str">
        <f t="shared" ref="Z97:AA97" si="49">K37</f>
        <v>Política</v>
      </c>
      <c r="AA97" s="203" t="str">
        <f t="shared" si="49"/>
        <v>Economia/ Investimento</v>
      </c>
      <c r="AB97" s="163" t="str">
        <f t="shared" ref="AB97:AC97" si="50">K60</f>
        <v>Política</v>
      </c>
      <c r="AC97" s="204" t="str">
        <f t="shared" si="50"/>
        <v/>
      </c>
    </row>
    <row r="98">
      <c r="S98" s="9">
        <v>13.0</v>
      </c>
      <c r="T98" s="202" t="str">
        <f t="shared" ref="T98:V98" si="51">K16</f>
        <v>Lazer</v>
      </c>
      <c r="U98" s="9" t="str">
        <f t="shared" si="51"/>
        <v>Cultura</v>
      </c>
      <c r="V98" s="9" t="str">
        <f t="shared" si="51"/>
        <v/>
      </c>
      <c r="W98" s="203"/>
      <c r="X98" s="9" t="str">
        <f t="shared" ref="X98:Y98" si="52">K82</f>
        <v>Educação</v>
      </c>
      <c r="Y98" s="203" t="str">
        <f t="shared" si="52"/>
        <v>Economia/ Investimento</v>
      </c>
      <c r="Z98" s="9" t="str">
        <f t="shared" ref="Z98:AA98" si="53">K38</f>
        <v>Conscientização</v>
      </c>
      <c r="AA98" s="203" t="str">
        <f t="shared" si="53"/>
        <v/>
      </c>
      <c r="AB98" s="163" t="str">
        <f t="shared" ref="AB98:AC98" si="54">K61</f>
        <v>Política</v>
      </c>
      <c r="AC98" s="204" t="str">
        <f t="shared" si="54"/>
        <v>Cultura</v>
      </c>
    </row>
    <row r="99">
      <c r="S99" s="9">
        <v>14.0</v>
      </c>
      <c r="T99" s="202" t="str">
        <f t="shared" ref="T99:V99" si="55">K17</f>
        <v>Lazer</v>
      </c>
      <c r="U99" s="9" t="str">
        <f t="shared" si="55"/>
        <v>Economia/ Investimento</v>
      </c>
      <c r="V99" s="9" t="str">
        <f t="shared" si="55"/>
        <v/>
      </c>
      <c r="W99" s="203"/>
      <c r="X99" s="9" t="str">
        <f t="shared" ref="X99:Y99" si="56">K83</f>
        <v>Cultura</v>
      </c>
      <c r="Y99" s="203" t="str">
        <f t="shared" si="56"/>
        <v>Cultura</v>
      </c>
      <c r="Z99" s="9" t="str">
        <f t="shared" ref="Z99:AA99" si="57">K39</f>
        <v>Educação</v>
      </c>
      <c r="AA99" s="203" t="str">
        <f t="shared" si="57"/>
        <v/>
      </c>
      <c r="AB99" s="163" t="str">
        <f t="shared" ref="AB99:AC99" si="58">K62</f>
        <v>Segurança</v>
      </c>
      <c r="AC99" s="204" t="str">
        <f t="shared" si="58"/>
        <v>Prestação de contas</v>
      </c>
    </row>
    <row r="100">
      <c r="S100" s="9">
        <v>15.0</v>
      </c>
      <c r="T100" s="205" t="str">
        <f t="shared" ref="T100:V100" si="59">K18</f>
        <v>Segurança</v>
      </c>
      <c r="U100" s="206" t="str">
        <f t="shared" si="59"/>
        <v>Economia/ Investimento</v>
      </c>
      <c r="V100" s="206" t="str">
        <f t="shared" si="59"/>
        <v/>
      </c>
      <c r="W100" s="207"/>
      <c r="X100" s="205" t="str">
        <f t="shared" ref="X100:Y100" si="60">K84</f>
        <v>Economia/ Investimento</v>
      </c>
      <c r="Y100" s="207" t="str">
        <f t="shared" si="60"/>
        <v>Meio ambiente</v>
      </c>
      <c r="Z100" s="206" t="str">
        <f t="shared" ref="Z100:AA100" si="61">K40</f>
        <v>Economia/ Investimento</v>
      </c>
      <c r="AA100" s="207" t="str">
        <f t="shared" si="61"/>
        <v/>
      </c>
      <c r="AB100" s="206" t="str">
        <f t="shared" ref="AB100:AC100" si="62">K63</f>
        <v>Economia/ Investimento</v>
      </c>
      <c r="AC100" s="207" t="str">
        <f t="shared" si="62"/>
        <v>Política</v>
      </c>
    </row>
    <row r="101">
      <c r="U101" s="9"/>
      <c r="V101" s="9"/>
    </row>
    <row r="105">
      <c r="T105" s="208" t="s">
        <v>171</v>
      </c>
      <c r="U105" s="209" t="s">
        <v>14</v>
      </c>
      <c r="V105" s="210" t="s">
        <v>15</v>
      </c>
      <c r="W105" s="210" t="s">
        <v>16</v>
      </c>
      <c r="X105" s="211" t="s">
        <v>365</v>
      </c>
      <c r="Y105" s="212"/>
    </row>
    <row r="106">
      <c r="T106" s="213" t="s">
        <v>204</v>
      </c>
      <c r="U106" s="214">
        <f t="shared" ref="U106:U119" si="63">COUNTIF($T$86:$W$100, T106)
</f>
        <v>3</v>
      </c>
      <c r="V106" s="215">
        <f t="shared" ref="V106:V119" si="64">COUNTIF($X$86:$Y$100, T106)
</f>
        <v>3</v>
      </c>
      <c r="W106" s="215">
        <f t="shared" ref="W106:W119" si="65">COUNTIF($Z$86:$AA$100, T106)
</f>
        <v>0</v>
      </c>
      <c r="X106" s="140">
        <f t="shared" ref="X106:X119" si="66">COUNTIF($AB$86:$AC$100, T106)
</f>
        <v>0</v>
      </c>
      <c r="Y106" s="216"/>
    </row>
    <row r="107">
      <c r="T107" s="213" t="s">
        <v>215</v>
      </c>
      <c r="U107" s="214">
        <f t="shared" si="63"/>
        <v>1</v>
      </c>
      <c r="V107" s="215">
        <f t="shared" si="64"/>
        <v>1</v>
      </c>
      <c r="W107" s="215">
        <f t="shared" si="65"/>
        <v>4</v>
      </c>
      <c r="X107" s="140">
        <f t="shared" si="66"/>
        <v>1</v>
      </c>
      <c r="Y107" s="216"/>
    </row>
    <row r="108">
      <c r="T108" s="213" t="s">
        <v>366</v>
      </c>
      <c r="U108" s="214">
        <f t="shared" si="63"/>
        <v>0</v>
      </c>
      <c r="V108" s="215">
        <f t="shared" si="64"/>
        <v>0</v>
      </c>
      <c r="W108" s="215">
        <f t="shared" si="65"/>
        <v>0</v>
      </c>
      <c r="X108" s="140">
        <f t="shared" si="66"/>
        <v>0</v>
      </c>
      <c r="Y108" s="216"/>
    </row>
    <row r="109">
      <c r="T109" s="213" t="s">
        <v>197</v>
      </c>
      <c r="U109" s="214">
        <f t="shared" si="63"/>
        <v>3</v>
      </c>
      <c r="V109" s="215">
        <f t="shared" si="64"/>
        <v>5</v>
      </c>
      <c r="W109" s="215">
        <f t="shared" si="65"/>
        <v>1</v>
      </c>
      <c r="X109" s="140">
        <f t="shared" si="66"/>
        <v>2</v>
      </c>
      <c r="Y109" s="216"/>
    </row>
    <row r="110">
      <c r="T110" s="213" t="s">
        <v>220</v>
      </c>
      <c r="U110" s="214">
        <f t="shared" si="63"/>
        <v>3</v>
      </c>
      <c r="V110" s="215">
        <f t="shared" si="64"/>
        <v>4</v>
      </c>
      <c r="W110" s="215">
        <f t="shared" si="65"/>
        <v>3</v>
      </c>
      <c r="X110" s="140">
        <f t="shared" si="66"/>
        <v>4</v>
      </c>
      <c r="Y110" s="216"/>
    </row>
    <row r="111">
      <c r="T111" s="213" t="s">
        <v>200</v>
      </c>
      <c r="U111" s="214">
        <f t="shared" si="63"/>
        <v>2</v>
      </c>
      <c r="V111" s="215">
        <f t="shared" si="64"/>
        <v>3</v>
      </c>
      <c r="W111" s="215">
        <f t="shared" si="65"/>
        <v>3</v>
      </c>
      <c r="X111" s="140">
        <f t="shared" si="66"/>
        <v>3</v>
      </c>
      <c r="Y111" s="216"/>
    </row>
    <row r="112">
      <c r="T112" s="213" t="s">
        <v>189</v>
      </c>
      <c r="U112" s="214">
        <f t="shared" si="63"/>
        <v>1</v>
      </c>
      <c r="V112" s="215">
        <f t="shared" si="64"/>
        <v>0</v>
      </c>
      <c r="W112" s="215">
        <f t="shared" si="65"/>
        <v>4</v>
      </c>
      <c r="X112" s="140">
        <f t="shared" si="66"/>
        <v>2</v>
      </c>
      <c r="Y112" s="216"/>
    </row>
    <row r="113">
      <c r="T113" s="213" t="s">
        <v>196</v>
      </c>
      <c r="U113" s="214">
        <f t="shared" si="63"/>
        <v>4</v>
      </c>
      <c r="V113" s="215">
        <f t="shared" si="64"/>
        <v>4</v>
      </c>
      <c r="W113" s="215">
        <f t="shared" si="65"/>
        <v>0</v>
      </c>
      <c r="X113" s="140">
        <f t="shared" si="66"/>
        <v>0</v>
      </c>
      <c r="Y113" s="216"/>
    </row>
    <row r="114">
      <c r="T114" s="213" t="s">
        <v>272</v>
      </c>
      <c r="U114" s="214">
        <f t="shared" si="63"/>
        <v>0</v>
      </c>
      <c r="V114" s="215">
        <f t="shared" si="64"/>
        <v>1</v>
      </c>
      <c r="W114" s="215">
        <f t="shared" si="65"/>
        <v>1</v>
      </c>
      <c r="X114" s="140">
        <f t="shared" si="66"/>
        <v>0</v>
      </c>
      <c r="Y114" s="216"/>
    </row>
    <row r="115">
      <c r="T115" s="213" t="s">
        <v>179</v>
      </c>
      <c r="U115" s="214">
        <f t="shared" si="63"/>
        <v>1</v>
      </c>
      <c r="V115" s="215">
        <f t="shared" si="64"/>
        <v>0</v>
      </c>
      <c r="W115" s="215">
        <f t="shared" si="65"/>
        <v>0</v>
      </c>
      <c r="X115" s="140">
        <f t="shared" si="66"/>
        <v>0</v>
      </c>
      <c r="Y115" s="216"/>
    </row>
    <row r="116">
      <c r="T116" s="213" t="s">
        <v>207</v>
      </c>
      <c r="U116" s="214">
        <f t="shared" si="63"/>
        <v>3</v>
      </c>
      <c r="V116" s="215">
        <f t="shared" si="64"/>
        <v>3</v>
      </c>
      <c r="W116" s="215">
        <f t="shared" si="65"/>
        <v>1</v>
      </c>
      <c r="X116" s="140">
        <f t="shared" si="66"/>
        <v>0</v>
      </c>
      <c r="Y116" s="216"/>
    </row>
    <row r="117">
      <c r="T117" s="213" t="s">
        <v>227</v>
      </c>
      <c r="U117" s="214">
        <f t="shared" si="63"/>
        <v>1</v>
      </c>
      <c r="V117" s="215">
        <f t="shared" si="64"/>
        <v>1</v>
      </c>
      <c r="W117" s="215">
        <f t="shared" si="65"/>
        <v>0</v>
      </c>
      <c r="X117" s="140">
        <f t="shared" si="66"/>
        <v>1</v>
      </c>
      <c r="Y117" s="216"/>
    </row>
    <row r="118">
      <c r="T118" s="213" t="s">
        <v>188</v>
      </c>
      <c r="U118" s="214">
        <f t="shared" si="63"/>
        <v>3</v>
      </c>
      <c r="V118" s="215">
        <f t="shared" si="64"/>
        <v>2</v>
      </c>
      <c r="W118" s="215">
        <f t="shared" si="65"/>
        <v>1</v>
      </c>
      <c r="X118" s="140">
        <f t="shared" si="66"/>
        <v>0</v>
      </c>
      <c r="Y118" s="216"/>
    </row>
    <row r="119">
      <c r="T119" s="217" t="s">
        <v>235</v>
      </c>
      <c r="U119" s="218">
        <f t="shared" si="63"/>
        <v>1</v>
      </c>
      <c r="V119" s="219">
        <f t="shared" si="64"/>
        <v>0</v>
      </c>
      <c r="W119" s="219">
        <f t="shared" si="65"/>
        <v>1</v>
      </c>
      <c r="X119" s="220">
        <f t="shared" si="66"/>
        <v>1</v>
      </c>
      <c r="Y119" s="221"/>
    </row>
    <row r="121">
      <c r="T121" s="208" t="s">
        <v>367</v>
      </c>
      <c r="U121" s="209" t="s">
        <v>216</v>
      </c>
      <c r="V121" s="209" t="s">
        <v>181</v>
      </c>
      <c r="W121" s="222" t="s">
        <v>368</v>
      </c>
    </row>
    <row r="122">
      <c r="T122" s="213" t="s">
        <v>15</v>
      </c>
      <c r="U122" s="214">
        <f>COUNTIF(P70:P84,"Alerta")</f>
        <v>1</v>
      </c>
      <c r="V122" s="214">
        <f>COUNTIF(P70:P84,"Positiva")
</f>
        <v>14</v>
      </c>
      <c r="W122" s="223">
        <f t="shared" ref="W122:W125" si="67">U122/(SUM(U122:V122))</f>
        <v>0.06666666667</v>
      </c>
    </row>
    <row r="123">
      <c r="T123" s="213" t="s">
        <v>14</v>
      </c>
      <c r="U123" s="214">
        <f>COUNTIF(P4:P18,"Alerta")</f>
        <v>1</v>
      </c>
      <c r="V123" s="214">
        <f>COUNTIF(P4:P18,"Positiva")
</f>
        <v>14</v>
      </c>
      <c r="W123" s="223">
        <f t="shared" si="67"/>
        <v>0.06666666667</v>
      </c>
    </row>
    <row r="124">
      <c r="T124" s="213" t="s">
        <v>16</v>
      </c>
      <c r="U124" s="214">
        <f>COUNTIF(P26:P40,"Alerta")</f>
        <v>9</v>
      </c>
      <c r="V124" s="214">
        <f>COUNTIF(P26:P40,"Positiva")
</f>
        <v>6</v>
      </c>
      <c r="W124" s="223">
        <f t="shared" si="67"/>
        <v>0.6</v>
      </c>
    </row>
    <row r="125">
      <c r="T125" s="217" t="s">
        <v>369</v>
      </c>
      <c r="U125" s="218">
        <f>COUNTIF(P49:P63,"Alerta")</f>
        <v>1</v>
      </c>
      <c r="V125" s="218">
        <f>COUNTIF(P49:P63,"Positiva")
</f>
        <v>14</v>
      </c>
      <c r="W125" s="224">
        <f t="shared" si="67"/>
        <v>0.06666666667</v>
      </c>
    </row>
  </sheetData>
  <mergeCells count="21">
    <mergeCell ref="A8:D8"/>
    <mergeCell ref="A12:C12"/>
    <mergeCell ref="K25:N25"/>
    <mergeCell ref="J42:L44"/>
    <mergeCell ref="K47:N47"/>
    <mergeCell ref="K48:N48"/>
    <mergeCell ref="K69:N69"/>
    <mergeCell ref="T84:AC84"/>
    <mergeCell ref="T85:W85"/>
    <mergeCell ref="X85:Y85"/>
    <mergeCell ref="Z85:AA85"/>
    <mergeCell ref="AB85:AC85"/>
    <mergeCell ref="J86:L88"/>
    <mergeCell ref="X105:Y105"/>
    <mergeCell ref="B1:C1"/>
    <mergeCell ref="I1:Q1"/>
    <mergeCell ref="S1:V1"/>
    <mergeCell ref="A2:A6"/>
    <mergeCell ref="K3:N3"/>
    <mergeCell ref="B5:B6"/>
    <mergeCell ref="S5:S79"/>
  </mergeCells>
  <conditionalFormatting sqref="O4:P18 O26:P40 O49:P63 P69:P84 O70:O82 O84">
    <cfRule type="containsText" dxfId="3" priority="1" operator="containsText" text="Alerta">
      <formula>NOT(ISERROR(SEARCH(("Alerta"),(O4))))</formula>
    </cfRule>
  </conditionalFormatting>
  <conditionalFormatting sqref="V3:V79">
    <cfRule type="containsText" dxfId="4" priority="2" operator="containsText" text="esquerda">
      <formula>NOT(ISERROR(SEARCH(("esquerda"),(V3))))</formula>
    </cfRule>
  </conditionalFormatting>
  <conditionalFormatting sqref="V3:V79">
    <cfRule type="containsText" dxfId="5" priority="3" operator="containsText" text="direita">
      <formula>NOT(ISERROR(SEARCH(("direita"),(V3))))</formula>
    </cfRule>
  </conditionalFormatting>
  <conditionalFormatting sqref="V3:V79">
    <cfRule type="notContainsBlanks" dxfId="6" priority="4">
      <formula>LEN(TRIM(V3))&gt;0</formula>
    </cfRule>
  </conditionalFormatting>
  <dataValidations>
    <dataValidation type="list" allowBlank="1" showErrorMessage="1" sqref="K4:N18 K26:N40 K49:N63 K70:N84 T86:AC100">
      <formula1>"Agricultuta/ Pecuária,Conscientização,Crescimento econômico,Cultura,Economia/ Investimento,Educação,Informe/ Destaque,Lazer,Meio ambiente,Moradia,Obras,Política,Prestação de contas,Saúde,Segurança"</formula1>
    </dataValidation>
  </dataValidations>
  <hyperlinks>
    <hyperlink r:id="rId2" ref="C2"/>
    <hyperlink r:id="rId3" ref="C3"/>
    <hyperlink r:id="rId4" ref="C4"/>
    <hyperlink r:id="rId5" ref="C5"/>
    <hyperlink r:id="rId6" ref="C6"/>
    <hyperlink r:id="rId7" ref="A24"/>
    <hyperlink r:id="rId8" ref="A25"/>
    <hyperlink r:id="rId9" ref="A26"/>
    <hyperlink r:id="rId10" ref="A27"/>
    <hyperlink r:id="rId11" ref="A28"/>
    <hyperlink r:id="rId12" ref="A29"/>
  </hyperlinks>
  <drawing r:id="rId13"/>
  <legacy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29.38"/>
  </cols>
  <sheetData>
    <row r="1">
      <c r="A1" s="225" t="s">
        <v>370</v>
      </c>
      <c r="B1" s="226" t="s">
        <v>371</v>
      </c>
      <c r="C1" s="226" t="s">
        <v>372</v>
      </c>
      <c r="D1" s="226" t="s">
        <v>373</v>
      </c>
      <c r="E1" s="226" t="s">
        <v>374</v>
      </c>
      <c r="F1" s="226" t="s">
        <v>375</v>
      </c>
      <c r="I1" s="148" t="s">
        <v>159</v>
      </c>
      <c r="M1" s="190" t="s">
        <v>376</v>
      </c>
    </row>
    <row r="2">
      <c r="A2" s="227" t="s">
        <v>377</v>
      </c>
      <c r="B2" s="228">
        <v>45084.0</v>
      </c>
      <c r="C2" s="229" t="s">
        <v>378</v>
      </c>
      <c r="D2" s="228">
        <v>45110.0</v>
      </c>
      <c r="E2" s="230" t="s">
        <v>379</v>
      </c>
      <c r="F2" s="231" t="s">
        <v>380</v>
      </c>
      <c r="I2" s="154" t="s">
        <v>162</v>
      </c>
      <c r="J2" s="155" t="s">
        <v>163</v>
      </c>
      <c r="K2" s="155" t="s">
        <v>164</v>
      </c>
      <c r="L2" s="156" t="s">
        <v>165</v>
      </c>
    </row>
    <row r="3">
      <c r="A3" s="232"/>
      <c r="B3" s="232"/>
      <c r="C3" s="232"/>
      <c r="D3" s="232"/>
      <c r="E3" s="233"/>
      <c r="F3" s="231" t="s">
        <v>381</v>
      </c>
      <c r="I3" s="165" t="s">
        <v>382</v>
      </c>
      <c r="J3" s="166" t="s">
        <v>383</v>
      </c>
      <c r="K3" s="166" t="s">
        <v>192</v>
      </c>
      <c r="L3" s="167"/>
    </row>
    <row r="4">
      <c r="A4" s="232"/>
      <c r="B4" s="232"/>
      <c r="C4" s="232"/>
      <c r="D4" s="232"/>
      <c r="E4" s="233"/>
      <c r="F4" s="231" t="s">
        <v>384</v>
      </c>
      <c r="I4" s="171" t="s">
        <v>182</v>
      </c>
      <c r="J4" s="172" t="s">
        <v>385</v>
      </c>
      <c r="K4" s="172" t="s">
        <v>353</v>
      </c>
      <c r="L4" s="173"/>
    </row>
    <row r="5">
      <c r="A5" s="232"/>
      <c r="B5" s="232"/>
      <c r="C5" s="232"/>
      <c r="D5" s="232"/>
      <c r="E5" s="233"/>
      <c r="F5" s="234" t="s">
        <v>386</v>
      </c>
      <c r="I5" s="235" t="s">
        <v>387</v>
      </c>
      <c r="J5" s="179" t="s">
        <v>388</v>
      </c>
      <c r="K5" s="179" t="s">
        <v>233</v>
      </c>
      <c r="L5" s="173"/>
    </row>
    <row r="6">
      <c r="B6" s="236" t="s">
        <v>170</v>
      </c>
      <c r="C6" s="237" t="s">
        <v>389</v>
      </c>
      <c r="I6" s="186"/>
      <c r="J6" s="179" t="s">
        <v>390</v>
      </c>
      <c r="K6" s="179" t="s">
        <v>336</v>
      </c>
      <c r="L6" s="173"/>
    </row>
    <row r="7">
      <c r="A7" s="236" t="s">
        <v>391</v>
      </c>
      <c r="B7" s="236" t="s">
        <v>392</v>
      </c>
      <c r="C7" s="238" t="s">
        <v>171</v>
      </c>
      <c r="D7" s="80"/>
      <c r="E7" s="236" t="s">
        <v>393</v>
      </c>
      <c r="F7" s="236" t="s">
        <v>394</v>
      </c>
      <c r="I7" s="186"/>
      <c r="J7" s="187" t="s">
        <v>395</v>
      </c>
      <c r="K7" s="187" t="s">
        <v>396</v>
      </c>
      <c r="L7" s="173"/>
    </row>
    <row r="8">
      <c r="A8" s="236">
        <v>1.0</v>
      </c>
      <c r="B8" s="239"/>
      <c r="C8" s="239"/>
      <c r="D8" s="239"/>
      <c r="E8" s="239"/>
      <c r="F8" s="239"/>
      <c r="I8" s="186"/>
      <c r="J8" s="187" t="s">
        <v>397</v>
      </c>
      <c r="K8" s="187" t="s">
        <v>233</v>
      </c>
      <c r="L8" s="173"/>
    </row>
    <row r="9">
      <c r="A9" s="236">
        <v>2.0</v>
      </c>
      <c r="B9" s="239"/>
      <c r="C9" s="239"/>
      <c r="D9" s="239"/>
      <c r="E9" s="239"/>
      <c r="F9" s="239"/>
      <c r="I9" s="186"/>
      <c r="J9" s="187" t="s">
        <v>398</v>
      </c>
      <c r="K9" s="187" t="s">
        <v>342</v>
      </c>
      <c r="L9" s="173"/>
    </row>
    <row r="10">
      <c r="A10" s="236">
        <v>3.0</v>
      </c>
      <c r="B10" s="239"/>
      <c r="C10" s="239"/>
      <c r="D10" s="239"/>
      <c r="E10" s="239"/>
      <c r="F10" s="239"/>
      <c r="I10" s="186"/>
      <c r="J10" s="187" t="s">
        <v>399</v>
      </c>
      <c r="K10" s="187" t="s">
        <v>400</v>
      </c>
      <c r="L10" s="173"/>
    </row>
    <row r="11">
      <c r="A11" s="236">
        <v>4.0</v>
      </c>
      <c r="B11" s="239"/>
      <c r="C11" s="239"/>
      <c r="D11" s="239"/>
      <c r="E11" s="239"/>
      <c r="F11" s="239"/>
      <c r="I11" s="186"/>
      <c r="J11" s="187" t="s">
        <v>401</v>
      </c>
      <c r="K11" s="187" t="s">
        <v>276</v>
      </c>
      <c r="L11" s="173"/>
    </row>
    <row r="12">
      <c r="A12" s="236">
        <v>5.0</v>
      </c>
      <c r="B12" s="239"/>
      <c r="C12" s="239"/>
      <c r="D12" s="239"/>
      <c r="E12" s="239"/>
      <c r="F12" s="239"/>
      <c r="I12" s="186"/>
      <c r="J12" s="187" t="s">
        <v>402</v>
      </c>
      <c r="K12" s="187" t="s">
        <v>342</v>
      </c>
      <c r="L12" s="173"/>
    </row>
    <row r="13">
      <c r="A13" s="236">
        <v>6.0</v>
      </c>
      <c r="B13" s="239"/>
      <c r="C13" s="239"/>
      <c r="D13" s="239"/>
      <c r="E13" s="239"/>
      <c r="F13" s="239"/>
      <c r="I13" s="186"/>
      <c r="J13" s="187" t="s">
        <v>403</v>
      </c>
      <c r="K13" s="187" t="s">
        <v>276</v>
      </c>
      <c r="L13" s="173"/>
    </row>
    <row r="14">
      <c r="A14" s="236">
        <v>7.0</v>
      </c>
      <c r="B14" s="239"/>
      <c r="C14" s="239"/>
      <c r="D14" s="239"/>
      <c r="E14" s="239"/>
      <c r="F14" s="239"/>
      <c r="I14" s="186"/>
      <c r="J14" s="187" t="s">
        <v>404</v>
      </c>
      <c r="K14" s="187" t="s">
        <v>339</v>
      </c>
      <c r="L14" s="173"/>
    </row>
    <row r="15">
      <c r="A15" s="236">
        <v>8.0</v>
      </c>
      <c r="B15" s="239"/>
      <c r="C15" s="239"/>
      <c r="D15" s="239"/>
      <c r="E15" s="239"/>
      <c r="F15" s="239"/>
      <c r="I15" s="186"/>
      <c r="J15" s="187" t="s">
        <v>405</v>
      </c>
      <c r="K15" s="187" t="s">
        <v>276</v>
      </c>
      <c r="L15" s="173"/>
    </row>
    <row r="16">
      <c r="A16" s="236">
        <v>9.0</v>
      </c>
      <c r="B16" s="239"/>
      <c r="C16" s="239"/>
      <c r="D16" s="239"/>
      <c r="E16" s="239"/>
      <c r="F16" s="239"/>
      <c r="I16" s="186"/>
      <c r="J16" s="187" t="s">
        <v>406</v>
      </c>
      <c r="K16" s="187" t="s">
        <v>192</v>
      </c>
      <c r="L16" s="173"/>
    </row>
    <row r="17">
      <c r="A17" s="236">
        <v>10.0</v>
      </c>
      <c r="B17" s="239"/>
      <c r="C17" s="239"/>
      <c r="D17" s="239"/>
      <c r="E17" s="239"/>
      <c r="F17" s="239"/>
      <c r="I17" s="186"/>
      <c r="J17" s="187" t="s">
        <v>407</v>
      </c>
      <c r="K17" s="187" t="s">
        <v>276</v>
      </c>
      <c r="L17" s="173"/>
    </row>
    <row r="18">
      <c r="A18" s="236">
        <v>11.0</v>
      </c>
      <c r="B18" s="239"/>
      <c r="C18" s="239"/>
      <c r="D18" s="239"/>
      <c r="E18" s="239"/>
      <c r="F18" s="239"/>
      <c r="I18" s="186"/>
      <c r="J18" s="187" t="s">
        <v>408</v>
      </c>
      <c r="K18" s="187" t="s">
        <v>233</v>
      </c>
      <c r="L18" s="173"/>
    </row>
    <row r="19">
      <c r="A19" s="236">
        <v>12.0</v>
      </c>
      <c r="B19" s="239"/>
      <c r="C19" s="239"/>
      <c r="D19" s="239"/>
      <c r="E19" s="239"/>
      <c r="F19" s="239"/>
      <c r="I19" s="186"/>
      <c r="J19" s="187" t="s">
        <v>409</v>
      </c>
      <c r="K19" s="187" t="s">
        <v>336</v>
      </c>
      <c r="L19" s="173"/>
    </row>
    <row r="20">
      <c r="A20" s="236">
        <v>13.0</v>
      </c>
      <c r="B20" s="239"/>
      <c r="C20" s="239"/>
      <c r="D20" s="239"/>
      <c r="E20" s="239"/>
      <c r="F20" s="239"/>
      <c r="I20" s="186"/>
      <c r="J20" s="187" t="s">
        <v>410</v>
      </c>
      <c r="K20" s="187" t="s">
        <v>396</v>
      </c>
      <c r="L20" s="173"/>
    </row>
    <row r="21">
      <c r="A21" s="236">
        <v>14.0</v>
      </c>
      <c r="B21" s="239"/>
      <c r="C21" s="239"/>
      <c r="D21" s="239"/>
      <c r="E21" s="239"/>
      <c r="F21" s="239"/>
      <c r="I21" s="186"/>
      <c r="J21" s="187" t="s">
        <v>411</v>
      </c>
      <c r="K21" s="187" t="s">
        <v>336</v>
      </c>
      <c r="L21" s="173"/>
    </row>
    <row r="22">
      <c r="A22" s="236">
        <v>15.0</v>
      </c>
      <c r="B22" s="239"/>
      <c r="C22" s="239"/>
      <c r="D22" s="239"/>
      <c r="E22" s="239"/>
      <c r="F22" s="239"/>
      <c r="I22" s="186"/>
      <c r="J22" s="187" t="s">
        <v>412</v>
      </c>
      <c r="K22" s="187" t="s">
        <v>192</v>
      </c>
      <c r="L22" s="173"/>
    </row>
    <row r="23">
      <c r="A23" s="236">
        <v>16.0</v>
      </c>
      <c r="B23" s="239"/>
      <c r="C23" s="239"/>
      <c r="D23" s="239"/>
      <c r="E23" s="239"/>
      <c r="F23" s="239"/>
      <c r="I23" s="186"/>
      <c r="J23" s="187" t="s">
        <v>413</v>
      </c>
      <c r="K23" s="187" t="s">
        <v>414</v>
      </c>
      <c r="L23" s="173"/>
    </row>
    <row r="24">
      <c r="A24" s="236">
        <v>17.0</v>
      </c>
      <c r="B24" s="239"/>
      <c r="C24" s="239"/>
      <c r="D24" s="239"/>
      <c r="E24" s="239"/>
      <c r="F24" s="239"/>
      <c r="I24" s="186"/>
      <c r="J24" s="187" t="s">
        <v>415</v>
      </c>
      <c r="K24" s="187" t="s">
        <v>396</v>
      </c>
      <c r="L24" s="173"/>
    </row>
    <row r="25">
      <c r="A25" s="236">
        <v>18.0</v>
      </c>
      <c r="B25" s="239"/>
      <c r="C25" s="239"/>
      <c r="D25" s="239"/>
      <c r="E25" s="239"/>
      <c r="F25" s="239"/>
      <c r="I25" s="186"/>
      <c r="J25" s="187" t="s">
        <v>416</v>
      </c>
      <c r="K25" s="187" t="s">
        <v>396</v>
      </c>
      <c r="L25" s="173"/>
    </row>
    <row r="26">
      <c r="A26" s="236">
        <v>19.0</v>
      </c>
      <c r="B26" s="239"/>
      <c r="C26" s="239"/>
      <c r="D26" s="239"/>
      <c r="E26" s="239"/>
      <c r="F26" s="239"/>
      <c r="I26" s="186"/>
      <c r="J26" s="187" t="s">
        <v>417</v>
      </c>
      <c r="K26" s="187" t="s">
        <v>418</v>
      </c>
      <c r="L26" s="173"/>
    </row>
    <row r="27">
      <c r="A27" s="236">
        <v>20.0</v>
      </c>
      <c r="B27" s="239"/>
      <c r="C27" s="239"/>
      <c r="D27" s="239"/>
      <c r="E27" s="239"/>
      <c r="F27" s="239"/>
      <c r="I27" s="186"/>
      <c r="J27" s="187" t="s">
        <v>419</v>
      </c>
      <c r="K27" s="187" t="s">
        <v>192</v>
      </c>
      <c r="L27" s="173"/>
    </row>
    <row r="28">
      <c r="A28" s="236">
        <v>21.0</v>
      </c>
      <c r="B28" s="239"/>
      <c r="C28" s="239"/>
      <c r="D28" s="239"/>
      <c r="E28" s="239"/>
      <c r="F28" s="239"/>
      <c r="I28" s="186"/>
      <c r="J28" s="187" t="s">
        <v>420</v>
      </c>
      <c r="K28" s="187" t="s">
        <v>192</v>
      </c>
      <c r="L28" s="173"/>
    </row>
    <row r="29">
      <c r="A29" s="236">
        <v>22.0</v>
      </c>
      <c r="B29" s="239"/>
      <c r="C29" s="239"/>
      <c r="D29" s="239"/>
      <c r="E29" s="239"/>
      <c r="F29" s="239"/>
      <c r="I29" s="186"/>
      <c r="J29" s="187" t="s">
        <v>421</v>
      </c>
      <c r="K29" s="187" t="s">
        <v>418</v>
      </c>
      <c r="L29" s="173"/>
    </row>
    <row r="30">
      <c r="A30" s="236">
        <v>23.0</v>
      </c>
      <c r="B30" s="239"/>
      <c r="C30" s="239"/>
      <c r="D30" s="239"/>
      <c r="E30" s="239"/>
      <c r="F30" s="239"/>
      <c r="I30" s="186"/>
      <c r="J30" s="187" t="s">
        <v>422</v>
      </c>
      <c r="K30" s="187" t="s">
        <v>359</v>
      </c>
      <c r="L30" s="173"/>
    </row>
    <row r="31">
      <c r="A31" s="236">
        <v>24.0</v>
      </c>
      <c r="B31" s="239"/>
      <c r="C31" s="239"/>
      <c r="D31" s="239"/>
      <c r="E31" s="239"/>
      <c r="F31" s="239"/>
      <c r="I31" s="186"/>
      <c r="J31" s="187" t="s">
        <v>423</v>
      </c>
      <c r="K31" s="187" t="s">
        <v>311</v>
      </c>
      <c r="L31" s="173"/>
    </row>
    <row r="32">
      <c r="A32" s="236">
        <v>25.0</v>
      </c>
      <c r="B32" s="239"/>
      <c r="C32" s="239"/>
      <c r="D32" s="237"/>
      <c r="E32" s="239"/>
      <c r="F32" s="239"/>
      <c r="I32" s="186"/>
      <c r="J32" s="187" t="s">
        <v>424</v>
      </c>
      <c r="K32" s="187" t="s">
        <v>233</v>
      </c>
      <c r="L32" s="173"/>
    </row>
    <row r="33">
      <c r="A33" s="236">
        <v>26.0</v>
      </c>
      <c r="B33" s="239"/>
      <c r="C33" s="239"/>
      <c r="D33" s="237"/>
      <c r="E33" s="239"/>
      <c r="F33" s="239"/>
      <c r="I33" s="186"/>
      <c r="J33" s="187" t="s">
        <v>425</v>
      </c>
      <c r="K33" s="187" t="s">
        <v>396</v>
      </c>
      <c r="L33" s="173"/>
    </row>
    <row r="34">
      <c r="A34" s="236">
        <v>27.0</v>
      </c>
      <c r="B34" s="239"/>
      <c r="C34" s="239"/>
      <c r="D34" s="237"/>
      <c r="E34" s="239"/>
      <c r="F34" s="239"/>
      <c r="I34" s="186"/>
      <c r="J34" s="194" t="s">
        <v>426</v>
      </c>
      <c r="K34" s="194" t="s">
        <v>233</v>
      </c>
      <c r="L34" s="240"/>
    </row>
    <row r="35">
      <c r="A35" s="236">
        <v>28.0</v>
      </c>
      <c r="B35" s="239"/>
      <c r="C35" s="239"/>
      <c r="D35" s="237"/>
      <c r="E35" s="239"/>
      <c r="F35" s="239"/>
      <c r="I35" s="186"/>
      <c r="J35" s="194" t="s">
        <v>427</v>
      </c>
      <c r="K35" s="194" t="s">
        <v>276</v>
      </c>
      <c r="L35" s="240"/>
    </row>
    <row r="36">
      <c r="A36" s="236">
        <v>29.0</v>
      </c>
      <c r="B36" s="239"/>
      <c r="C36" s="239"/>
      <c r="D36" s="237"/>
      <c r="E36" s="239"/>
      <c r="F36" s="239"/>
      <c r="I36" s="186"/>
      <c r="J36" s="194" t="s">
        <v>428</v>
      </c>
      <c r="K36" s="194" t="s">
        <v>396</v>
      </c>
      <c r="L36" s="240"/>
    </row>
    <row r="37">
      <c r="A37" s="236">
        <v>30.0</v>
      </c>
      <c r="B37" s="239"/>
      <c r="C37" s="239"/>
      <c r="D37" s="237"/>
      <c r="E37" s="239"/>
      <c r="F37" s="239"/>
      <c r="I37" s="186"/>
      <c r="J37" s="194" t="s">
        <v>429</v>
      </c>
      <c r="K37" s="194" t="s">
        <v>414</v>
      </c>
      <c r="L37" s="240"/>
    </row>
    <row r="38">
      <c r="I38" s="186"/>
      <c r="J38" s="194" t="s">
        <v>430</v>
      </c>
      <c r="K38" s="194" t="s">
        <v>276</v>
      </c>
      <c r="L38" s="240"/>
    </row>
    <row r="39">
      <c r="I39" s="186"/>
      <c r="J39" s="194" t="s">
        <v>431</v>
      </c>
      <c r="K39" s="194" t="s">
        <v>192</v>
      </c>
      <c r="L39" s="240"/>
    </row>
    <row r="40">
      <c r="I40" s="186"/>
      <c r="J40" s="194" t="s">
        <v>432</v>
      </c>
      <c r="K40" s="194" t="s">
        <v>192</v>
      </c>
      <c r="L40" s="240"/>
    </row>
    <row r="41">
      <c r="I41" s="186"/>
      <c r="J41" s="194" t="s">
        <v>433</v>
      </c>
      <c r="K41" s="194" t="s">
        <v>233</v>
      </c>
      <c r="L41" s="240"/>
    </row>
    <row r="42">
      <c r="I42" s="186"/>
      <c r="J42" s="194" t="s">
        <v>434</v>
      </c>
      <c r="K42" s="194" t="s">
        <v>233</v>
      </c>
      <c r="L42" s="240"/>
    </row>
    <row r="43">
      <c r="I43" s="186"/>
      <c r="J43" s="194" t="s">
        <v>435</v>
      </c>
      <c r="K43" s="194" t="s">
        <v>339</v>
      </c>
      <c r="L43" s="240"/>
    </row>
    <row r="44">
      <c r="I44" s="186"/>
      <c r="J44" s="194" t="s">
        <v>436</v>
      </c>
      <c r="K44" s="194" t="s">
        <v>276</v>
      </c>
      <c r="L44" s="240"/>
    </row>
    <row r="45">
      <c r="I45" s="186"/>
      <c r="J45" s="194" t="s">
        <v>437</v>
      </c>
      <c r="K45" s="194" t="s">
        <v>438</v>
      </c>
      <c r="L45" s="240"/>
    </row>
    <row r="46">
      <c r="I46" s="186"/>
      <c r="J46" s="194" t="s">
        <v>439</v>
      </c>
      <c r="K46" s="194" t="s">
        <v>336</v>
      </c>
      <c r="L46" s="240"/>
    </row>
    <row r="47">
      <c r="I47" s="186"/>
      <c r="J47" s="194" t="s">
        <v>440</v>
      </c>
      <c r="K47" s="194" t="s">
        <v>396</v>
      </c>
      <c r="L47" s="240"/>
    </row>
    <row r="48">
      <c r="I48" s="186"/>
      <c r="J48" s="194" t="s">
        <v>441</v>
      </c>
      <c r="K48" s="194" t="s">
        <v>396</v>
      </c>
      <c r="L48" s="240"/>
    </row>
    <row r="49">
      <c r="I49" s="186"/>
      <c r="J49" s="194" t="s">
        <v>442</v>
      </c>
      <c r="K49" s="194" t="s">
        <v>253</v>
      </c>
      <c r="L49" s="240"/>
    </row>
    <row r="50">
      <c r="I50" s="186"/>
      <c r="J50" s="194" t="s">
        <v>443</v>
      </c>
      <c r="K50" s="194" t="s">
        <v>233</v>
      </c>
      <c r="L50" s="240"/>
    </row>
    <row r="51">
      <c r="I51" s="186"/>
      <c r="J51" s="194" t="s">
        <v>444</v>
      </c>
      <c r="K51" s="194" t="s">
        <v>336</v>
      </c>
      <c r="L51" s="240"/>
    </row>
    <row r="52">
      <c r="I52" s="186"/>
      <c r="J52" s="194" t="s">
        <v>445</v>
      </c>
      <c r="K52" s="194" t="s">
        <v>414</v>
      </c>
      <c r="L52" s="240"/>
    </row>
    <row r="53">
      <c r="I53" s="186"/>
      <c r="J53" s="194" t="s">
        <v>446</v>
      </c>
      <c r="K53" s="194" t="s">
        <v>192</v>
      </c>
      <c r="L53" s="240"/>
    </row>
    <row r="54">
      <c r="I54" s="186"/>
      <c r="J54" s="194" t="s">
        <v>447</v>
      </c>
      <c r="K54" s="194" t="s">
        <v>414</v>
      </c>
      <c r="L54" s="240"/>
    </row>
    <row r="55">
      <c r="I55" s="186"/>
      <c r="J55" s="194" t="s">
        <v>448</v>
      </c>
      <c r="K55" s="194" t="s">
        <v>276</v>
      </c>
      <c r="L55" s="240"/>
    </row>
    <row r="56">
      <c r="I56" s="186"/>
      <c r="J56" s="194" t="s">
        <v>449</v>
      </c>
      <c r="K56" s="194" t="s">
        <v>418</v>
      </c>
      <c r="L56" s="240"/>
    </row>
    <row r="57">
      <c r="I57" s="186"/>
      <c r="J57" s="194" t="s">
        <v>450</v>
      </c>
      <c r="K57" s="194" t="s">
        <v>253</v>
      </c>
      <c r="L57" s="240"/>
    </row>
    <row r="58">
      <c r="I58" s="186"/>
      <c r="J58" s="194" t="s">
        <v>451</v>
      </c>
      <c r="K58" s="194" t="s">
        <v>276</v>
      </c>
      <c r="L58" s="240"/>
    </row>
    <row r="59">
      <c r="I59" s="186"/>
      <c r="J59" s="194" t="s">
        <v>452</v>
      </c>
      <c r="K59" s="194" t="s">
        <v>396</v>
      </c>
      <c r="L59" s="240"/>
    </row>
    <row r="60">
      <c r="I60" s="186"/>
      <c r="J60" s="194" t="s">
        <v>453</v>
      </c>
      <c r="K60" s="194" t="s">
        <v>336</v>
      </c>
      <c r="L60" s="240"/>
    </row>
    <row r="61">
      <c r="I61" s="186"/>
      <c r="J61" s="194" t="s">
        <v>454</v>
      </c>
      <c r="K61" s="194" t="s">
        <v>455</v>
      </c>
      <c r="L61" s="240"/>
    </row>
    <row r="62">
      <c r="I62" s="186"/>
      <c r="J62" s="194" t="s">
        <v>456</v>
      </c>
      <c r="K62" s="194" t="s">
        <v>311</v>
      </c>
      <c r="L62" s="240"/>
    </row>
    <row r="63">
      <c r="I63" s="186"/>
      <c r="J63" s="194" t="s">
        <v>457</v>
      </c>
      <c r="K63" s="194" t="s">
        <v>336</v>
      </c>
      <c r="L63" s="240"/>
    </row>
    <row r="64">
      <c r="I64" s="186"/>
      <c r="J64" s="194" t="s">
        <v>458</v>
      </c>
      <c r="K64" s="194" t="s">
        <v>353</v>
      </c>
      <c r="L64" s="240"/>
    </row>
    <row r="65">
      <c r="I65" s="186"/>
      <c r="J65" s="194" t="s">
        <v>459</v>
      </c>
      <c r="K65" s="194" t="s">
        <v>276</v>
      </c>
      <c r="L65" s="240"/>
    </row>
    <row r="66">
      <c r="I66" s="186"/>
      <c r="J66" s="194" t="s">
        <v>460</v>
      </c>
      <c r="K66" s="194" t="s">
        <v>192</v>
      </c>
      <c r="L66" s="240"/>
    </row>
    <row r="67">
      <c r="I67" s="186"/>
      <c r="J67" s="194" t="s">
        <v>461</v>
      </c>
      <c r="K67" s="194" t="s">
        <v>418</v>
      </c>
      <c r="L67" s="240"/>
    </row>
    <row r="68">
      <c r="I68" s="186"/>
      <c r="J68" s="194" t="s">
        <v>462</v>
      </c>
      <c r="K68" s="194" t="s">
        <v>342</v>
      </c>
      <c r="L68" s="240"/>
    </row>
    <row r="69">
      <c r="I69" s="186"/>
      <c r="J69" s="194" t="s">
        <v>463</v>
      </c>
      <c r="K69" s="194" t="s">
        <v>342</v>
      </c>
      <c r="L69" s="240"/>
    </row>
    <row r="70">
      <c r="I70" s="186"/>
      <c r="J70" s="194" t="s">
        <v>464</v>
      </c>
      <c r="K70" s="194" t="s">
        <v>233</v>
      </c>
      <c r="L70" s="240"/>
    </row>
    <row r="71">
      <c r="I71" s="186"/>
      <c r="J71" s="194" t="s">
        <v>465</v>
      </c>
      <c r="K71" s="194" t="s">
        <v>233</v>
      </c>
      <c r="L71" s="240"/>
    </row>
    <row r="72">
      <c r="I72" s="186"/>
      <c r="J72" s="194" t="s">
        <v>466</v>
      </c>
      <c r="K72" s="194" t="s">
        <v>192</v>
      </c>
      <c r="L72" s="240"/>
    </row>
    <row r="73">
      <c r="I73" s="186"/>
      <c r="J73" s="194" t="s">
        <v>467</v>
      </c>
      <c r="K73" s="194" t="s">
        <v>438</v>
      </c>
      <c r="L73" s="240"/>
    </row>
    <row r="74">
      <c r="I74" s="186"/>
      <c r="J74" s="194" t="s">
        <v>468</v>
      </c>
      <c r="K74" s="194" t="s">
        <v>469</v>
      </c>
      <c r="L74" s="240"/>
    </row>
    <row r="75">
      <c r="I75" s="186"/>
      <c r="J75" s="194" t="s">
        <v>470</v>
      </c>
      <c r="K75" s="194" t="s">
        <v>233</v>
      </c>
      <c r="L75" s="240"/>
    </row>
    <row r="76">
      <c r="I76" s="186"/>
      <c r="J76" s="194" t="s">
        <v>471</v>
      </c>
      <c r="K76" s="194" t="s">
        <v>253</v>
      </c>
      <c r="L76" s="240"/>
    </row>
    <row r="77">
      <c r="I77" s="186"/>
      <c r="J77" s="194" t="s">
        <v>472</v>
      </c>
      <c r="K77" s="194" t="s">
        <v>192</v>
      </c>
      <c r="L77" s="240"/>
    </row>
    <row r="78">
      <c r="I78" s="186"/>
      <c r="J78" s="194" t="s">
        <v>473</v>
      </c>
      <c r="K78" s="194" t="s">
        <v>233</v>
      </c>
      <c r="L78" s="240"/>
    </row>
    <row r="79">
      <c r="I79" s="186"/>
      <c r="J79" s="194" t="s">
        <v>474</v>
      </c>
      <c r="K79" s="194" t="s">
        <v>233</v>
      </c>
      <c r="L79" s="240"/>
    </row>
    <row r="80">
      <c r="I80" s="186"/>
      <c r="J80" s="194" t="s">
        <v>475</v>
      </c>
      <c r="K80" s="194" t="s">
        <v>233</v>
      </c>
      <c r="L80" s="240"/>
    </row>
    <row r="81">
      <c r="I81" s="186"/>
      <c r="J81" s="194" t="s">
        <v>476</v>
      </c>
      <c r="K81" s="194" t="s">
        <v>233</v>
      </c>
      <c r="L81" s="240"/>
    </row>
    <row r="82">
      <c r="I82" s="186"/>
      <c r="J82" s="194" t="s">
        <v>477</v>
      </c>
      <c r="K82" s="194" t="s">
        <v>336</v>
      </c>
      <c r="L82" s="240"/>
    </row>
    <row r="83">
      <c r="I83" s="186"/>
      <c r="J83" s="194" t="s">
        <v>478</v>
      </c>
      <c r="K83" s="194" t="s">
        <v>396</v>
      </c>
      <c r="L83" s="240"/>
    </row>
    <row r="84">
      <c r="I84" s="186"/>
      <c r="J84" s="194" t="s">
        <v>479</v>
      </c>
      <c r="K84" s="194" t="s">
        <v>418</v>
      </c>
      <c r="L84" s="240"/>
    </row>
    <row r="85">
      <c r="I85" s="186"/>
      <c r="J85" s="194" t="s">
        <v>480</v>
      </c>
      <c r="K85" s="194" t="s">
        <v>233</v>
      </c>
      <c r="L85" s="240"/>
    </row>
    <row r="86">
      <c r="I86" s="186"/>
      <c r="J86" s="194" t="s">
        <v>481</v>
      </c>
      <c r="K86" s="194" t="s">
        <v>342</v>
      </c>
      <c r="L86" s="240"/>
    </row>
    <row r="87">
      <c r="I87" s="186"/>
      <c r="J87" s="194" t="s">
        <v>482</v>
      </c>
      <c r="K87" s="194" t="s">
        <v>192</v>
      </c>
      <c r="L87" s="240"/>
    </row>
    <row r="88">
      <c r="I88" s="186"/>
      <c r="J88" s="194" t="s">
        <v>483</v>
      </c>
      <c r="K88" s="194" t="s">
        <v>192</v>
      </c>
      <c r="L88" s="240"/>
    </row>
    <row r="89">
      <c r="I89" s="186"/>
      <c r="J89" s="194" t="s">
        <v>484</v>
      </c>
      <c r="K89" s="194" t="s">
        <v>192</v>
      </c>
      <c r="L89" s="240"/>
    </row>
    <row r="90">
      <c r="I90" s="186"/>
      <c r="J90" s="194" t="s">
        <v>485</v>
      </c>
      <c r="K90" s="194" t="s">
        <v>233</v>
      </c>
      <c r="L90" s="240"/>
    </row>
    <row r="91">
      <c r="I91" s="186"/>
      <c r="J91" s="194" t="s">
        <v>486</v>
      </c>
      <c r="K91" s="194" t="s">
        <v>253</v>
      </c>
      <c r="L91" s="240"/>
    </row>
    <row r="92">
      <c r="I92" s="186"/>
      <c r="J92" s="194" t="s">
        <v>487</v>
      </c>
      <c r="K92" s="194" t="s">
        <v>351</v>
      </c>
      <c r="L92" s="240"/>
    </row>
    <row r="93">
      <c r="I93" s="186"/>
      <c r="J93" s="194" t="s">
        <v>488</v>
      </c>
      <c r="K93" s="194" t="s">
        <v>336</v>
      </c>
      <c r="L93" s="240"/>
    </row>
    <row r="94">
      <c r="I94" s="186"/>
      <c r="J94" s="194" t="s">
        <v>489</v>
      </c>
      <c r="K94" s="194" t="s">
        <v>253</v>
      </c>
      <c r="L94" s="240"/>
    </row>
    <row r="95">
      <c r="I95" s="186"/>
      <c r="J95" s="194" t="s">
        <v>490</v>
      </c>
      <c r="K95" s="194" t="s">
        <v>396</v>
      </c>
      <c r="L95" s="240"/>
    </row>
    <row r="96">
      <c r="I96" s="186"/>
      <c r="J96" s="194" t="s">
        <v>491</v>
      </c>
      <c r="K96" s="194" t="s">
        <v>418</v>
      </c>
      <c r="L96" s="240"/>
    </row>
    <row r="97">
      <c r="I97" s="186"/>
      <c r="J97" s="194" t="s">
        <v>492</v>
      </c>
      <c r="K97" s="194" t="s">
        <v>253</v>
      </c>
      <c r="L97" s="240"/>
    </row>
    <row r="98">
      <c r="I98" s="186"/>
      <c r="J98" s="194" t="s">
        <v>493</v>
      </c>
      <c r="K98" s="194" t="s">
        <v>253</v>
      </c>
      <c r="L98" s="240"/>
    </row>
    <row r="99">
      <c r="I99" s="186"/>
      <c r="J99" s="194" t="s">
        <v>494</v>
      </c>
      <c r="K99" s="194" t="s">
        <v>351</v>
      </c>
      <c r="L99" s="240"/>
    </row>
    <row r="100">
      <c r="I100" s="186"/>
      <c r="J100" s="194" t="s">
        <v>495</v>
      </c>
      <c r="K100" s="194" t="s">
        <v>418</v>
      </c>
      <c r="L100" s="240"/>
    </row>
    <row r="101">
      <c r="I101" s="186"/>
      <c r="J101" s="194" t="s">
        <v>496</v>
      </c>
      <c r="K101" s="194" t="s">
        <v>233</v>
      </c>
      <c r="L101" s="240"/>
    </row>
    <row r="102">
      <c r="I102" s="186"/>
      <c r="J102" s="194" t="s">
        <v>497</v>
      </c>
      <c r="K102" s="194" t="s">
        <v>276</v>
      </c>
      <c r="L102" s="240"/>
    </row>
    <row r="103">
      <c r="I103" s="186"/>
      <c r="J103" s="194" t="s">
        <v>498</v>
      </c>
      <c r="K103" s="194" t="s">
        <v>276</v>
      </c>
      <c r="L103" s="240"/>
    </row>
    <row r="104">
      <c r="I104" s="186"/>
      <c r="J104" s="194" t="s">
        <v>499</v>
      </c>
      <c r="K104" s="194" t="s">
        <v>336</v>
      </c>
      <c r="L104" s="240"/>
    </row>
    <row r="105">
      <c r="I105" s="186"/>
      <c r="J105" s="194" t="s">
        <v>500</v>
      </c>
      <c r="K105" s="194" t="s">
        <v>311</v>
      </c>
      <c r="L105" s="240"/>
    </row>
    <row r="106">
      <c r="I106" s="186"/>
      <c r="J106" s="194" t="s">
        <v>501</v>
      </c>
      <c r="K106" s="194" t="s">
        <v>336</v>
      </c>
      <c r="L106" s="240"/>
    </row>
    <row r="107">
      <c r="I107" s="186"/>
      <c r="J107" s="194" t="s">
        <v>502</v>
      </c>
      <c r="K107" s="194" t="s">
        <v>418</v>
      </c>
      <c r="L107" s="240"/>
    </row>
    <row r="108">
      <c r="I108" s="186"/>
      <c r="J108" s="194" t="s">
        <v>503</v>
      </c>
      <c r="K108" s="194" t="s">
        <v>233</v>
      </c>
      <c r="L108" s="240"/>
    </row>
    <row r="109">
      <c r="I109" s="186"/>
      <c r="J109" s="194" t="s">
        <v>504</v>
      </c>
      <c r="K109" s="194" t="s">
        <v>233</v>
      </c>
      <c r="L109" s="240"/>
    </row>
    <row r="110">
      <c r="I110" s="186"/>
      <c r="J110" s="194" t="s">
        <v>505</v>
      </c>
      <c r="K110" s="194" t="s">
        <v>233</v>
      </c>
      <c r="L110" s="240"/>
    </row>
    <row r="111">
      <c r="I111" s="186"/>
      <c r="J111" s="194" t="s">
        <v>506</v>
      </c>
      <c r="K111" s="194" t="s">
        <v>276</v>
      </c>
      <c r="L111" s="240"/>
    </row>
    <row r="112">
      <c r="I112" s="186"/>
      <c r="J112" s="194" t="s">
        <v>507</v>
      </c>
      <c r="K112" s="194" t="s">
        <v>418</v>
      </c>
      <c r="L112" s="240"/>
    </row>
    <row r="113">
      <c r="I113" s="186"/>
      <c r="J113" s="194" t="s">
        <v>508</v>
      </c>
      <c r="K113" s="194" t="s">
        <v>276</v>
      </c>
      <c r="L113" s="240"/>
    </row>
    <row r="114">
      <c r="I114" s="186"/>
      <c r="J114" s="194" t="s">
        <v>509</v>
      </c>
      <c r="K114" s="194" t="s">
        <v>418</v>
      </c>
      <c r="L114" s="240"/>
    </row>
    <row r="115">
      <c r="I115" s="186"/>
      <c r="J115" s="194" t="s">
        <v>510</v>
      </c>
      <c r="K115" s="194" t="s">
        <v>276</v>
      </c>
      <c r="L115" s="240"/>
    </row>
    <row r="116">
      <c r="I116" s="186"/>
      <c r="J116" s="194" t="s">
        <v>511</v>
      </c>
      <c r="K116" s="194" t="s">
        <v>342</v>
      </c>
      <c r="L116" s="240"/>
    </row>
    <row r="117">
      <c r="I117" s="186"/>
      <c r="J117" s="194" t="s">
        <v>512</v>
      </c>
      <c r="K117" s="194" t="s">
        <v>359</v>
      </c>
      <c r="L117" s="240"/>
    </row>
    <row r="118">
      <c r="I118" s="186"/>
      <c r="J118" s="194" t="s">
        <v>513</v>
      </c>
      <c r="K118" s="194" t="s">
        <v>418</v>
      </c>
      <c r="L118" s="240"/>
    </row>
    <row r="119">
      <c r="I119" s="186"/>
      <c r="J119" s="194" t="s">
        <v>514</v>
      </c>
      <c r="K119" s="194" t="s">
        <v>418</v>
      </c>
      <c r="L119" s="240"/>
    </row>
    <row r="120">
      <c r="I120" s="186"/>
      <c r="J120" s="194" t="s">
        <v>515</v>
      </c>
      <c r="K120" s="194" t="s">
        <v>192</v>
      </c>
      <c r="L120" s="240"/>
    </row>
    <row r="121">
      <c r="I121" s="186"/>
      <c r="J121" s="194" t="s">
        <v>516</v>
      </c>
      <c r="K121" s="194" t="s">
        <v>418</v>
      </c>
      <c r="L121" s="240"/>
    </row>
    <row r="122">
      <c r="I122" s="186"/>
      <c r="J122" s="194" t="s">
        <v>517</v>
      </c>
      <c r="K122" s="194" t="s">
        <v>233</v>
      </c>
      <c r="L122" s="240"/>
    </row>
    <row r="123">
      <c r="I123" s="186"/>
      <c r="J123" s="194" t="s">
        <v>518</v>
      </c>
      <c r="K123" s="194" t="s">
        <v>359</v>
      </c>
      <c r="L123" s="240"/>
    </row>
    <row r="124">
      <c r="I124" s="186"/>
      <c r="J124" s="194" t="s">
        <v>519</v>
      </c>
      <c r="K124" s="194" t="s">
        <v>276</v>
      </c>
      <c r="L124" s="240"/>
    </row>
    <row r="125">
      <c r="I125" s="186"/>
      <c r="J125" s="194" t="s">
        <v>520</v>
      </c>
      <c r="K125" s="194" t="s">
        <v>233</v>
      </c>
      <c r="L125" s="240"/>
    </row>
    <row r="126">
      <c r="I126" s="186"/>
      <c r="J126" s="194" t="s">
        <v>521</v>
      </c>
      <c r="K126" s="194" t="s">
        <v>342</v>
      </c>
      <c r="L126" s="240"/>
    </row>
    <row r="127">
      <c r="I127" s="186"/>
      <c r="J127" s="194" t="s">
        <v>522</v>
      </c>
      <c r="K127" s="194" t="s">
        <v>233</v>
      </c>
      <c r="L127" s="240"/>
    </row>
    <row r="128">
      <c r="I128" s="186"/>
      <c r="J128" s="194" t="s">
        <v>523</v>
      </c>
      <c r="K128" s="194" t="s">
        <v>418</v>
      </c>
      <c r="L128" s="240"/>
    </row>
    <row r="129">
      <c r="I129" s="186"/>
      <c r="J129" s="194" t="s">
        <v>524</v>
      </c>
      <c r="K129" s="194" t="s">
        <v>418</v>
      </c>
      <c r="L129" s="240"/>
    </row>
    <row r="130">
      <c r="I130" s="186"/>
      <c r="J130" s="194" t="s">
        <v>525</v>
      </c>
      <c r="K130" s="194" t="s">
        <v>418</v>
      </c>
      <c r="L130" s="240"/>
    </row>
    <row r="131">
      <c r="I131" s="186"/>
      <c r="J131" s="194" t="s">
        <v>526</v>
      </c>
      <c r="K131" s="194" t="s">
        <v>396</v>
      </c>
      <c r="L131" s="240"/>
    </row>
    <row r="132">
      <c r="I132" s="186"/>
      <c r="J132" s="194" t="s">
        <v>527</v>
      </c>
      <c r="K132" s="194" t="s">
        <v>192</v>
      </c>
      <c r="L132" s="240"/>
    </row>
    <row r="133">
      <c r="I133" s="186"/>
      <c r="J133" s="194" t="s">
        <v>528</v>
      </c>
      <c r="K133" s="194" t="s">
        <v>438</v>
      </c>
      <c r="L133" s="240"/>
    </row>
    <row r="134">
      <c r="I134" s="186"/>
      <c r="J134" s="194" t="s">
        <v>529</v>
      </c>
      <c r="K134" s="194" t="s">
        <v>253</v>
      </c>
      <c r="L134" s="240"/>
    </row>
    <row r="135">
      <c r="I135" s="186"/>
      <c r="J135" s="194" t="s">
        <v>530</v>
      </c>
      <c r="K135" s="194" t="s">
        <v>233</v>
      </c>
      <c r="L135" s="240"/>
    </row>
    <row r="136">
      <c r="I136" s="186"/>
      <c r="J136" s="194" t="s">
        <v>531</v>
      </c>
      <c r="K136" s="194" t="s">
        <v>276</v>
      </c>
      <c r="L136" s="240"/>
    </row>
    <row r="137">
      <c r="I137" s="186"/>
      <c r="J137" s="194" t="s">
        <v>532</v>
      </c>
      <c r="K137" s="194" t="s">
        <v>233</v>
      </c>
      <c r="L137" s="240"/>
    </row>
    <row r="138">
      <c r="I138" s="186"/>
      <c r="J138" s="194" t="s">
        <v>533</v>
      </c>
      <c r="K138" s="194" t="s">
        <v>276</v>
      </c>
      <c r="L138" s="240"/>
    </row>
    <row r="139">
      <c r="I139" s="186"/>
      <c r="J139" s="194" t="s">
        <v>534</v>
      </c>
      <c r="K139" s="194" t="s">
        <v>418</v>
      </c>
      <c r="L139" s="240"/>
    </row>
    <row r="140">
      <c r="I140" s="186"/>
      <c r="J140" s="194" t="s">
        <v>535</v>
      </c>
      <c r="K140" s="194" t="s">
        <v>418</v>
      </c>
      <c r="L140" s="240"/>
    </row>
    <row r="141">
      <c r="I141" s="186"/>
      <c r="J141" s="194" t="s">
        <v>536</v>
      </c>
      <c r="K141" s="194" t="s">
        <v>336</v>
      </c>
      <c r="L141" s="240"/>
    </row>
    <row r="142">
      <c r="I142" s="186"/>
      <c r="J142" s="194" t="s">
        <v>537</v>
      </c>
      <c r="K142" s="194" t="s">
        <v>233</v>
      </c>
      <c r="L142" s="240"/>
    </row>
    <row r="143">
      <c r="I143" s="186"/>
      <c r="J143" s="194" t="s">
        <v>538</v>
      </c>
      <c r="K143" s="194" t="s">
        <v>233</v>
      </c>
      <c r="L143" s="240"/>
    </row>
    <row r="144">
      <c r="I144" s="186"/>
      <c r="J144" s="194" t="s">
        <v>539</v>
      </c>
      <c r="K144" s="194" t="s">
        <v>192</v>
      </c>
      <c r="L144" s="240"/>
    </row>
    <row r="145">
      <c r="I145" s="186"/>
      <c r="J145" s="194" t="s">
        <v>540</v>
      </c>
      <c r="K145" s="194" t="s">
        <v>233</v>
      </c>
      <c r="L145" s="240"/>
    </row>
    <row r="146">
      <c r="I146" s="186"/>
      <c r="J146" s="194" t="s">
        <v>541</v>
      </c>
      <c r="K146" s="194" t="s">
        <v>253</v>
      </c>
      <c r="L146" s="240"/>
    </row>
    <row r="147">
      <c r="I147" s="186"/>
      <c r="J147" s="194" t="s">
        <v>542</v>
      </c>
      <c r="K147" s="194" t="s">
        <v>253</v>
      </c>
      <c r="L147" s="240"/>
    </row>
    <row r="148">
      <c r="I148" s="186"/>
      <c r="J148" s="194" t="s">
        <v>543</v>
      </c>
      <c r="K148" s="194" t="s">
        <v>396</v>
      </c>
      <c r="L148" s="240"/>
    </row>
    <row r="149">
      <c r="I149" s="186"/>
      <c r="J149" s="194" t="s">
        <v>544</v>
      </c>
      <c r="K149" s="194" t="s">
        <v>276</v>
      </c>
      <c r="L149" s="240"/>
    </row>
    <row r="150">
      <c r="I150" s="186"/>
      <c r="J150" s="194" t="s">
        <v>545</v>
      </c>
      <c r="K150" s="194" t="s">
        <v>192</v>
      </c>
      <c r="L150" s="240"/>
    </row>
    <row r="151">
      <c r="I151" s="186"/>
      <c r="J151" s="194" t="s">
        <v>546</v>
      </c>
      <c r="K151" s="194" t="s">
        <v>276</v>
      </c>
      <c r="L151" s="240"/>
    </row>
    <row r="152">
      <c r="I152" s="186"/>
      <c r="J152" s="194" t="s">
        <v>547</v>
      </c>
      <c r="K152" s="194" t="s">
        <v>192</v>
      </c>
      <c r="L152" s="240"/>
    </row>
    <row r="153">
      <c r="I153" s="186"/>
      <c r="J153" s="194" t="s">
        <v>548</v>
      </c>
      <c r="K153" s="194" t="s">
        <v>253</v>
      </c>
      <c r="L153" s="240"/>
    </row>
    <row r="154">
      <c r="I154" s="186"/>
      <c r="J154" s="194" t="s">
        <v>549</v>
      </c>
      <c r="K154" s="194" t="s">
        <v>233</v>
      </c>
      <c r="L154" s="240"/>
    </row>
    <row r="155">
      <c r="I155" s="186"/>
      <c r="J155" s="194" t="s">
        <v>550</v>
      </c>
      <c r="K155" s="194" t="s">
        <v>339</v>
      </c>
      <c r="L155" s="240"/>
    </row>
    <row r="156">
      <c r="I156" s="186"/>
      <c r="J156" s="194" t="s">
        <v>551</v>
      </c>
      <c r="K156" s="194" t="s">
        <v>418</v>
      </c>
      <c r="L156" s="240"/>
    </row>
    <row r="157">
      <c r="I157" s="186"/>
      <c r="J157" s="194" t="s">
        <v>552</v>
      </c>
      <c r="K157" s="194" t="s">
        <v>418</v>
      </c>
      <c r="L157" s="240"/>
    </row>
    <row r="158">
      <c r="I158" s="186"/>
      <c r="J158" s="194" t="s">
        <v>553</v>
      </c>
      <c r="K158" s="194" t="s">
        <v>192</v>
      </c>
      <c r="L158" s="240"/>
    </row>
    <row r="159">
      <c r="I159" s="186"/>
      <c r="J159" s="194" t="s">
        <v>554</v>
      </c>
      <c r="K159" s="194" t="s">
        <v>555</v>
      </c>
      <c r="L159" s="240"/>
    </row>
    <row r="160">
      <c r="I160" s="186"/>
      <c r="J160" s="194" t="s">
        <v>556</v>
      </c>
      <c r="K160" s="194" t="s">
        <v>233</v>
      </c>
      <c r="L160" s="240"/>
    </row>
    <row r="161">
      <c r="I161" s="186"/>
      <c r="J161" s="194" t="s">
        <v>557</v>
      </c>
      <c r="K161" s="194" t="s">
        <v>276</v>
      </c>
      <c r="L161" s="240"/>
    </row>
    <row r="162">
      <c r="I162" s="186"/>
      <c r="J162" s="194" t="s">
        <v>558</v>
      </c>
      <c r="K162" s="194" t="s">
        <v>469</v>
      </c>
      <c r="L162" s="240"/>
    </row>
    <row r="163">
      <c r="I163" s="186"/>
      <c r="J163" s="194" t="s">
        <v>559</v>
      </c>
      <c r="K163" s="194" t="s">
        <v>418</v>
      </c>
      <c r="L163" s="240"/>
    </row>
    <row r="164">
      <c r="I164" s="186"/>
      <c r="J164" s="194" t="s">
        <v>560</v>
      </c>
      <c r="K164" s="194" t="s">
        <v>336</v>
      </c>
      <c r="L164" s="240"/>
    </row>
    <row r="165">
      <c r="I165" s="186"/>
      <c r="J165" s="194" t="s">
        <v>561</v>
      </c>
      <c r="K165" s="194" t="s">
        <v>353</v>
      </c>
      <c r="L165" s="240"/>
    </row>
    <row r="166">
      <c r="I166" s="186"/>
      <c r="J166" s="194" t="s">
        <v>562</v>
      </c>
      <c r="K166" s="194" t="s">
        <v>336</v>
      </c>
      <c r="L166" s="240"/>
    </row>
    <row r="167">
      <c r="I167" s="186"/>
      <c r="J167" s="194" t="s">
        <v>563</v>
      </c>
      <c r="K167" s="194" t="s">
        <v>339</v>
      </c>
      <c r="L167" s="240"/>
    </row>
    <row r="168">
      <c r="I168" s="186"/>
      <c r="J168" s="194" t="s">
        <v>564</v>
      </c>
      <c r="K168" s="194" t="s">
        <v>233</v>
      </c>
      <c r="L168" s="240"/>
    </row>
    <row r="169">
      <c r="I169" s="186"/>
      <c r="J169" s="194" t="s">
        <v>565</v>
      </c>
      <c r="K169" s="194" t="s">
        <v>276</v>
      </c>
      <c r="L169" s="240"/>
    </row>
    <row r="170">
      <c r="I170" s="186"/>
      <c r="J170" s="194" t="s">
        <v>566</v>
      </c>
      <c r="K170" s="194" t="s">
        <v>418</v>
      </c>
      <c r="L170" s="240"/>
    </row>
    <row r="171">
      <c r="I171" s="186"/>
      <c r="J171" s="194" t="s">
        <v>567</v>
      </c>
      <c r="K171" s="194" t="s">
        <v>336</v>
      </c>
      <c r="L171" s="240"/>
    </row>
    <row r="172">
      <c r="I172" s="186"/>
      <c r="J172" s="194" t="s">
        <v>568</v>
      </c>
      <c r="K172" s="194" t="s">
        <v>233</v>
      </c>
      <c r="L172" s="240"/>
    </row>
    <row r="173">
      <c r="I173" s="186"/>
      <c r="J173" s="194" t="s">
        <v>569</v>
      </c>
      <c r="K173" s="194" t="s">
        <v>418</v>
      </c>
      <c r="L173" s="240"/>
    </row>
    <row r="174">
      <c r="I174" s="186"/>
      <c r="J174" s="194" t="s">
        <v>570</v>
      </c>
      <c r="K174" s="194" t="s">
        <v>336</v>
      </c>
      <c r="L174" s="240"/>
    </row>
    <row r="175">
      <c r="I175" s="186"/>
      <c r="J175" s="194" t="s">
        <v>571</v>
      </c>
      <c r="K175" s="194" t="s">
        <v>233</v>
      </c>
      <c r="L175" s="240"/>
    </row>
    <row r="176">
      <c r="I176" s="186"/>
      <c r="J176" s="194" t="s">
        <v>572</v>
      </c>
      <c r="K176" s="194" t="s">
        <v>339</v>
      </c>
      <c r="L176" s="240"/>
    </row>
    <row r="177">
      <c r="I177" s="186"/>
      <c r="J177" s="194" t="s">
        <v>573</v>
      </c>
      <c r="K177" s="194" t="s">
        <v>353</v>
      </c>
      <c r="L177" s="240"/>
    </row>
    <row r="178">
      <c r="I178" s="186"/>
      <c r="J178" s="194" t="s">
        <v>574</v>
      </c>
      <c r="K178" s="194" t="s">
        <v>351</v>
      </c>
      <c r="L178" s="240"/>
    </row>
    <row r="179">
      <c r="I179" s="186"/>
      <c r="J179" s="194" t="s">
        <v>575</v>
      </c>
      <c r="K179" s="194" t="s">
        <v>192</v>
      </c>
      <c r="L179" s="240"/>
    </row>
    <row r="180">
      <c r="I180" s="186"/>
      <c r="J180" s="194" t="s">
        <v>576</v>
      </c>
      <c r="K180" s="194" t="s">
        <v>233</v>
      </c>
      <c r="L180" s="240"/>
    </row>
    <row r="181">
      <c r="I181" s="186"/>
      <c r="J181" s="194" t="s">
        <v>577</v>
      </c>
      <c r="K181" s="194" t="s">
        <v>396</v>
      </c>
      <c r="L181" s="240"/>
    </row>
    <row r="182">
      <c r="I182" s="186"/>
      <c r="J182" s="194" t="s">
        <v>578</v>
      </c>
      <c r="K182" s="194" t="s">
        <v>336</v>
      </c>
      <c r="L182" s="240"/>
    </row>
    <row r="183">
      <c r="I183" s="186"/>
      <c r="J183" s="194" t="s">
        <v>579</v>
      </c>
      <c r="K183" s="194" t="s">
        <v>276</v>
      </c>
      <c r="L183" s="240"/>
    </row>
    <row r="184">
      <c r="I184" s="186"/>
      <c r="J184" s="194" t="s">
        <v>580</v>
      </c>
      <c r="K184" s="194" t="s">
        <v>418</v>
      </c>
      <c r="L184" s="240"/>
    </row>
    <row r="185">
      <c r="I185" s="186"/>
      <c r="J185" s="194" t="s">
        <v>581</v>
      </c>
      <c r="K185" s="194" t="s">
        <v>469</v>
      </c>
      <c r="L185" s="240"/>
    </row>
    <row r="186">
      <c r="I186" s="186"/>
      <c r="J186" s="194" t="s">
        <v>582</v>
      </c>
      <c r="K186" s="194" t="s">
        <v>253</v>
      </c>
      <c r="L186" s="240"/>
    </row>
    <row r="187">
      <c r="I187" s="186"/>
      <c r="J187" s="194" t="s">
        <v>583</v>
      </c>
      <c r="K187" s="194" t="s">
        <v>418</v>
      </c>
      <c r="L187" s="240"/>
    </row>
    <row r="188">
      <c r="I188" s="186"/>
      <c r="J188" s="194" t="s">
        <v>584</v>
      </c>
      <c r="K188" s="194" t="s">
        <v>336</v>
      </c>
      <c r="L188" s="240"/>
    </row>
    <row r="189">
      <c r="I189" s="186"/>
      <c r="J189" s="194" t="s">
        <v>585</v>
      </c>
      <c r="K189" s="194" t="s">
        <v>276</v>
      </c>
      <c r="L189" s="240"/>
    </row>
    <row r="190">
      <c r="I190" s="186"/>
      <c r="J190" s="194" t="s">
        <v>586</v>
      </c>
      <c r="K190" s="194" t="s">
        <v>418</v>
      </c>
      <c r="L190" s="240"/>
    </row>
    <row r="191">
      <c r="I191" s="186"/>
      <c r="J191" s="194" t="s">
        <v>587</v>
      </c>
      <c r="K191" s="194" t="s">
        <v>418</v>
      </c>
      <c r="L191" s="240"/>
    </row>
    <row r="192">
      <c r="I192" s="186"/>
      <c r="J192" s="194" t="s">
        <v>588</v>
      </c>
      <c r="K192" s="194" t="s">
        <v>353</v>
      </c>
      <c r="L192" s="240"/>
    </row>
    <row r="193">
      <c r="I193" s="186"/>
      <c r="J193" s="194" t="s">
        <v>589</v>
      </c>
      <c r="K193" s="194" t="s">
        <v>418</v>
      </c>
      <c r="L193" s="240"/>
    </row>
    <row r="194">
      <c r="I194" s="186"/>
      <c r="J194" s="194" t="s">
        <v>590</v>
      </c>
      <c r="K194" s="194" t="s">
        <v>339</v>
      </c>
      <c r="L194" s="240"/>
    </row>
    <row r="195">
      <c r="I195" s="186"/>
      <c r="J195" s="194" t="s">
        <v>591</v>
      </c>
      <c r="K195" s="194" t="s">
        <v>351</v>
      </c>
      <c r="L195" s="240"/>
    </row>
    <row r="196">
      <c r="I196" s="186"/>
      <c r="J196" s="194" t="s">
        <v>592</v>
      </c>
      <c r="K196" s="194" t="s">
        <v>418</v>
      </c>
      <c r="L196" s="240"/>
    </row>
    <row r="197">
      <c r="I197" s="186"/>
      <c r="J197" s="194" t="s">
        <v>593</v>
      </c>
      <c r="K197" s="194" t="s">
        <v>418</v>
      </c>
      <c r="L197" s="240"/>
    </row>
    <row r="198">
      <c r="I198" s="186"/>
      <c r="J198" s="194" t="s">
        <v>594</v>
      </c>
      <c r="K198" s="194" t="s">
        <v>192</v>
      </c>
      <c r="L198" s="240"/>
    </row>
    <row r="199">
      <c r="I199" s="186"/>
      <c r="J199" s="194" t="s">
        <v>595</v>
      </c>
      <c r="K199" s="194" t="s">
        <v>276</v>
      </c>
      <c r="L199" s="240"/>
    </row>
    <row r="200">
      <c r="I200" s="186"/>
      <c r="J200" s="194" t="s">
        <v>596</v>
      </c>
      <c r="K200" s="194" t="s">
        <v>233</v>
      </c>
      <c r="L200" s="240"/>
    </row>
    <row r="201">
      <c r="I201" s="186"/>
      <c r="J201" s="194" t="s">
        <v>597</v>
      </c>
      <c r="K201" s="194" t="s">
        <v>233</v>
      </c>
      <c r="L201" s="240"/>
    </row>
    <row r="202">
      <c r="I202" s="186"/>
      <c r="J202" s="194" t="s">
        <v>598</v>
      </c>
      <c r="K202" s="194" t="s">
        <v>233</v>
      </c>
      <c r="L202" s="240"/>
    </row>
    <row r="203">
      <c r="I203" s="186"/>
      <c r="J203" s="194" t="s">
        <v>599</v>
      </c>
      <c r="K203" s="194" t="s">
        <v>339</v>
      </c>
      <c r="L203" s="240"/>
    </row>
    <row r="204">
      <c r="I204" s="186"/>
      <c r="J204" s="194" t="s">
        <v>600</v>
      </c>
      <c r="K204" s="194" t="s">
        <v>336</v>
      </c>
      <c r="L204" s="240"/>
    </row>
    <row r="205">
      <c r="I205" s="186"/>
      <c r="J205" s="194" t="s">
        <v>601</v>
      </c>
      <c r="K205" s="194" t="s">
        <v>192</v>
      </c>
      <c r="L205" s="240"/>
    </row>
    <row r="206">
      <c r="I206" s="186"/>
      <c r="J206" s="194" t="s">
        <v>602</v>
      </c>
      <c r="K206" s="194" t="s">
        <v>192</v>
      </c>
      <c r="L206" s="240"/>
    </row>
    <row r="207">
      <c r="I207" s="186"/>
      <c r="J207" s="194" t="s">
        <v>603</v>
      </c>
      <c r="K207" s="194" t="s">
        <v>396</v>
      </c>
      <c r="L207" s="240"/>
    </row>
    <row r="208">
      <c r="I208" s="186"/>
      <c r="J208" s="194" t="s">
        <v>604</v>
      </c>
      <c r="K208" s="194" t="s">
        <v>555</v>
      </c>
      <c r="L208" s="240"/>
    </row>
    <row r="209">
      <c r="I209" s="186"/>
      <c r="J209" s="194" t="s">
        <v>605</v>
      </c>
      <c r="K209" s="194" t="s">
        <v>396</v>
      </c>
      <c r="L209" s="240"/>
    </row>
    <row r="210">
      <c r="I210" s="186"/>
      <c r="J210" s="194" t="s">
        <v>606</v>
      </c>
      <c r="K210" s="194" t="s">
        <v>396</v>
      </c>
      <c r="L210" s="240"/>
    </row>
    <row r="211">
      <c r="I211" s="186"/>
      <c r="J211" s="194" t="s">
        <v>607</v>
      </c>
      <c r="K211" s="194" t="s">
        <v>253</v>
      </c>
      <c r="L211" s="240"/>
    </row>
    <row r="212">
      <c r="I212" s="186"/>
      <c r="J212" s="194" t="s">
        <v>608</v>
      </c>
      <c r="K212" s="194" t="s">
        <v>233</v>
      </c>
      <c r="L212" s="240"/>
    </row>
    <row r="213">
      <c r="I213" s="186"/>
      <c r="J213" s="194" t="s">
        <v>609</v>
      </c>
      <c r="K213" s="194" t="s">
        <v>233</v>
      </c>
      <c r="L213" s="240"/>
    </row>
    <row r="214">
      <c r="I214" s="186"/>
      <c r="J214" s="194" t="s">
        <v>610</v>
      </c>
      <c r="K214" s="194" t="s">
        <v>342</v>
      </c>
      <c r="L214" s="240"/>
    </row>
    <row r="215">
      <c r="I215" s="186"/>
      <c r="J215" s="194" t="s">
        <v>611</v>
      </c>
      <c r="K215" s="194" t="s">
        <v>418</v>
      </c>
      <c r="L215" s="240"/>
    </row>
    <row r="216">
      <c r="I216" s="186"/>
      <c r="J216" s="194" t="s">
        <v>612</v>
      </c>
      <c r="K216" s="194" t="s">
        <v>342</v>
      </c>
      <c r="L216" s="240"/>
    </row>
    <row r="217">
      <c r="I217" s="186"/>
      <c r="J217" s="194" t="s">
        <v>613</v>
      </c>
      <c r="K217" s="194" t="s">
        <v>276</v>
      </c>
      <c r="L217" s="240"/>
    </row>
    <row r="218">
      <c r="I218" s="186"/>
      <c r="J218" s="194" t="s">
        <v>614</v>
      </c>
      <c r="K218" s="194" t="s">
        <v>353</v>
      </c>
      <c r="L218" s="240"/>
    </row>
    <row r="219">
      <c r="I219" s="186"/>
      <c r="J219" s="194" t="s">
        <v>615</v>
      </c>
      <c r="K219" s="194" t="s">
        <v>233</v>
      </c>
      <c r="L219" s="240"/>
    </row>
    <row r="220">
      <c r="I220" s="186"/>
      <c r="J220" s="194" t="s">
        <v>616</v>
      </c>
      <c r="K220" s="194" t="s">
        <v>396</v>
      </c>
      <c r="L220" s="240"/>
    </row>
    <row r="221">
      <c r="I221" s="186"/>
      <c r="J221" s="194" t="s">
        <v>617</v>
      </c>
      <c r="K221" s="194" t="s">
        <v>253</v>
      </c>
      <c r="L221" s="240"/>
    </row>
    <row r="222">
      <c r="I222" s="186"/>
      <c r="J222" s="194" t="s">
        <v>618</v>
      </c>
      <c r="K222" s="194" t="s">
        <v>469</v>
      </c>
      <c r="L222" s="240"/>
    </row>
    <row r="223">
      <c r="I223" s="186"/>
      <c r="J223" s="194" t="s">
        <v>619</v>
      </c>
      <c r="K223" s="194" t="s">
        <v>400</v>
      </c>
      <c r="L223" s="240"/>
    </row>
    <row r="224">
      <c r="I224" s="186"/>
      <c r="J224" s="194" t="s">
        <v>620</v>
      </c>
      <c r="K224" s="194" t="s">
        <v>233</v>
      </c>
      <c r="L224" s="240"/>
    </row>
    <row r="225">
      <c r="I225" s="186"/>
      <c r="J225" s="194" t="s">
        <v>621</v>
      </c>
      <c r="K225" s="194" t="s">
        <v>396</v>
      </c>
      <c r="L225" s="240"/>
    </row>
    <row r="226">
      <c r="I226" s="186"/>
      <c r="J226" s="194" t="s">
        <v>622</v>
      </c>
      <c r="K226" s="194" t="s">
        <v>233</v>
      </c>
      <c r="L226" s="240"/>
    </row>
    <row r="227">
      <c r="I227" s="186"/>
      <c r="J227" s="194" t="s">
        <v>623</v>
      </c>
      <c r="K227" s="194" t="s">
        <v>351</v>
      </c>
      <c r="L227" s="240"/>
    </row>
    <row r="228">
      <c r="I228" s="186"/>
      <c r="J228" s="194" t="s">
        <v>624</v>
      </c>
      <c r="K228" s="194" t="s">
        <v>304</v>
      </c>
      <c r="L228" s="240"/>
    </row>
    <row r="229">
      <c r="I229" s="186"/>
      <c r="J229" s="194" t="s">
        <v>625</v>
      </c>
      <c r="K229" s="194" t="s">
        <v>192</v>
      </c>
      <c r="L229" s="240"/>
    </row>
    <row r="230">
      <c r="I230" s="186"/>
      <c r="J230" s="194" t="s">
        <v>626</v>
      </c>
      <c r="K230" s="194" t="s">
        <v>438</v>
      </c>
      <c r="L230" s="240"/>
    </row>
    <row r="231">
      <c r="I231" s="186"/>
      <c r="J231" s="194" t="s">
        <v>627</v>
      </c>
      <c r="K231" s="194" t="s">
        <v>351</v>
      </c>
      <c r="L231" s="240"/>
    </row>
    <row r="232">
      <c r="I232" s="186"/>
      <c r="J232" s="194" t="s">
        <v>628</v>
      </c>
      <c r="K232" s="194" t="s">
        <v>353</v>
      </c>
      <c r="L232" s="240"/>
    </row>
    <row r="233">
      <c r="I233" s="186"/>
      <c r="J233" s="194" t="s">
        <v>629</v>
      </c>
      <c r="K233" s="194" t="s">
        <v>233</v>
      </c>
      <c r="L233" s="240"/>
    </row>
    <row r="234">
      <c r="I234" s="186"/>
      <c r="J234" s="194" t="s">
        <v>630</v>
      </c>
      <c r="K234" s="194" t="s">
        <v>396</v>
      </c>
      <c r="L234" s="240"/>
    </row>
    <row r="235">
      <c r="I235" s="186"/>
      <c r="J235" s="194" t="s">
        <v>631</v>
      </c>
      <c r="K235" s="194" t="s">
        <v>336</v>
      </c>
      <c r="L235" s="240"/>
    </row>
    <row r="236">
      <c r="I236" s="186"/>
      <c r="J236" s="194" t="s">
        <v>632</v>
      </c>
      <c r="K236" s="194" t="s">
        <v>353</v>
      </c>
      <c r="L236" s="240"/>
    </row>
    <row r="237">
      <c r="I237" s="186"/>
      <c r="J237" s="194" t="s">
        <v>633</v>
      </c>
      <c r="K237" s="194" t="s">
        <v>192</v>
      </c>
      <c r="L237" s="240"/>
    </row>
    <row r="238">
      <c r="I238" s="186"/>
      <c r="J238" s="194" t="s">
        <v>634</v>
      </c>
      <c r="K238" s="194" t="s">
        <v>336</v>
      </c>
      <c r="L238" s="240"/>
    </row>
    <row r="239">
      <c r="I239" s="186"/>
      <c r="J239" s="194" t="s">
        <v>635</v>
      </c>
      <c r="K239" s="194" t="s">
        <v>233</v>
      </c>
      <c r="L239" s="240"/>
    </row>
    <row r="240">
      <c r="I240" s="186"/>
      <c r="J240" s="194" t="s">
        <v>636</v>
      </c>
      <c r="K240" s="194" t="s">
        <v>336</v>
      </c>
      <c r="L240" s="240"/>
    </row>
    <row r="241">
      <c r="I241" s="186"/>
      <c r="J241" s="194" t="s">
        <v>637</v>
      </c>
      <c r="K241" s="194" t="s">
        <v>336</v>
      </c>
      <c r="L241" s="240"/>
    </row>
    <row r="242">
      <c r="I242" s="186"/>
      <c r="J242" s="194" t="s">
        <v>638</v>
      </c>
      <c r="K242" s="194" t="s">
        <v>396</v>
      </c>
      <c r="L242" s="240"/>
    </row>
    <row r="243">
      <c r="I243" s="186"/>
      <c r="J243" s="194" t="s">
        <v>639</v>
      </c>
      <c r="K243" s="194" t="s">
        <v>233</v>
      </c>
      <c r="L243" s="240"/>
    </row>
    <row r="244">
      <c r="I244" s="186"/>
      <c r="J244" s="194" t="s">
        <v>640</v>
      </c>
      <c r="K244" s="194" t="s">
        <v>339</v>
      </c>
      <c r="L244" s="240"/>
    </row>
    <row r="245">
      <c r="I245" s="186"/>
      <c r="J245" s="194" t="s">
        <v>641</v>
      </c>
      <c r="K245" s="194" t="s">
        <v>469</v>
      </c>
      <c r="L245" s="240"/>
    </row>
    <row r="246">
      <c r="I246" s="186"/>
      <c r="J246" s="194" t="s">
        <v>642</v>
      </c>
      <c r="K246" s="194" t="s">
        <v>253</v>
      </c>
      <c r="L246" s="240"/>
    </row>
    <row r="247">
      <c r="I247" s="186"/>
      <c r="J247" s="194" t="s">
        <v>643</v>
      </c>
      <c r="K247" s="194" t="s">
        <v>253</v>
      </c>
      <c r="L247" s="240"/>
    </row>
    <row r="248">
      <c r="I248" s="186"/>
      <c r="J248" s="194" t="s">
        <v>644</v>
      </c>
      <c r="K248" s="194" t="s">
        <v>336</v>
      </c>
      <c r="L248" s="240"/>
    </row>
    <row r="249">
      <c r="I249" s="186"/>
      <c r="J249" s="194" t="s">
        <v>645</v>
      </c>
      <c r="K249" s="194" t="s">
        <v>351</v>
      </c>
      <c r="L249" s="240"/>
    </row>
    <row r="250">
      <c r="I250" s="186"/>
      <c r="J250" s="194" t="s">
        <v>646</v>
      </c>
      <c r="K250" s="194" t="s">
        <v>192</v>
      </c>
      <c r="L250" s="240"/>
    </row>
    <row r="251">
      <c r="I251" s="186"/>
      <c r="J251" s="194" t="s">
        <v>647</v>
      </c>
      <c r="K251" s="194" t="s">
        <v>336</v>
      </c>
      <c r="L251" s="240"/>
    </row>
    <row r="252">
      <c r="I252" s="186"/>
      <c r="J252" s="194" t="s">
        <v>648</v>
      </c>
      <c r="K252" s="194" t="s">
        <v>192</v>
      </c>
      <c r="L252" s="240"/>
    </row>
    <row r="253">
      <c r="I253" s="186"/>
      <c r="J253" s="194" t="s">
        <v>649</v>
      </c>
      <c r="K253" s="194" t="s">
        <v>311</v>
      </c>
      <c r="L253" s="240"/>
    </row>
    <row r="254">
      <c r="I254" s="186"/>
      <c r="J254" s="194" t="s">
        <v>650</v>
      </c>
      <c r="K254" s="194" t="s">
        <v>359</v>
      </c>
      <c r="L254" s="240"/>
    </row>
    <row r="255">
      <c r="I255" s="186"/>
      <c r="J255" s="194" t="s">
        <v>651</v>
      </c>
      <c r="K255" s="194" t="s">
        <v>396</v>
      </c>
      <c r="L255" s="240"/>
    </row>
    <row r="256">
      <c r="I256" s="186"/>
      <c r="J256" s="194" t="s">
        <v>652</v>
      </c>
      <c r="K256" s="194" t="s">
        <v>233</v>
      </c>
      <c r="L256" s="240"/>
    </row>
    <row r="257">
      <c r="I257" s="186"/>
      <c r="J257" s="194" t="s">
        <v>653</v>
      </c>
      <c r="K257" s="194" t="s">
        <v>192</v>
      </c>
      <c r="L257" s="240"/>
    </row>
    <row r="258">
      <c r="I258" s="186"/>
      <c r="J258" s="194" t="s">
        <v>654</v>
      </c>
      <c r="K258" s="194" t="s">
        <v>233</v>
      </c>
      <c r="L258" s="240"/>
    </row>
    <row r="259">
      <c r="I259" s="186"/>
      <c r="J259" s="194" t="s">
        <v>655</v>
      </c>
      <c r="K259" s="194" t="s">
        <v>192</v>
      </c>
      <c r="L259" s="240"/>
    </row>
    <row r="260">
      <c r="I260" s="186"/>
      <c r="J260" s="194" t="s">
        <v>656</v>
      </c>
      <c r="K260" s="194" t="s">
        <v>276</v>
      </c>
      <c r="L260" s="240"/>
    </row>
    <row r="261">
      <c r="I261" s="186"/>
      <c r="J261" s="194" t="s">
        <v>657</v>
      </c>
      <c r="K261" s="194" t="s">
        <v>233</v>
      </c>
      <c r="L261" s="240"/>
    </row>
    <row r="262">
      <c r="I262" s="186"/>
      <c r="J262" s="194" t="s">
        <v>658</v>
      </c>
      <c r="K262" s="194" t="s">
        <v>233</v>
      </c>
      <c r="L262" s="240"/>
    </row>
    <row r="263">
      <c r="I263" s="186"/>
      <c r="J263" s="194" t="s">
        <v>659</v>
      </c>
      <c r="K263" s="194" t="s">
        <v>353</v>
      </c>
      <c r="L263" s="240"/>
    </row>
    <row r="264">
      <c r="I264" s="186"/>
      <c r="J264" s="194" t="s">
        <v>660</v>
      </c>
      <c r="K264" s="194" t="s">
        <v>253</v>
      </c>
      <c r="L264" s="240"/>
    </row>
    <row r="265">
      <c r="I265" s="186"/>
      <c r="J265" s="194" t="s">
        <v>661</v>
      </c>
      <c r="K265" s="194" t="s">
        <v>396</v>
      </c>
      <c r="L265" s="240"/>
    </row>
    <row r="266">
      <c r="I266" s="186"/>
      <c r="J266" s="194" t="s">
        <v>662</v>
      </c>
      <c r="K266" s="194" t="s">
        <v>233</v>
      </c>
      <c r="L266" s="240"/>
    </row>
    <row r="267">
      <c r="I267" s="186"/>
      <c r="J267" s="194" t="s">
        <v>663</v>
      </c>
      <c r="K267" s="194" t="s">
        <v>192</v>
      </c>
      <c r="L267" s="240"/>
    </row>
    <row r="268">
      <c r="I268" s="186"/>
      <c r="J268" s="194" t="s">
        <v>664</v>
      </c>
      <c r="K268" s="194" t="s">
        <v>192</v>
      </c>
      <c r="L268" s="240"/>
    </row>
    <row r="269">
      <c r="I269" s="186"/>
      <c r="J269" s="194" t="s">
        <v>665</v>
      </c>
      <c r="K269" s="194" t="s">
        <v>192</v>
      </c>
      <c r="L269" s="240"/>
    </row>
    <row r="270">
      <c r="I270" s="186"/>
      <c r="J270" s="194" t="s">
        <v>666</v>
      </c>
      <c r="K270" s="194" t="s">
        <v>233</v>
      </c>
      <c r="L270" s="240"/>
    </row>
    <row r="271">
      <c r="I271" s="186"/>
      <c r="J271" s="194" t="s">
        <v>667</v>
      </c>
      <c r="K271" s="194" t="s">
        <v>276</v>
      </c>
      <c r="L271" s="240"/>
    </row>
    <row r="272">
      <c r="I272" s="186"/>
      <c r="J272" s="194" t="s">
        <v>668</v>
      </c>
      <c r="K272" s="194" t="s">
        <v>336</v>
      </c>
      <c r="L272" s="240"/>
    </row>
    <row r="273">
      <c r="I273" s="186"/>
      <c r="J273" s="194" t="s">
        <v>669</v>
      </c>
      <c r="K273" s="194" t="s">
        <v>418</v>
      </c>
      <c r="L273" s="240"/>
    </row>
    <row r="274">
      <c r="I274" s="186"/>
      <c r="J274" s="194" t="s">
        <v>670</v>
      </c>
      <c r="K274" s="194" t="s">
        <v>192</v>
      </c>
      <c r="L274" s="240"/>
    </row>
    <row r="275">
      <c r="I275" s="186"/>
      <c r="J275" s="194" t="s">
        <v>671</v>
      </c>
      <c r="K275" s="194" t="s">
        <v>339</v>
      </c>
      <c r="L275" s="240"/>
    </row>
    <row r="276">
      <c r="I276" s="186"/>
      <c r="J276" s="194" t="s">
        <v>672</v>
      </c>
      <c r="K276" s="194" t="s">
        <v>192</v>
      </c>
      <c r="L276" s="240"/>
    </row>
    <row r="277">
      <c r="I277" s="186"/>
      <c r="J277" s="194" t="s">
        <v>673</v>
      </c>
      <c r="K277" s="194" t="s">
        <v>233</v>
      </c>
      <c r="L277" s="240"/>
    </row>
    <row r="278">
      <c r="I278" s="186"/>
      <c r="J278" s="194" t="s">
        <v>674</v>
      </c>
      <c r="K278" s="194" t="s">
        <v>253</v>
      </c>
      <c r="L278" s="240"/>
    </row>
    <row r="279">
      <c r="I279" s="186"/>
      <c r="J279" s="194" t="s">
        <v>675</v>
      </c>
      <c r="K279" s="194" t="s">
        <v>233</v>
      </c>
      <c r="L279" s="240"/>
    </row>
    <row r="280">
      <c r="I280" s="186"/>
      <c r="J280" s="194" t="s">
        <v>676</v>
      </c>
      <c r="K280" s="194" t="s">
        <v>192</v>
      </c>
      <c r="L280" s="240"/>
    </row>
    <row r="281">
      <c r="I281" s="186"/>
      <c r="J281" s="194" t="s">
        <v>677</v>
      </c>
      <c r="K281" s="194" t="s">
        <v>276</v>
      </c>
      <c r="L281" s="240"/>
    </row>
    <row r="282">
      <c r="I282" s="186"/>
      <c r="J282" s="194" t="s">
        <v>678</v>
      </c>
      <c r="K282" s="194" t="s">
        <v>253</v>
      </c>
      <c r="L282" s="240"/>
    </row>
    <row r="283">
      <c r="I283" s="186"/>
      <c r="J283" s="194" t="s">
        <v>679</v>
      </c>
      <c r="K283" s="194" t="s">
        <v>276</v>
      </c>
      <c r="L283" s="240"/>
    </row>
    <row r="284">
      <c r="I284" s="186"/>
      <c r="J284" s="194" t="s">
        <v>680</v>
      </c>
      <c r="K284" s="194" t="s">
        <v>418</v>
      </c>
      <c r="L284" s="240"/>
    </row>
    <row r="285">
      <c r="I285" s="186"/>
      <c r="J285" s="194" t="s">
        <v>681</v>
      </c>
      <c r="K285" s="194" t="s">
        <v>233</v>
      </c>
      <c r="L285" s="240"/>
    </row>
    <row r="286">
      <c r="I286" s="186"/>
      <c r="J286" s="194" t="s">
        <v>682</v>
      </c>
      <c r="K286" s="194" t="s">
        <v>253</v>
      </c>
      <c r="L286" s="240"/>
    </row>
    <row r="287">
      <c r="I287" s="186"/>
      <c r="J287" s="194" t="s">
        <v>683</v>
      </c>
      <c r="K287" s="194" t="s">
        <v>233</v>
      </c>
      <c r="L287" s="240"/>
    </row>
    <row r="288">
      <c r="I288" s="186"/>
      <c r="J288" s="194" t="s">
        <v>684</v>
      </c>
      <c r="K288" s="194" t="s">
        <v>233</v>
      </c>
      <c r="L288" s="240"/>
    </row>
    <row r="289">
      <c r="I289" s="186"/>
      <c r="J289" s="194" t="s">
        <v>685</v>
      </c>
      <c r="K289" s="194" t="s">
        <v>336</v>
      </c>
      <c r="L289" s="240"/>
    </row>
    <row r="290">
      <c r="I290" s="186"/>
      <c r="J290" s="194" t="s">
        <v>686</v>
      </c>
      <c r="K290" s="194" t="s">
        <v>192</v>
      </c>
      <c r="L290" s="240"/>
    </row>
    <row r="291">
      <c r="I291" s="186"/>
      <c r="J291" s="194" t="s">
        <v>687</v>
      </c>
      <c r="K291" s="194" t="s">
        <v>418</v>
      </c>
      <c r="L291" s="240"/>
    </row>
    <row r="292">
      <c r="I292" s="186"/>
      <c r="J292" s="194" t="s">
        <v>688</v>
      </c>
      <c r="K292" s="194" t="s">
        <v>396</v>
      </c>
      <c r="L292" s="240"/>
    </row>
    <row r="293">
      <c r="I293" s="186"/>
      <c r="J293" s="194" t="s">
        <v>689</v>
      </c>
      <c r="K293" s="194" t="s">
        <v>253</v>
      </c>
      <c r="L293" s="240"/>
    </row>
    <row r="294">
      <c r="I294" s="186"/>
      <c r="J294" s="194" t="s">
        <v>690</v>
      </c>
      <c r="K294" s="194" t="s">
        <v>276</v>
      </c>
      <c r="L294" s="240"/>
    </row>
    <row r="295">
      <c r="I295" s="186"/>
      <c r="J295" s="194" t="s">
        <v>691</v>
      </c>
      <c r="K295" s="194" t="s">
        <v>418</v>
      </c>
      <c r="L295" s="240"/>
    </row>
    <row r="296">
      <c r="I296" s="186"/>
      <c r="J296" s="194" t="s">
        <v>692</v>
      </c>
      <c r="K296" s="194" t="s">
        <v>342</v>
      </c>
      <c r="L296" s="240"/>
    </row>
    <row r="297">
      <c r="I297" s="186"/>
      <c r="J297" s="194" t="s">
        <v>693</v>
      </c>
      <c r="K297" s="194" t="s">
        <v>339</v>
      </c>
      <c r="L297" s="240"/>
    </row>
    <row r="298">
      <c r="I298" s="186"/>
      <c r="J298" s="194" t="s">
        <v>694</v>
      </c>
      <c r="K298" s="194" t="s">
        <v>192</v>
      </c>
      <c r="L298" s="240"/>
    </row>
    <row r="299">
      <c r="I299" s="186"/>
      <c r="J299" s="194" t="s">
        <v>695</v>
      </c>
      <c r="K299" s="194" t="s">
        <v>339</v>
      </c>
      <c r="L299" s="240"/>
    </row>
    <row r="300">
      <c r="I300" s="186"/>
      <c r="J300" s="194" t="s">
        <v>696</v>
      </c>
      <c r="K300" s="194" t="s">
        <v>418</v>
      </c>
      <c r="L300" s="240"/>
    </row>
    <row r="301">
      <c r="I301" s="186"/>
      <c r="J301" s="194" t="s">
        <v>697</v>
      </c>
      <c r="K301" s="194" t="s">
        <v>353</v>
      </c>
      <c r="L301" s="240"/>
    </row>
    <row r="302">
      <c r="I302" s="186"/>
      <c r="J302" s="194" t="s">
        <v>698</v>
      </c>
      <c r="K302" s="194" t="s">
        <v>233</v>
      </c>
      <c r="L302" s="240"/>
    </row>
    <row r="303">
      <c r="I303" s="186"/>
      <c r="J303" s="194" t="s">
        <v>699</v>
      </c>
      <c r="K303" s="194" t="s">
        <v>192</v>
      </c>
      <c r="L303" s="240"/>
    </row>
    <row r="304">
      <c r="I304" s="186"/>
      <c r="J304" s="194" t="s">
        <v>700</v>
      </c>
      <c r="K304" s="194" t="s">
        <v>353</v>
      </c>
      <c r="L304" s="240"/>
    </row>
    <row r="305">
      <c r="I305" s="186"/>
      <c r="J305" s="194" t="s">
        <v>701</v>
      </c>
      <c r="K305" s="194" t="s">
        <v>342</v>
      </c>
      <c r="L305" s="240"/>
    </row>
    <row r="306">
      <c r="I306" s="186"/>
      <c r="J306" s="194" t="s">
        <v>702</v>
      </c>
      <c r="K306" s="194" t="s">
        <v>253</v>
      </c>
      <c r="L306" s="240"/>
    </row>
    <row r="307">
      <c r="I307" s="186"/>
      <c r="J307" s="194" t="s">
        <v>703</v>
      </c>
      <c r="K307" s="194" t="s">
        <v>311</v>
      </c>
      <c r="L307" s="240"/>
    </row>
    <row r="308">
      <c r="I308" s="186"/>
      <c r="J308" s="194" t="s">
        <v>704</v>
      </c>
      <c r="K308" s="194" t="s">
        <v>253</v>
      </c>
      <c r="L308" s="240"/>
    </row>
    <row r="309">
      <c r="I309" s="186"/>
      <c r="J309" s="194" t="s">
        <v>705</v>
      </c>
      <c r="K309" s="194" t="s">
        <v>418</v>
      </c>
      <c r="L309" s="240"/>
    </row>
    <row r="310">
      <c r="I310" s="186"/>
      <c r="J310" s="194" t="s">
        <v>706</v>
      </c>
      <c r="K310" s="194" t="s">
        <v>353</v>
      </c>
      <c r="L310" s="240"/>
    </row>
    <row r="311">
      <c r="I311" s="186"/>
      <c r="J311" s="194" t="s">
        <v>707</v>
      </c>
      <c r="K311" s="194" t="s">
        <v>233</v>
      </c>
      <c r="L311" s="240"/>
    </row>
    <row r="312">
      <c r="I312" s="186"/>
      <c r="J312" s="194" t="s">
        <v>708</v>
      </c>
      <c r="K312" s="194" t="s">
        <v>336</v>
      </c>
      <c r="L312" s="240"/>
    </row>
    <row r="313">
      <c r="I313" s="186"/>
      <c r="J313" s="194" t="s">
        <v>709</v>
      </c>
      <c r="K313" s="194" t="s">
        <v>396</v>
      </c>
      <c r="L313" s="240"/>
    </row>
    <row r="314">
      <c r="I314" s="186"/>
      <c r="J314" s="194" t="s">
        <v>710</v>
      </c>
      <c r="K314" s="194" t="s">
        <v>438</v>
      </c>
      <c r="L314" s="240"/>
    </row>
    <row r="315">
      <c r="I315" s="186"/>
      <c r="J315" s="194" t="s">
        <v>711</v>
      </c>
      <c r="K315" s="194" t="s">
        <v>253</v>
      </c>
      <c r="L315" s="240"/>
    </row>
    <row r="316">
      <c r="I316" s="186"/>
      <c r="J316" s="194" t="s">
        <v>712</v>
      </c>
      <c r="K316" s="194" t="s">
        <v>276</v>
      </c>
      <c r="L316" s="240"/>
    </row>
    <row r="317">
      <c r="I317" s="186"/>
      <c r="J317" s="194" t="s">
        <v>713</v>
      </c>
      <c r="K317" s="194" t="s">
        <v>418</v>
      </c>
      <c r="L317" s="240"/>
    </row>
    <row r="318">
      <c r="I318" s="186"/>
      <c r="J318" s="194" t="s">
        <v>714</v>
      </c>
      <c r="K318" s="194" t="s">
        <v>469</v>
      </c>
      <c r="L318" s="240"/>
    </row>
    <row r="319">
      <c r="I319" s="186"/>
      <c r="J319" s="194" t="s">
        <v>715</v>
      </c>
      <c r="K319" s="194" t="s">
        <v>233</v>
      </c>
      <c r="L319" s="240"/>
    </row>
    <row r="320">
      <c r="I320" s="186"/>
      <c r="J320" s="194" t="s">
        <v>716</v>
      </c>
      <c r="K320" s="194" t="s">
        <v>192</v>
      </c>
      <c r="L320" s="240"/>
    </row>
    <row r="321">
      <c r="I321" s="186"/>
      <c r="J321" s="194" t="s">
        <v>717</v>
      </c>
      <c r="K321" s="194" t="s">
        <v>253</v>
      </c>
      <c r="L321" s="240"/>
    </row>
    <row r="322">
      <c r="I322" s="186"/>
      <c r="J322" s="194" t="s">
        <v>718</v>
      </c>
      <c r="K322" s="194" t="s">
        <v>253</v>
      </c>
      <c r="L322" s="240"/>
    </row>
    <row r="323">
      <c r="I323" s="186"/>
      <c r="J323" s="194" t="s">
        <v>719</v>
      </c>
      <c r="K323" s="194" t="s">
        <v>233</v>
      </c>
      <c r="L323" s="240"/>
    </row>
    <row r="324">
      <c r="I324" s="186"/>
      <c r="J324" s="194" t="s">
        <v>720</v>
      </c>
      <c r="K324" s="194" t="s">
        <v>253</v>
      </c>
      <c r="L324" s="240"/>
    </row>
    <row r="325">
      <c r="I325" s="186"/>
      <c r="J325" s="194" t="s">
        <v>721</v>
      </c>
      <c r="K325" s="194" t="s">
        <v>233</v>
      </c>
      <c r="L325" s="240"/>
    </row>
    <row r="326">
      <c r="I326" s="186"/>
      <c r="J326" s="194" t="s">
        <v>722</v>
      </c>
      <c r="K326" s="194" t="s">
        <v>351</v>
      </c>
      <c r="L326" s="240"/>
    </row>
    <row r="327">
      <c r="I327" s="186"/>
      <c r="J327" s="194" t="s">
        <v>723</v>
      </c>
      <c r="K327" s="194" t="s">
        <v>192</v>
      </c>
      <c r="L327" s="240"/>
    </row>
    <row r="328">
      <c r="I328" s="186"/>
      <c r="J328" s="194" t="s">
        <v>724</v>
      </c>
      <c r="K328" s="194" t="s">
        <v>276</v>
      </c>
      <c r="L328" s="240"/>
    </row>
    <row r="329">
      <c r="I329" s="186"/>
      <c r="J329" s="194" t="s">
        <v>725</v>
      </c>
      <c r="K329" s="194" t="s">
        <v>233</v>
      </c>
      <c r="L329" s="240"/>
    </row>
    <row r="330">
      <c r="I330" s="186"/>
      <c r="J330" s="194" t="s">
        <v>726</v>
      </c>
      <c r="K330" s="194" t="s">
        <v>418</v>
      </c>
      <c r="L330" s="240"/>
    </row>
    <row r="331">
      <c r="I331" s="186"/>
      <c r="J331" s="194" t="s">
        <v>727</v>
      </c>
      <c r="K331" s="194" t="s">
        <v>400</v>
      </c>
      <c r="L331" s="240"/>
    </row>
    <row r="332">
      <c r="I332" s="186"/>
      <c r="J332" s="194" t="s">
        <v>728</v>
      </c>
      <c r="K332" s="194" t="s">
        <v>233</v>
      </c>
      <c r="L332" s="240"/>
    </row>
    <row r="333">
      <c r="I333" s="186"/>
      <c r="J333" s="194" t="s">
        <v>729</v>
      </c>
      <c r="K333" s="194" t="s">
        <v>396</v>
      </c>
      <c r="L333" s="240"/>
    </row>
    <row r="334">
      <c r="I334" s="186"/>
      <c r="J334" s="194" t="s">
        <v>730</v>
      </c>
      <c r="K334" s="194" t="s">
        <v>353</v>
      </c>
      <c r="L334" s="240"/>
    </row>
    <row r="335">
      <c r="I335" s="186"/>
      <c r="J335" s="194" t="s">
        <v>731</v>
      </c>
      <c r="K335" s="194" t="s">
        <v>233</v>
      </c>
      <c r="L335" s="240"/>
    </row>
    <row r="336">
      <c r="I336" s="186"/>
      <c r="J336" s="194" t="s">
        <v>732</v>
      </c>
      <c r="K336" s="194" t="s">
        <v>276</v>
      </c>
      <c r="L336" s="240"/>
    </row>
    <row r="337">
      <c r="I337" s="186"/>
      <c r="J337" s="194" t="s">
        <v>733</v>
      </c>
      <c r="K337" s="194" t="s">
        <v>233</v>
      </c>
      <c r="L337" s="240"/>
    </row>
    <row r="338">
      <c r="I338" s="186"/>
      <c r="J338" s="194" t="s">
        <v>734</v>
      </c>
      <c r="K338" s="194" t="s">
        <v>336</v>
      </c>
      <c r="L338" s="240"/>
    </row>
    <row r="339">
      <c r="I339" s="186"/>
      <c r="J339" s="194" t="s">
        <v>735</v>
      </c>
      <c r="K339" s="194" t="s">
        <v>339</v>
      </c>
      <c r="L339" s="240"/>
    </row>
    <row r="340">
      <c r="I340" s="186"/>
      <c r="J340" s="194" t="s">
        <v>736</v>
      </c>
      <c r="K340" s="194" t="s">
        <v>359</v>
      </c>
      <c r="L340" s="240"/>
    </row>
    <row r="341">
      <c r="I341" s="186"/>
      <c r="J341" s="194" t="s">
        <v>737</v>
      </c>
      <c r="K341" s="194" t="s">
        <v>396</v>
      </c>
      <c r="L341" s="240"/>
    </row>
    <row r="342">
      <c r="I342" s="186"/>
      <c r="J342" s="194" t="s">
        <v>738</v>
      </c>
      <c r="K342" s="194" t="s">
        <v>253</v>
      </c>
      <c r="L342" s="240"/>
    </row>
    <row r="343">
      <c r="I343" s="186"/>
      <c r="J343" s="194" t="s">
        <v>739</v>
      </c>
      <c r="K343" s="194" t="s">
        <v>276</v>
      </c>
      <c r="L343" s="240"/>
    </row>
    <row r="344">
      <c r="I344" s="186"/>
      <c r="J344" s="194" t="s">
        <v>740</v>
      </c>
      <c r="K344" s="194" t="s">
        <v>192</v>
      </c>
      <c r="L344" s="240"/>
    </row>
    <row r="345">
      <c r="I345" s="186"/>
      <c r="J345" s="194" t="s">
        <v>741</v>
      </c>
      <c r="K345" s="194" t="s">
        <v>253</v>
      </c>
      <c r="L345" s="240"/>
    </row>
    <row r="346">
      <c r="I346" s="186"/>
      <c r="J346" s="194" t="s">
        <v>742</v>
      </c>
      <c r="K346" s="194" t="s">
        <v>396</v>
      </c>
      <c r="L346" s="240"/>
    </row>
    <row r="347">
      <c r="I347" s="186"/>
      <c r="J347" s="194" t="s">
        <v>743</v>
      </c>
      <c r="K347" s="194" t="s">
        <v>233</v>
      </c>
      <c r="L347" s="240"/>
    </row>
    <row r="348">
      <c r="I348" s="186"/>
      <c r="J348" s="194" t="s">
        <v>744</v>
      </c>
      <c r="K348" s="194" t="s">
        <v>418</v>
      </c>
      <c r="L348" s="240"/>
    </row>
    <row r="349">
      <c r="I349" s="186"/>
      <c r="J349" s="194" t="s">
        <v>745</v>
      </c>
      <c r="K349" s="194" t="s">
        <v>339</v>
      </c>
      <c r="L349" s="240"/>
    </row>
    <row r="350">
      <c r="I350" s="186"/>
      <c r="J350" s="194" t="s">
        <v>746</v>
      </c>
      <c r="K350" s="194" t="s">
        <v>455</v>
      </c>
      <c r="L350" s="240"/>
    </row>
    <row r="351">
      <c r="I351" s="186"/>
      <c r="J351" s="194" t="s">
        <v>747</v>
      </c>
      <c r="K351" s="194" t="s">
        <v>192</v>
      </c>
      <c r="L351" s="240"/>
    </row>
    <row r="352">
      <c r="I352" s="186"/>
      <c r="J352" s="194" t="s">
        <v>748</v>
      </c>
      <c r="K352" s="194" t="s">
        <v>396</v>
      </c>
      <c r="L352" s="240"/>
    </row>
    <row r="353">
      <c r="I353" s="186"/>
      <c r="J353" s="194" t="s">
        <v>749</v>
      </c>
      <c r="K353" s="194" t="s">
        <v>233</v>
      </c>
      <c r="L353" s="240"/>
    </row>
    <row r="354">
      <c r="I354" s="186"/>
      <c r="J354" s="194" t="s">
        <v>750</v>
      </c>
      <c r="K354" s="194" t="s">
        <v>339</v>
      </c>
      <c r="L354" s="240"/>
    </row>
    <row r="355">
      <c r="I355" s="186"/>
      <c r="J355" s="194" t="s">
        <v>751</v>
      </c>
      <c r="K355" s="194" t="s">
        <v>276</v>
      </c>
      <c r="L355" s="240"/>
    </row>
    <row r="356">
      <c r="I356" s="186"/>
      <c r="J356" s="194" t="s">
        <v>752</v>
      </c>
      <c r="K356" s="194" t="s">
        <v>555</v>
      </c>
      <c r="L356" s="240"/>
    </row>
    <row r="357">
      <c r="I357" s="186"/>
      <c r="J357" s="194" t="s">
        <v>753</v>
      </c>
      <c r="K357" s="194" t="s">
        <v>336</v>
      </c>
      <c r="L357" s="240"/>
    </row>
    <row r="358">
      <c r="I358" s="186"/>
      <c r="J358" s="194" t="s">
        <v>754</v>
      </c>
      <c r="K358" s="194" t="s">
        <v>276</v>
      </c>
      <c r="L358" s="240"/>
    </row>
    <row r="359">
      <c r="I359" s="186"/>
      <c r="J359" s="194" t="s">
        <v>755</v>
      </c>
      <c r="K359" s="194" t="s">
        <v>233</v>
      </c>
      <c r="L359" s="240"/>
    </row>
    <row r="360">
      <c r="I360" s="186"/>
      <c r="J360" s="194" t="s">
        <v>756</v>
      </c>
      <c r="K360" s="194" t="s">
        <v>418</v>
      </c>
      <c r="L360" s="240"/>
    </row>
    <row r="361">
      <c r="I361" s="186"/>
      <c r="J361" s="194" t="s">
        <v>757</v>
      </c>
      <c r="K361" s="194" t="s">
        <v>233</v>
      </c>
      <c r="L361" s="240"/>
    </row>
    <row r="362">
      <c r="I362" s="186"/>
      <c r="J362" s="194" t="s">
        <v>758</v>
      </c>
      <c r="K362" s="194" t="s">
        <v>469</v>
      </c>
      <c r="L362" s="240"/>
    </row>
    <row r="363">
      <c r="I363" s="186"/>
      <c r="J363" s="194" t="s">
        <v>759</v>
      </c>
      <c r="K363" s="194" t="s">
        <v>276</v>
      </c>
      <c r="L363" s="240"/>
    </row>
    <row r="364">
      <c r="I364" s="186"/>
      <c r="J364" s="194" t="s">
        <v>760</v>
      </c>
      <c r="K364" s="194" t="s">
        <v>339</v>
      </c>
      <c r="L364" s="240"/>
    </row>
    <row r="365">
      <c r="I365" s="186"/>
      <c r="J365" s="194" t="s">
        <v>761</v>
      </c>
      <c r="K365" s="194" t="s">
        <v>339</v>
      </c>
      <c r="L365" s="240"/>
    </row>
    <row r="366">
      <c r="I366" s="186"/>
      <c r="J366" s="194" t="s">
        <v>762</v>
      </c>
      <c r="K366" s="194" t="s">
        <v>418</v>
      </c>
      <c r="L366" s="240"/>
    </row>
    <row r="367">
      <c r="I367" s="186"/>
      <c r="J367" s="194" t="s">
        <v>763</v>
      </c>
      <c r="K367" s="194" t="s">
        <v>418</v>
      </c>
      <c r="L367" s="240"/>
    </row>
    <row r="368">
      <c r="I368" s="186"/>
      <c r="J368" s="194" t="s">
        <v>764</v>
      </c>
      <c r="K368" s="194" t="s">
        <v>192</v>
      </c>
      <c r="L368" s="240"/>
    </row>
    <row r="369">
      <c r="I369" s="186"/>
      <c r="J369" s="194" t="s">
        <v>765</v>
      </c>
      <c r="K369" s="194" t="s">
        <v>276</v>
      </c>
      <c r="L369" s="240"/>
    </row>
    <row r="370">
      <c r="I370" s="186"/>
      <c r="J370" s="194" t="s">
        <v>766</v>
      </c>
      <c r="K370" s="194" t="s">
        <v>396</v>
      </c>
      <c r="L370" s="240"/>
    </row>
    <row r="371">
      <c r="I371" s="186"/>
      <c r="J371" s="194" t="s">
        <v>767</v>
      </c>
      <c r="K371" s="194" t="s">
        <v>192</v>
      </c>
      <c r="L371" s="240"/>
    </row>
    <row r="372">
      <c r="I372" s="186"/>
      <c r="J372" s="194" t="s">
        <v>768</v>
      </c>
      <c r="K372" s="194" t="s">
        <v>233</v>
      </c>
      <c r="L372" s="240"/>
    </row>
    <row r="373">
      <c r="I373" s="186"/>
      <c r="J373" s="194" t="s">
        <v>769</v>
      </c>
      <c r="K373" s="194" t="s">
        <v>396</v>
      </c>
      <c r="L373" s="240"/>
    </row>
    <row r="374">
      <c r="I374" s="186"/>
      <c r="J374" s="194" t="s">
        <v>770</v>
      </c>
      <c r="K374" s="194" t="s">
        <v>253</v>
      </c>
      <c r="L374" s="240"/>
    </row>
    <row r="375">
      <c r="I375" s="186"/>
      <c r="J375" s="194" t="s">
        <v>771</v>
      </c>
      <c r="K375" s="194" t="s">
        <v>418</v>
      </c>
      <c r="L375" s="240"/>
    </row>
    <row r="376">
      <c r="I376" s="186"/>
      <c r="J376" s="194" t="s">
        <v>772</v>
      </c>
      <c r="K376" s="194" t="s">
        <v>418</v>
      </c>
      <c r="L376" s="240"/>
    </row>
    <row r="377">
      <c r="I377" s="186"/>
      <c r="J377" s="194" t="s">
        <v>773</v>
      </c>
      <c r="K377" s="194" t="s">
        <v>396</v>
      </c>
      <c r="L377" s="240"/>
    </row>
    <row r="378">
      <c r="I378" s="186"/>
      <c r="J378" s="194" t="s">
        <v>774</v>
      </c>
      <c r="K378" s="194" t="s">
        <v>192</v>
      </c>
      <c r="L378" s="240"/>
    </row>
    <row r="379">
      <c r="I379" s="186"/>
      <c r="J379" s="194" t="s">
        <v>775</v>
      </c>
      <c r="K379" s="194" t="s">
        <v>469</v>
      </c>
      <c r="L379" s="240"/>
    </row>
    <row r="380">
      <c r="I380" s="186"/>
      <c r="J380" s="194" t="s">
        <v>776</v>
      </c>
      <c r="K380" s="194" t="s">
        <v>276</v>
      </c>
      <c r="L380" s="240"/>
    </row>
    <row r="381">
      <c r="I381" s="186"/>
      <c r="J381" s="194" t="s">
        <v>777</v>
      </c>
      <c r="K381" s="194" t="s">
        <v>336</v>
      </c>
      <c r="L381" s="240"/>
    </row>
    <row r="382">
      <c r="I382" s="186"/>
      <c r="J382" s="194" t="s">
        <v>778</v>
      </c>
      <c r="K382" s="194" t="s">
        <v>418</v>
      </c>
      <c r="L382" s="240"/>
    </row>
    <row r="383">
      <c r="I383" s="186"/>
      <c r="J383" s="194" t="s">
        <v>779</v>
      </c>
      <c r="K383" s="194" t="s">
        <v>233</v>
      </c>
      <c r="L383" s="240"/>
    </row>
    <row r="384">
      <c r="I384" s="186"/>
      <c r="J384" s="194" t="s">
        <v>780</v>
      </c>
      <c r="K384" s="194" t="s">
        <v>192</v>
      </c>
      <c r="L384" s="240"/>
    </row>
    <row r="385">
      <c r="I385" s="186"/>
      <c r="J385" s="194" t="s">
        <v>781</v>
      </c>
      <c r="K385" s="194" t="s">
        <v>192</v>
      </c>
      <c r="L385" s="240"/>
    </row>
    <row r="386">
      <c r="I386" s="186"/>
      <c r="J386" s="194" t="s">
        <v>782</v>
      </c>
      <c r="K386" s="194" t="s">
        <v>336</v>
      </c>
      <c r="L386" s="240"/>
    </row>
    <row r="387">
      <c r="I387" s="186"/>
      <c r="J387" s="194" t="s">
        <v>783</v>
      </c>
      <c r="K387" s="194" t="s">
        <v>359</v>
      </c>
      <c r="L387" s="240"/>
    </row>
    <row r="388">
      <c r="I388" s="186"/>
      <c r="J388" s="194" t="s">
        <v>784</v>
      </c>
      <c r="K388" s="194" t="s">
        <v>336</v>
      </c>
      <c r="L388" s="240"/>
    </row>
    <row r="389">
      <c r="I389" s="186"/>
      <c r="J389" s="194" t="s">
        <v>785</v>
      </c>
      <c r="K389" s="194" t="s">
        <v>336</v>
      </c>
      <c r="L389" s="240"/>
    </row>
    <row r="390">
      <c r="I390" s="186"/>
      <c r="J390" s="194" t="s">
        <v>786</v>
      </c>
      <c r="K390" s="194" t="s">
        <v>253</v>
      </c>
      <c r="L390" s="240"/>
    </row>
    <row r="391">
      <c r="I391" s="186"/>
      <c r="J391" s="194" t="s">
        <v>787</v>
      </c>
      <c r="K391" s="194" t="s">
        <v>418</v>
      </c>
      <c r="L391" s="240"/>
    </row>
    <row r="392">
      <c r="I392" s="186"/>
      <c r="J392" s="194" t="s">
        <v>788</v>
      </c>
      <c r="K392" s="194" t="s">
        <v>192</v>
      </c>
      <c r="L392" s="240"/>
    </row>
    <row r="393">
      <c r="I393" s="186"/>
      <c r="J393" s="194" t="s">
        <v>789</v>
      </c>
      <c r="K393" s="194" t="s">
        <v>418</v>
      </c>
      <c r="L393" s="240"/>
    </row>
    <row r="394">
      <c r="I394" s="186"/>
      <c r="J394" s="194" t="s">
        <v>790</v>
      </c>
      <c r="K394" s="194" t="s">
        <v>233</v>
      </c>
      <c r="L394" s="240"/>
    </row>
    <row r="395">
      <c r="I395" s="186"/>
      <c r="J395" s="194" t="s">
        <v>791</v>
      </c>
      <c r="K395" s="194" t="s">
        <v>233</v>
      </c>
      <c r="L395" s="240"/>
    </row>
    <row r="396">
      <c r="I396" s="186"/>
      <c r="J396" s="194" t="s">
        <v>792</v>
      </c>
      <c r="K396" s="194" t="s">
        <v>351</v>
      </c>
      <c r="L396" s="240"/>
    </row>
    <row r="397">
      <c r="I397" s="186"/>
      <c r="J397" s="194" t="s">
        <v>793</v>
      </c>
      <c r="K397" s="194" t="s">
        <v>438</v>
      </c>
      <c r="L397" s="240"/>
    </row>
    <row r="398">
      <c r="I398" s="186"/>
      <c r="J398" s="194" t="s">
        <v>794</v>
      </c>
      <c r="K398" s="194" t="s">
        <v>192</v>
      </c>
      <c r="L398" s="240"/>
    </row>
    <row r="399">
      <c r="I399" s="186"/>
      <c r="J399" s="194" t="s">
        <v>795</v>
      </c>
      <c r="K399" s="194" t="s">
        <v>192</v>
      </c>
      <c r="L399" s="240"/>
    </row>
    <row r="400">
      <c r="I400" s="186"/>
      <c r="J400" s="194" t="s">
        <v>796</v>
      </c>
      <c r="K400" s="194" t="s">
        <v>418</v>
      </c>
      <c r="L400" s="240"/>
    </row>
    <row r="401">
      <c r="I401" s="186"/>
      <c r="J401" s="194" t="s">
        <v>797</v>
      </c>
      <c r="K401" s="194" t="s">
        <v>342</v>
      </c>
      <c r="L401" s="240"/>
    </row>
    <row r="402">
      <c r="I402" s="186"/>
      <c r="J402" s="194" t="s">
        <v>798</v>
      </c>
      <c r="K402" s="194" t="s">
        <v>342</v>
      </c>
      <c r="L402" s="240"/>
    </row>
    <row r="403">
      <c r="I403" s="186"/>
      <c r="J403" s="194" t="s">
        <v>799</v>
      </c>
      <c r="K403" s="194" t="s">
        <v>418</v>
      </c>
      <c r="L403" s="240"/>
    </row>
    <row r="404">
      <c r="I404" s="186"/>
      <c r="J404" s="194" t="s">
        <v>800</v>
      </c>
      <c r="K404" s="194" t="s">
        <v>353</v>
      </c>
      <c r="L404" s="240"/>
    </row>
    <row r="405">
      <c r="I405" s="186"/>
      <c r="J405" s="194" t="s">
        <v>801</v>
      </c>
      <c r="K405" s="194" t="s">
        <v>233</v>
      </c>
      <c r="L405" s="240"/>
    </row>
    <row r="406">
      <c r="I406" s="186"/>
      <c r="J406" s="194" t="s">
        <v>802</v>
      </c>
      <c r="K406" s="194" t="s">
        <v>192</v>
      </c>
      <c r="L406" s="240"/>
    </row>
    <row r="407">
      <c r="I407" s="186"/>
      <c r="J407" s="194" t="s">
        <v>803</v>
      </c>
      <c r="K407" s="194" t="s">
        <v>253</v>
      </c>
      <c r="L407" s="240"/>
    </row>
    <row r="408">
      <c r="I408" s="186"/>
      <c r="J408" s="194" t="s">
        <v>804</v>
      </c>
      <c r="K408" s="194" t="s">
        <v>253</v>
      </c>
      <c r="L408" s="240"/>
    </row>
    <row r="409">
      <c r="I409" s="186"/>
      <c r="J409" s="194" t="s">
        <v>805</v>
      </c>
      <c r="K409" s="194" t="s">
        <v>555</v>
      </c>
      <c r="L409" s="240"/>
    </row>
    <row r="410">
      <c r="I410" s="186"/>
      <c r="J410" s="194" t="s">
        <v>806</v>
      </c>
      <c r="K410" s="194" t="s">
        <v>353</v>
      </c>
      <c r="L410" s="240"/>
    </row>
    <row r="411">
      <c r="I411" s="186"/>
      <c r="J411" s="194" t="s">
        <v>807</v>
      </c>
      <c r="K411" s="194" t="s">
        <v>418</v>
      </c>
      <c r="L411" s="240"/>
    </row>
    <row r="412">
      <c r="I412" s="186"/>
      <c r="J412" s="194" t="s">
        <v>808</v>
      </c>
      <c r="K412" s="194" t="s">
        <v>276</v>
      </c>
      <c r="L412" s="240"/>
    </row>
    <row r="413">
      <c r="I413" s="186"/>
      <c r="J413" s="194" t="s">
        <v>809</v>
      </c>
      <c r="K413" s="194" t="s">
        <v>253</v>
      </c>
      <c r="L413" s="240"/>
    </row>
    <row r="414">
      <c r="I414" s="186"/>
      <c r="J414" s="194" t="s">
        <v>810</v>
      </c>
      <c r="K414" s="194" t="s">
        <v>192</v>
      </c>
      <c r="L414" s="240"/>
    </row>
    <row r="415">
      <c r="I415" s="186"/>
      <c r="J415" s="194" t="s">
        <v>811</v>
      </c>
      <c r="K415" s="194" t="s">
        <v>276</v>
      </c>
      <c r="L415" s="240"/>
    </row>
    <row r="416">
      <c r="I416" s="186"/>
      <c r="J416" s="194" t="s">
        <v>812</v>
      </c>
      <c r="K416" s="194" t="s">
        <v>336</v>
      </c>
      <c r="L416" s="240"/>
    </row>
    <row r="417">
      <c r="I417" s="186"/>
      <c r="J417" s="194" t="s">
        <v>813</v>
      </c>
      <c r="K417" s="194" t="s">
        <v>276</v>
      </c>
      <c r="L417" s="240"/>
    </row>
    <row r="418">
      <c r="I418" s="186"/>
      <c r="J418" s="194" t="s">
        <v>814</v>
      </c>
      <c r="K418" s="194" t="s">
        <v>339</v>
      </c>
      <c r="L418" s="240"/>
    </row>
    <row r="419">
      <c r="I419" s="186"/>
      <c r="J419" s="194" t="s">
        <v>815</v>
      </c>
      <c r="K419" s="194" t="s">
        <v>233</v>
      </c>
      <c r="L419" s="240"/>
    </row>
    <row r="420">
      <c r="I420" s="186"/>
      <c r="J420" s="194" t="s">
        <v>816</v>
      </c>
      <c r="K420" s="194" t="s">
        <v>396</v>
      </c>
      <c r="L420" s="240"/>
    </row>
    <row r="421">
      <c r="I421" s="186"/>
      <c r="J421" s="194" t="s">
        <v>817</v>
      </c>
      <c r="K421" s="194" t="s">
        <v>311</v>
      </c>
      <c r="L421" s="240"/>
    </row>
    <row r="422">
      <c r="I422" s="186"/>
      <c r="J422" s="194" t="s">
        <v>818</v>
      </c>
      <c r="K422" s="194" t="s">
        <v>233</v>
      </c>
      <c r="L422" s="240"/>
    </row>
    <row r="423">
      <c r="I423" s="186"/>
      <c r="J423" s="194" t="s">
        <v>819</v>
      </c>
      <c r="K423" s="194" t="s">
        <v>339</v>
      </c>
      <c r="L423" s="240"/>
    </row>
    <row r="424">
      <c r="I424" s="186"/>
      <c r="J424" s="194" t="s">
        <v>820</v>
      </c>
      <c r="K424" s="194" t="s">
        <v>351</v>
      </c>
      <c r="L424" s="240"/>
    </row>
    <row r="425">
      <c r="I425" s="186"/>
      <c r="J425" s="194" t="s">
        <v>821</v>
      </c>
      <c r="K425" s="194" t="s">
        <v>336</v>
      </c>
      <c r="L425" s="240"/>
    </row>
    <row r="426">
      <c r="I426" s="186"/>
      <c r="J426" s="194" t="s">
        <v>822</v>
      </c>
      <c r="K426" s="194" t="s">
        <v>336</v>
      </c>
      <c r="L426" s="240"/>
    </row>
    <row r="427">
      <c r="I427" s="186"/>
      <c r="J427" s="194" t="s">
        <v>823</v>
      </c>
      <c r="K427" s="194" t="s">
        <v>418</v>
      </c>
      <c r="L427" s="240"/>
    </row>
    <row r="428">
      <c r="I428" s="186"/>
      <c r="J428" s="194" t="s">
        <v>824</v>
      </c>
      <c r="K428" s="194" t="s">
        <v>469</v>
      </c>
      <c r="L428" s="240"/>
    </row>
    <row r="429">
      <c r="I429" s="186"/>
      <c r="J429" s="194" t="s">
        <v>825</v>
      </c>
      <c r="K429" s="194" t="s">
        <v>253</v>
      </c>
      <c r="L429" s="240"/>
    </row>
    <row r="430">
      <c r="I430" s="186"/>
      <c r="J430" s="194" t="s">
        <v>826</v>
      </c>
      <c r="K430" s="194" t="s">
        <v>192</v>
      </c>
      <c r="L430" s="240"/>
    </row>
    <row r="431">
      <c r="I431" s="186"/>
      <c r="J431" s="194" t="s">
        <v>827</v>
      </c>
      <c r="K431" s="194" t="s">
        <v>192</v>
      </c>
      <c r="L431" s="240"/>
    </row>
    <row r="432">
      <c r="I432" s="186"/>
      <c r="J432" s="194" t="s">
        <v>828</v>
      </c>
      <c r="K432" s="194" t="s">
        <v>192</v>
      </c>
      <c r="L432" s="240"/>
    </row>
    <row r="433">
      <c r="I433" s="186"/>
      <c r="J433" s="194" t="s">
        <v>829</v>
      </c>
      <c r="K433" s="194" t="s">
        <v>253</v>
      </c>
      <c r="L433" s="240"/>
    </row>
    <row r="434">
      <c r="I434" s="186"/>
      <c r="J434" s="194" t="s">
        <v>830</v>
      </c>
      <c r="K434" s="194" t="s">
        <v>469</v>
      </c>
      <c r="L434" s="240"/>
    </row>
    <row r="435">
      <c r="I435" s="186"/>
      <c r="J435" s="194" t="s">
        <v>831</v>
      </c>
      <c r="K435" s="194" t="s">
        <v>336</v>
      </c>
      <c r="L435" s="240"/>
    </row>
    <row r="436">
      <c r="I436" s="186"/>
      <c r="J436" s="194" t="s">
        <v>832</v>
      </c>
      <c r="K436" s="194" t="s">
        <v>359</v>
      </c>
      <c r="L436" s="240"/>
    </row>
    <row r="437">
      <c r="I437" s="186"/>
      <c r="J437" s="194" t="s">
        <v>833</v>
      </c>
      <c r="K437" s="194" t="s">
        <v>418</v>
      </c>
      <c r="L437" s="240"/>
    </row>
    <row r="438">
      <c r="I438" s="186"/>
      <c r="J438" s="194" t="s">
        <v>834</v>
      </c>
      <c r="K438" s="194" t="s">
        <v>396</v>
      </c>
      <c r="L438" s="240"/>
    </row>
    <row r="439">
      <c r="I439" s="186"/>
      <c r="J439" s="194" t="s">
        <v>835</v>
      </c>
      <c r="K439" s="194" t="s">
        <v>253</v>
      </c>
      <c r="L439" s="240"/>
    </row>
    <row r="440">
      <c r="I440" s="186"/>
      <c r="J440" s="194" t="s">
        <v>836</v>
      </c>
      <c r="K440" s="194" t="s">
        <v>336</v>
      </c>
      <c r="L440" s="240"/>
    </row>
    <row r="441">
      <c r="I441" s="186"/>
      <c r="J441" s="194" t="s">
        <v>837</v>
      </c>
      <c r="K441" s="194" t="s">
        <v>233</v>
      </c>
      <c r="L441" s="240"/>
    </row>
    <row r="442">
      <c r="I442" s="186"/>
      <c r="J442" s="194" t="s">
        <v>838</v>
      </c>
      <c r="K442" s="194" t="s">
        <v>253</v>
      </c>
      <c r="L442" s="240"/>
    </row>
    <row r="443">
      <c r="I443" s="186"/>
      <c r="J443" s="194" t="s">
        <v>839</v>
      </c>
      <c r="K443" s="194" t="s">
        <v>233</v>
      </c>
      <c r="L443" s="240"/>
    </row>
    <row r="444">
      <c r="I444" s="186"/>
      <c r="J444" s="194" t="s">
        <v>840</v>
      </c>
      <c r="K444" s="194" t="s">
        <v>396</v>
      </c>
      <c r="L444" s="240"/>
    </row>
    <row r="445">
      <c r="I445" s="186"/>
      <c r="J445" s="194" t="s">
        <v>841</v>
      </c>
      <c r="K445" s="194" t="s">
        <v>233</v>
      </c>
      <c r="L445" s="240"/>
    </row>
    <row r="446">
      <c r="I446" s="186"/>
      <c r="J446" s="194" t="s">
        <v>842</v>
      </c>
      <c r="K446" s="194" t="s">
        <v>233</v>
      </c>
      <c r="L446" s="240"/>
    </row>
    <row r="447">
      <c r="I447" s="186"/>
      <c r="J447" s="194" t="s">
        <v>843</v>
      </c>
      <c r="K447" s="194" t="s">
        <v>233</v>
      </c>
      <c r="L447" s="240"/>
    </row>
    <row r="448">
      <c r="I448" s="186"/>
      <c r="J448" s="194" t="s">
        <v>844</v>
      </c>
      <c r="K448" s="194" t="s">
        <v>418</v>
      </c>
      <c r="L448" s="240"/>
    </row>
    <row r="449">
      <c r="I449" s="186"/>
      <c r="J449" s="194" t="s">
        <v>845</v>
      </c>
      <c r="K449" s="194" t="s">
        <v>253</v>
      </c>
      <c r="L449" s="240"/>
    </row>
    <row r="450">
      <c r="I450" s="186"/>
      <c r="J450" s="194" t="s">
        <v>846</v>
      </c>
      <c r="K450" s="194" t="s">
        <v>469</v>
      </c>
      <c r="L450" s="240"/>
    </row>
    <row r="451">
      <c r="I451" s="186"/>
      <c r="J451" s="194" t="s">
        <v>847</v>
      </c>
      <c r="K451" s="194" t="s">
        <v>418</v>
      </c>
      <c r="L451" s="240"/>
    </row>
    <row r="452">
      <c r="I452" s="186"/>
      <c r="J452" s="194" t="s">
        <v>848</v>
      </c>
      <c r="K452" s="194" t="s">
        <v>396</v>
      </c>
      <c r="L452" s="240"/>
    </row>
    <row r="453">
      <c r="I453" s="186"/>
      <c r="J453" s="194" t="s">
        <v>849</v>
      </c>
      <c r="K453" s="194" t="s">
        <v>192</v>
      </c>
      <c r="L453" s="240"/>
    </row>
    <row r="454">
      <c r="I454" s="186"/>
      <c r="J454" s="194" t="s">
        <v>850</v>
      </c>
      <c r="K454" s="194" t="s">
        <v>304</v>
      </c>
      <c r="L454" s="240"/>
    </row>
    <row r="455">
      <c r="I455" s="186"/>
      <c r="J455" s="194" t="s">
        <v>851</v>
      </c>
      <c r="K455" s="194" t="s">
        <v>233</v>
      </c>
      <c r="L455" s="240"/>
    </row>
    <row r="456">
      <c r="I456" s="186"/>
      <c r="J456" s="194" t="s">
        <v>852</v>
      </c>
      <c r="K456" s="194" t="s">
        <v>418</v>
      </c>
      <c r="L456" s="240"/>
    </row>
    <row r="457">
      <c r="I457" s="186"/>
      <c r="J457" s="194" t="s">
        <v>853</v>
      </c>
      <c r="K457" s="194" t="s">
        <v>233</v>
      </c>
      <c r="L457" s="240"/>
    </row>
    <row r="458">
      <c r="I458" s="186"/>
      <c r="J458" s="194" t="s">
        <v>854</v>
      </c>
      <c r="K458" s="194" t="s">
        <v>336</v>
      </c>
      <c r="L458" s="240"/>
    </row>
    <row r="459">
      <c r="I459" s="186"/>
      <c r="J459" s="194" t="s">
        <v>855</v>
      </c>
      <c r="K459" s="194" t="s">
        <v>192</v>
      </c>
      <c r="L459" s="240"/>
    </row>
    <row r="460">
      <c r="I460" s="186"/>
      <c r="J460" s="194" t="s">
        <v>856</v>
      </c>
      <c r="K460" s="194" t="s">
        <v>192</v>
      </c>
      <c r="L460" s="240"/>
    </row>
    <row r="461">
      <c r="I461" s="186"/>
      <c r="J461" s="194" t="s">
        <v>857</v>
      </c>
      <c r="K461" s="194" t="s">
        <v>192</v>
      </c>
      <c r="L461" s="240"/>
    </row>
    <row r="462">
      <c r="I462" s="186"/>
      <c r="J462" s="194" t="s">
        <v>858</v>
      </c>
      <c r="K462" s="194" t="s">
        <v>304</v>
      </c>
      <c r="L462" s="240"/>
    </row>
    <row r="463">
      <c r="I463" s="186"/>
      <c r="J463" s="194" t="s">
        <v>859</v>
      </c>
      <c r="K463" s="194" t="s">
        <v>351</v>
      </c>
      <c r="L463" s="240"/>
    </row>
    <row r="464">
      <c r="I464" s="186"/>
      <c r="J464" s="194" t="s">
        <v>860</v>
      </c>
      <c r="K464" s="194" t="s">
        <v>233</v>
      </c>
      <c r="L464" s="240"/>
    </row>
    <row r="465">
      <c r="I465" s="186"/>
      <c r="J465" s="194" t="s">
        <v>861</v>
      </c>
      <c r="K465" s="194" t="s">
        <v>233</v>
      </c>
      <c r="L465" s="240"/>
    </row>
    <row r="466">
      <c r="I466" s="186"/>
      <c r="J466" s="194" t="s">
        <v>862</v>
      </c>
      <c r="K466" s="194" t="s">
        <v>253</v>
      </c>
      <c r="L466" s="240"/>
    </row>
    <row r="467">
      <c r="I467" s="186"/>
      <c r="J467" s="194" t="s">
        <v>863</v>
      </c>
      <c r="K467" s="194" t="s">
        <v>233</v>
      </c>
      <c r="L467" s="240"/>
    </row>
    <row r="468">
      <c r="I468" s="186"/>
      <c r="J468" s="194" t="s">
        <v>864</v>
      </c>
      <c r="K468" s="194" t="s">
        <v>469</v>
      </c>
      <c r="L468" s="240"/>
    </row>
    <row r="469">
      <c r="I469" s="186"/>
      <c r="J469" s="194" t="s">
        <v>865</v>
      </c>
      <c r="K469" s="194" t="s">
        <v>418</v>
      </c>
      <c r="L469" s="240"/>
    </row>
    <row r="470">
      <c r="I470" s="186"/>
      <c r="J470" s="194" t="s">
        <v>866</v>
      </c>
      <c r="K470" s="194" t="s">
        <v>336</v>
      </c>
      <c r="L470" s="240"/>
    </row>
    <row r="471">
      <c r="I471" s="186"/>
      <c r="J471" s="194" t="s">
        <v>867</v>
      </c>
      <c r="K471" s="194" t="s">
        <v>253</v>
      </c>
      <c r="L471" s="240"/>
    </row>
    <row r="472">
      <c r="I472" s="186"/>
      <c r="J472" s="194" t="s">
        <v>868</v>
      </c>
      <c r="K472" s="194" t="s">
        <v>396</v>
      </c>
      <c r="L472" s="240"/>
    </row>
    <row r="473">
      <c r="I473" s="186"/>
      <c r="J473" s="194" t="s">
        <v>869</v>
      </c>
      <c r="K473" s="194" t="s">
        <v>233</v>
      </c>
      <c r="L473" s="240"/>
    </row>
    <row r="474">
      <c r="I474" s="186"/>
      <c r="J474" s="194" t="s">
        <v>870</v>
      </c>
      <c r="K474" s="194" t="s">
        <v>233</v>
      </c>
      <c r="L474" s="240"/>
    </row>
    <row r="475">
      <c r="I475" s="186"/>
      <c r="J475" s="194" t="s">
        <v>871</v>
      </c>
      <c r="K475" s="194" t="s">
        <v>396</v>
      </c>
      <c r="L475" s="240"/>
    </row>
    <row r="476">
      <c r="I476" s="186"/>
      <c r="J476" s="194" t="s">
        <v>872</v>
      </c>
      <c r="K476" s="194" t="s">
        <v>418</v>
      </c>
      <c r="L476" s="240"/>
    </row>
    <row r="477">
      <c r="I477" s="186"/>
      <c r="J477" s="194" t="s">
        <v>873</v>
      </c>
      <c r="K477" s="194" t="s">
        <v>336</v>
      </c>
      <c r="L477" s="240"/>
    </row>
    <row r="478">
      <c r="I478" s="186"/>
      <c r="J478" s="194" t="s">
        <v>874</v>
      </c>
      <c r="K478" s="194" t="s">
        <v>276</v>
      </c>
      <c r="L478" s="240"/>
    </row>
    <row r="479">
      <c r="I479" s="186"/>
      <c r="J479" s="194" t="s">
        <v>875</v>
      </c>
      <c r="K479" s="194" t="s">
        <v>233</v>
      </c>
      <c r="L479" s="240"/>
    </row>
    <row r="480">
      <c r="I480" s="186"/>
      <c r="J480" s="194" t="s">
        <v>876</v>
      </c>
      <c r="K480" s="194" t="s">
        <v>233</v>
      </c>
      <c r="L480" s="240"/>
    </row>
    <row r="481">
      <c r="I481" s="186"/>
      <c r="J481" s="194" t="s">
        <v>877</v>
      </c>
      <c r="K481" s="194" t="s">
        <v>233</v>
      </c>
      <c r="L481" s="240"/>
    </row>
    <row r="482">
      <c r="I482" s="186"/>
      <c r="J482" s="194" t="s">
        <v>878</v>
      </c>
      <c r="K482" s="194" t="s">
        <v>253</v>
      </c>
      <c r="L482" s="240"/>
    </row>
    <row r="483">
      <c r="I483" s="186"/>
      <c r="J483" s="194" t="s">
        <v>879</v>
      </c>
      <c r="K483" s="194" t="s">
        <v>353</v>
      </c>
      <c r="L483" s="240"/>
    </row>
    <row r="484">
      <c r="I484" s="186"/>
      <c r="J484" s="194" t="s">
        <v>880</v>
      </c>
      <c r="K484" s="194" t="s">
        <v>192</v>
      </c>
      <c r="L484" s="240"/>
    </row>
    <row r="485">
      <c r="I485" s="186"/>
      <c r="J485" s="194" t="s">
        <v>881</v>
      </c>
      <c r="K485" s="194" t="s">
        <v>351</v>
      </c>
      <c r="L485" s="240"/>
    </row>
    <row r="486">
      <c r="I486" s="186"/>
      <c r="J486" s="194" t="s">
        <v>882</v>
      </c>
      <c r="K486" s="194" t="s">
        <v>351</v>
      </c>
      <c r="L486" s="240"/>
    </row>
    <row r="487">
      <c r="I487" s="186"/>
      <c r="J487" s="194" t="s">
        <v>883</v>
      </c>
      <c r="K487" s="194" t="s">
        <v>276</v>
      </c>
      <c r="L487" s="240"/>
    </row>
    <row r="488">
      <c r="I488" s="186"/>
      <c r="J488" s="194" t="s">
        <v>884</v>
      </c>
      <c r="K488" s="194" t="s">
        <v>336</v>
      </c>
      <c r="L488" s="240"/>
    </row>
    <row r="489">
      <c r="I489" s="186"/>
      <c r="J489" s="194" t="s">
        <v>885</v>
      </c>
      <c r="K489" s="194" t="s">
        <v>276</v>
      </c>
      <c r="L489" s="240"/>
    </row>
    <row r="490">
      <c r="I490" s="186"/>
      <c r="J490" s="194" t="s">
        <v>886</v>
      </c>
      <c r="K490" s="194" t="s">
        <v>233</v>
      </c>
      <c r="L490" s="240"/>
    </row>
    <row r="491">
      <c r="I491" s="186"/>
      <c r="J491" s="194" t="s">
        <v>887</v>
      </c>
      <c r="K491" s="194" t="s">
        <v>276</v>
      </c>
      <c r="L491" s="240"/>
    </row>
    <row r="492">
      <c r="I492" s="186"/>
      <c r="J492" s="194" t="s">
        <v>888</v>
      </c>
      <c r="K492" s="194" t="s">
        <v>889</v>
      </c>
      <c r="L492" s="240"/>
    </row>
    <row r="493">
      <c r="I493" s="186"/>
      <c r="J493" s="194" t="s">
        <v>890</v>
      </c>
      <c r="K493" s="194" t="s">
        <v>192</v>
      </c>
      <c r="L493" s="240"/>
    </row>
    <row r="494">
      <c r="I494" s="186"/>
      <c r="J494" s="194" t="s">
        <v>891</v>
      </c>
      <c r="K494" s="194" t="s">
        <v>192</v>
      </c>
      <c r="L494" s="240"/>
    </row>
    <row r="495">
      <c r="I495" s="186"/>
      <c r="J495" s="194" t="s">
        <v>892</v>
      </c>
      <c r="K495" s="194" t="s">
        <v>233</v>
      </c>
      <c r="L495" s="240"/>
    </row>
    <row r="496">
      <c r="I496" s="186"/>
      <c r="J496" s="194" t="s">
        <v>893</v>
      </c>
      <c r="K496" s="194" t="s">
        <v>192</v>
      </c>
      <c r="L496" s="240"/>
    </row>
    <row r="497">
      <c r="I497" s="186"/>
      <c r="J497" s="194" t="s">
        <v>894</v>
      </c>
      <c r="K497" s="194" t="s">
        <v>276</v>
      </c>
      <c r="L497" s="240"/>
    </row>
    <row r="498">
      <c r="I498" s="186"/>
      <c r="J498" s="194" t="s">
        <v>895</v>
      </c>
      <c r="K498" s="194" t="s">
        <v>396</v>
      </c>
      <c r="L498" s="240"/>
    </row>
    <row r="499">
      <c r="I499" s="186"/>
      <c r="J499" s="194" t="s">
        <v>896</v>
      </c>
      <c r="K499" s="194" t="s">
        <v>233</v>
      </c>
      <c r="L499" s="240"/>
    </row>
    <row r="500">
      <c r="I500" s="186"/>
      <c r="J500" s="194" t="s">
        <v>897</v>
      </c>
      <c r="K500" s="194" t="s">
        <v>342</v>
      </c>
      <c r="L500" s="240"/>
    </row>
    <row r="501">
      <c r="I501" s="186"/>
      <c r="J501" s="194" t="s">
        <v>898</v>
      </c>
      <c r="K501" s="194" t="s">
        <v>438</v>
      </c>
      <c r="L501" s="240"/>
    </row>
    <row r="502">
      <c r="I502" s="186"/>
      <c r="J502" s="194" t="s">
        <v>899</v>
      </c>
      <c r="K502" s="194" t="s">
        <v>192</v>
      </c>
      <c r="L502" s="240"/>
    </row>
    <row r="503">
      <c r="I503" s="186"/>
      <c r="J503" s="194" t="s">
        <v>900</v>
      </c>
      <c r="K503" s="194" t="s">
        <v>192</v>
      </c>
      <c r="L503" s="240"/>
    </row>
    <row r="504">
      <c r="I504" s="186"/>
      <c r="J504" s="194" t="s">
        <v>901</v>
      </c>
      <c r="K504" s="194" t="s">
        <v>455</v>
      </c>
      <c r="L504" s="240"/>
    </row>
    <row r="505">
      <c r="I505" s="186"/>
      <c r="J505" s="194" t="s">
        <v>902</v>
      </c>
      <c r="K505" s="194" t="s">
        <v>233</v>
      </c>
      <c r="L505" s="240"/>
    </row>
    <row r="506">
      <c r="I506" s="186"/>
      <c r="J506" s="194" t="s">
        <v>903</v>
      </c>
      <c r="K506" s="194" t="s">
        <v>192</v>
      </c>
      <c r="L506" s="240"/>
    </row>
    <row r="507">
      <c r="I507" s="186"/>
      <c r="J507" s="194" t="s">
        <v>904</v>
      </c>
      <c r="K507" s="194" t="s">
        <v>396</v>
      </c>
      <c r="L507" s="240"/>
    </row>
    <row r="508">
      <c r="I508" s="186"/>
      <c r="J508" s="194" t="s">
        <v>905</v>
      </c>
      <c r="K508" s="194" t="s">
        <v>418</v>
      </c>
      <c r="L508" s="240"/>
    </row>
    <row r="509">
      <c r="I509" s="186"/>
      <c r="J509" s="194" t="s">
        <v>906</v>
      </c>
      <c r="K509" s="194" t="s">
        <v>253</v>
      </c>
      <c r="L509" s="240"/>
    </row>
    <row r="510">
      <c r="I510" s="186"/>
      <c r="J510" s="194" t="s">
        <v>907</v>
      </c>
      <c r="K510" s="194" t="s">
        <v>192</v>
      </c>
      <c r="L510" s="240"/>
    </row>
    <row r="511">
      <c r="I511" s="186"/>
      <c r="J511" s="194" t="s">
        <v>908</v>
      </c>
      <c r="K511" s="194" t="s">
        <v>455</v>
      </c>
      <c r="L511" s="240"/>
    </row>
    <row r="512">
      <c r="I512" s="186"/>
      <c r="J512" s="194" t="s">
        <v>909</v>
      </c>
      <c r="K512" s="194" t="s">
        <v>233</v>
      </c>
      <c r="L512" s="240"/>
    </row>
    <row r="513">
      <c r="I513" s="186"/>
      <c r="J513" s="194" t="s">
        <v>910</v>
      </c>
      <c r="K513" s="194" t="s">
        <v>233</v>
      </c>
      <c r="L513" s="240"/>
    </row>
    <row r="514">
      <c r="I514" s="186"/>
      <c r="J514" s="194" t="s">
        <v>911</v>
      </c>
      <c r="K514" s="194" t="s">
        <v>192</v>
      </c>
      <c r="L514" s="240"/>
    </row>
    <row r="515">
      <c r="I515" s="186"/>
      <c r="J515" s="194" t="s">
        <v>912</v>
      </c>
      <c r="K515" s="194" t="s">
        <v>276</v>
      </c>
      <c r="L515" s="240"/>
    </row>
    <row r="516">
      <c r="I516" s="193"/>
      <c r="J516" s="194" t="s">
        <v>913</v>
      </c>
      <c r="K516" s="194" t="s">
        <v>396</v>
      </c>
      <c r="L516" s="240"/>
    </row>
  </sheetData>
  <mergeCells count="3">
    <mergeCell ref="I1:L1"/>
    <mergeCell ref="I5:I516"/>
    <mergeCell ref="C7:D7"/>
  </mergeCells>
  <conditionalFormatting sqref="L3:L516">
    <cfRule type="containsText" dxfId="7" priority="1" operator="containsText" text="esquerda">
      <formula>NOT(ISERROR(SEARCH(("esquerda"),(L3))))</formula>
    </cfRule>
  </conditionalFormatting>
  <conditionalFormatting sqref="L3:L516">
    <cfRule type="containsText" dxfId="8" priority="2" operator="containsText" text="direita">
      <formula>NOT(ISERROR(SEARCH(("direita"),(L3))))</formula>
    </cfRule>
  </conditionalFormatting>
  <conditionalFormatting sqref="L3:L516">
    <cfRule type="notContainsBlanks" dxfId="6" priority="3">
      <formula>LEN(TRIM(L3))&gt;0</formula>
    </cfRule>
  </conditionalFormatting>
  <dataValidations>
    <dataValidation type="list" allowBlank="1" showErrorMessage="1" sqref="C8:D37">
      <formula1>"Agropecuária,Conscientização,Crescimento econômico,Cultura,Economia/ Investimento,Educação,Informe/ Destaque,Lazer,Meio ambiente,Moradia,Obras,Prestação de contas,Saúde,Segurança"</formula1>
    </dataValidation>
  </dataValidations>
  <hyperlinks>
    <hyperlink r:id="rId1" ref="M1"/>
    <hyperlink r:id="rId2" ref="C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3.88"/>
  </cols>
  <sheetData>
    <row r="1">
      <c r="A1" s="241" t="s">
        <v>914</v>
      </c>
      <c r="B1" s="242" t="s">
        <v>915</v>
      </c>
    </row>
    <row r="2">
      <c r="A2" s="243" t="s">
        <v>916</v>
      </c>
      <c r="B2" s="237" t="s">
        <v>917</v>
      </c>
    </row>
    <row r="3">
      <c r="A3" s="243" t="s">
        <v>438</v>
      </c>
      <c r="B3" s="237" t="s">
        <v>918</v>
      </c>
    </row>
    <row r="4">
      <c r="A4" s="243" t="s">
        <v>414</v>
      </c>
      <c r="B4" s="237" t="s">
        <v>919</v>
      </c>
    </row>
    <row r="5">
      <c r="A5" s="243" t="s">
        <v>357</v>
      </c>
      <c r="B5" s="237" t="s">
        <v>917</v>
      </c>
    </row>
    <row r="6">
      <c r="A6" s="243" t="s">
        <v>336</v>
      </c>
      <c r="B6" s="237" t="s">
        <v>919</v>
      </c>
    </row>
    <row r="7">
      <c r="A7" s="243" t="s">
        <v>400</v>
      </c>
      <c r="B7" s="237" t="s">
        <v>184</v>
      </c>
    </row>
    <row r="8">
      <c r="A8" s="243" t="s">
        <v>555</v>
      </c>
      <c r="B8" s="237" t="s">
        <v>184</v>
      </c>
    </row>
    <row r="9">
      <c r="A9" s="243" t="s">
        <v>920</v>
      </c>
      <c r="B9" s="237" t="s">
        <v>193</v>
      </c>
    </row>
    <row r="10">
      <c r="A10" s="243" t="s">
        <v>359</v>
      </c>
      <c r="B10" s="237" t="s">
        <v>193</v>
      </c>
    </row>
    <row r="11">
      <c r="A11" s="243" t="s">
        <v>921</v>
      </c>
      <c r="B11" s="237" t="s">
        <v>193</v>
      </c>
    </row>
    <row r="12">
      <c r="A12" s="243" t="s">
        <v>339</v>
      </c>
      <c r="B12" s="237" t="s">
        <v>918</v>
      </c>
    </row>
    <row r="13">
      <c r="A13" s="243" t="s">
        <v>233</v>
      </c>
      <c r="B13" s="237" t="s">
        <v>184</v>
      </c>
    </row>
    <row r="14">
      <c r="A14" s="243" t="s">
        <v>922</v>
      </c>
      <c r="B14" s="237" t="s">
        <v>917</v>
      </c>
    </row>
    <row r="15">
      <c r="A15" s="243" t="s">
        <v>331</v>
      </c>
      <c r="B15" s="237" t="s">
        <v>918</v>
      </c>
    </row>
    <row r="16">
      <c r="A16" s="243" t="s">
        <v>923</v>
      </c>
      <c r="B16" s="237" t="s">
        <v>917</v>
      </c>
    </row>
    <row r="17">
      <c r="A17" s="243" t="s">
        <v>276</v>
      </c>
      <c r="B17" s="237" t="s">
        <v>917</v>
      </c>
    </row>
    <row r="18">
      <c r="A18" s="243" t="s">
        <v>924</v>
      </c>
      <c r="B18" s="237" t="s">
        <v>917</v>
      </c>
    </row>
    <row r="19">
      <c r="A19" s="243" t="s">
        <v>355</v>
      </c>
      <c r="B19" s="237" t="s">
        <v>919</v>
      </c>
    </row>
    <row r="20">
      <c r="A20" s="243" t="s">
        <v>925</v>
      </c>
      <c r="B20" s="237" t="s">
        <v>917</v>
      </c>
    </row>
    <row r="21">
      <c r="A21" s="243" t="s">
        <v>353</v>
      </c>
      <c r="B21" s="237" t="s">
        <v>918</v>
      </c>
    </row>
    <row r="22">
      <c r="A22" s="243" t="s">
        <v>304</v>
      </c>
      <c r="B22" s="237" t="s">
        <v>184</v>
      </c>
    </row>
    <row r="23">
      <c r="A23" s="243" t="s">
        <v>253</v>
      </c>
      <c r="B23" s="237" t="s">
        <v>919</v>
      </c>
    </row>
    <row r="24">
      <c r="A24" s="243" t="s">
        <v>342</v>
      </c>
      <c r="B24" s="237" t="s">
        <v>919</v>
      </c>
    </row>
    <row r="25">
      <c r="A25" s="243" t="s">
        <v>351</v>
      </c>
      <c r="B25" s="237" t="s">
        <v>193</v>
      </c>
    </row>
    <row r="26">
      <c r="A26" s="243" t="s">
        <v>926</v>
      </c>
      <c r="B26" s="237" t="s">
        <v>193</v>
      </c>
    </row>
    <row r="27">
      <c r="A27" s="243" t="s">
        <v>192</v>
      </c>
      <c r="B27" s="237" t="s">
        <v>193</v>
      </c>
    </row>
    <row r="28">
      <c r="A28" s="243" t="s">
        <v>927</v>
      </c>
      <c r="B28" s="237" t="s">
        <v>184</v>
      </c>
    </row>
    <row r="29">
      <c r="A29" s="243" t="s">
        <v>311</v>
      </c>
      <c r="B29" s="237" t="s">
        <v>918</v>
      </c>
    </row>
    <row r="30">
      <c r="A30" s="243" t="s">
        <v>889</v>
      </c>
      <c r="B30" s="237" t="s">
        <v>918</v>
      </c>
    </row>
    <row r="31">
      <c r="A31" s="243" t="s">
        <v>396</v>
      </c>
      <c r="B31" s="237" t="s">
        <v>184</v>
      </c>
    </row>
    <row r="32">
      <c r="A32" s="243" t="s">
        <v>455</v>
      </c>
      <c r="B32" s="237" t="s">
        <v>919</v>
      </c>
    </row>
    <row r="33">
      <c r="A33" s="243" t="s">
        <v>928</v>
      </c>
      <c r="B33" s="237" t="s">
        <v>184</v>
      </c>
    </row>
    <row r="34">
      <c r="A34" s="243" t="s">
        <v>929</v>
      </c>
      <c r="B34" s="237" t="s">
        <v>193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2" max="2" width="9.75"/>
    <col customWidth="1" min="3" max="3" width="3.38"/>
    <col customWidth="1" min="4" max="4" width="3.0"/>
    <col customWidth="1" min="5" max="5" width="3.25"/>
    <col customWidth="1" min="6" max="6" width="3.5"/>
    <col customWidth="1" min="7" max="7" width="3.25"/>
    <col customWidth="1" min="8" max="8" width="3.38"/>
    <col customWidth="1" min="9" max="10" width="3.25"/>
    <col customWidth="1" min="11" max="11" width="3.63"/>
    <col customWidth="1" min="12" max="12" width="3.5"/>
    <col customWidth="1" min="13" max="13" width="3.38"/>
    <col customWidth="1" min="14" max="14" width="3.5"/>
    <col customWidth="1" min="15" max="15" width="3.63"/>
    <col customWidth="1" min="16" max="16" width="3.13"/>
    <col customWidth="1" min="17" max="17" width="3.25"/>
    <col customWidth="1" min="18" max="18" width="3.38"/>
    <col customWidth="1" min="19" max="19" width="3.25"/>
    <col customWidth="1" min="20" max="20" width="2.63"/>
    <col customWidth="1" min="21" max="21" width="3.0"/>
    <col customWidth="1" min="22" max="23" width="3.38"/>
    <col customWidth="1" min="24" max="24" width="3.5"/>
    <col customWidth="1" min="25" max="26" width="3.38"/>
    <col customWidth="1" min="27" max="29" width="3.25"/>
  </cols>
  <sheetData>
    <row r="1">
      <c r="C1" s="164" t="s">
        <v>930</v>
      </c>
    </row>
    <row r="2">
      <c r="A2" s="9" t="s">
        <v>931</v>
      </c>
      <c r="B2" s="9" t="s">
        <v>166</v>
      </c>
      <c r="C2" s="9" t="s">
        <v>11</v>
      </c>
      <c r="D2" s="9" t="s">
        <v>17</v>
      </c>
      <c r="E2" s="9" t="s">
        <v>29</v>
      </c>
      <c r="F2" s="9" t="s">
        <v>20</v>
      </c>
      <c r="G2" s="9" t="s">
        <v>31</v>
      </c>
      <c r="H2" s="9" t="s">
        <v>41</v>
      </c>
      <c r="I2" s="9" t="s">
        <v>50</v>
      </c>
      <c r="J2" s="9" t="s">
        <v>55</v>
      </c>
      <c r="K2" s="9" t="s">
        <v>57</v>
      </c>
      <c r="L2" s="9" t="s">
        <v>58</v>
      </c>
      <c r="M2" s="9" t="s">
        <v>64</v>
      </c>
      <c r="N2" s="9" t="s">
        <v>62</v>
      </c>
      <c r="O2" s="9" t="s">
        <v>61</v>
      </c>
      <c r="P2" s="9" t="s">
        <v>65</v>
      </c>
      <c r="Q2" s="9" t="s">
        <v>67</v>
      </c>
      <c r="R2" s="9" t="s">
        <v>71</v>
      </c>
      <c r="S2" s="9" t="s">
        <v>68</v>
      </c>
      <c r="T2" s="9" t="s">
        <v>69</v>
      </c>
      <c r="U2" s="9" t="s">
        <v>74</v>
      </c>
      <c r="V2" s="9" t="s">
        <v>75</v>
      </c>
      <c r="W2" s="9" t="s">
        <v>79</v>
      </c>
      <c r="X2" s="9" t="s">
        <v>76</v>
      </c>
      <c r="Y2" s="9" t="s">
        <v>78</v>
      </c>
      <c r="Z2" s="9" t="s">
        <v>81</v>
      </c>
      <c r="AA2" s="9" t="s">
        <v>87</v>
      </c>
      <c r="AB2" s="9" t="s">
        <v>86</v>
      </c>
      <c r="AC2" s="9" t="s">
        <v>88</v>
      </c>
    </row>
    <row r="3">
      <c r="A3" s="140" t="str">
        <f>Partidos!A2</f>
        <v>AGIR</v>
      </c>
      <c r="B3" s="140" t="str">
        <f>Partidos!B2</f>
        <v>C-direita</v>
      </c>
      <c r="C3" s="140" t="str">
        <f>IF(VLOOKUP(C$2,Status!$C$3:$H$29,5,0)="Pronta",COUNTIF('Acre (AC)'!$U$3:$U$40,$A3),"")</f>
        <v/>
      </c>
      <c r="D3" s="140" t="str">
        <f>IF(VLOOKUP(D$2,Status!$C$3:$H$29,5,0)="Pronta",COUNTIF('Alagoas (AL)'!$U$3:$U$40,$A3),"")</f>
        <v/>
      </c>
      <c r="E3" s="140" t="str">
        <f>if(VLOOKUP(E$2,Status!$C$3:$H$29,5,0)="Pronta",COUNTIF('Paraná (PR)'!$S$3:$S$40,$A3),"")</f>
        <v/>
      </c>
      <c r="F3" s="140" t="str">
        <f>if(VLOOKUP(F$2,Status!$C$3:$H$29,5,0)="Pronta",COUNTIF('Paraná (PR)'!$S$3:$S$40,$A3),"")</f>
        <v/>
      </c>
      <c r="G3" s="140" t="str">
        <f>if(VLOOKUP(G$2,Status!$C$3:$H$29,5,0)="Pronta",COUNTIF('Paraná (PR)'!$S$3:$S$40,$A3),"")</f>
        <v/>
      </c>
      <c r="H3" s="140" t="str">
        <f>if(VLOOKUP(H$2,Status!$C$3:$H$29,5,0)="Pronta",COUNTIF('Paraná (PR)'!$S$3:$S$40,$A3),"")</f>
        <v/>
      </c>
      <c r="I3" s="140" t="str">
        <f>if(VLOOKUP(I$2,Status!$C$3:$H$29,5,0)="Pronta",COUNTIF('Paraná (PR)'!$S$3:$S$40,$A3),"")</f>
        <v/>
      </c>
      <c r="J3" s="140" t="str">
        <f>if(VLOOKUP(J$2,Status!$C$3:$H$29,5,0)="Pronta",COUNTIF('Paraná (PR)'!$S$3:$S$40,$A3),"")</f>
        <v/>
      </c>
      <c r="K3" s="140" t="str">
        <f>if(VLOOKUP(K$2,Status!$C$3:$H$29,5,0)="Pronta",COUNTIF('Paraná (PR)'!$S$3:$S$40,$A3),"")</f>
        <v/>
      </c>
      <c r="L3" s="140" t="str">
        <f>if(VLOOKUP(L$2,Status!$C$3:$H$29,5,0)="Pronta",COUNTIF('Paraná (PR)'!$S$3:$S$40,$A3),"")</f>
        <v/>
      </c>
      <c r="M3" s="140" t="str">
        <f>if(VLOOKUP(M$2,Status!$C$3:$H$29,5,0)="Pronta",COUNTIF('Paraná (PR)'!$S$3:$S$40,$A3),"")</f>
        <v/>
      </c>
      <c r="N3" s="140" t="str">
        <f>if(VLOOKUP(N$2,Status!$C$3:$H$29,5,0)="Pronta",COUNTIF('Paraná (PR)'!$S$3:$S$40,$A3),"")</f>
        <v/>
      </c>
      <c r="O3" s="140" t="str">
        <f>IF(VLOOKUP(O$2,Status!$C$3:$H$29,5,0)="Pronta",COUNTIF('Minas Gerais (MG)'!$U$3:$U$100,$A3),"")</f>
        <v/>
      </c>
      <c r="P3" s="140" t="str">
        <f>if(VLOOKUP(P$2,Status!$C$3:$H$29,5,0)="Pronta",COUNTIF('Paraná (PR)'!$S$3:$S$40,$A3),"")</f>
        <v/>
      </c>
      <c r="Q3" s="140" t="str">
        <f>IF(VLOOKUP(Q$2,Status!$C$3:$H$29,5,0)="Pronta",COUNTIF('Paraíba (PB)'!$S$100:$S999,$A3),"")</f>
        <v/>
      </c>
      <c r="R3" s="140" t="str">
        <f>IF(VLOOKUP(R$2,Status!$C$3:$H$29,5,0)="Pronta",COUNTIF('Paraná (PR)'!$S$3:$S$100,$A3),"")</f>
        <v/>
      </c>
      <c r="S3" s="140" t="str">
        <f>IF(VLOOKUP(S$2,Status!$C$3:$H$29,5,0)="Pronta",COUNTIF('Pernambuco (PE)'!$U$3:$U$100,$A3),"")</f>
        <v/>
      </c>
      <c r="T3" s="140" t="str">
        <f>if(VLOOKUP(T$2,Status!$C$3:$H$29,5,0)="Pronta",COUNTIF('Paraná (PR)'!$S$3:$S$40,$A3),"")</f>
        <v/>
      </c>
      <c r="U3" s="140" t="str">
        <f>if(VLOOKUP(U$2,Status!$C$3:$H$29,5,0)="Pronta",COUNTIF('Paraná (PR)'!$S$3:$S$40,$A3),"")</f>
        <v/>
      </c>
      <c r="V3" s="140" t="str">
        <f>if(VLOOKUP(V$2,Status!$C$3:$H$29,5,0)="Pronta",COUNTIF('Paraná (PR)'!$S$3:$S$40,$A3),"")</f>
        <v/>
      </c>
      <c r="W3" s="140" t="str">
        <f>IF(VLOOKUP(W$2,Status!$C$3:$H$29,5,0)="Pronta",COUNTIF('Rio Grande do Sul (RS)'!$U$3:$U$40,$A3),"")</f>
        <v/>
      </c>
      <c r="X3" s="140" t="str">
        <f>if(VLOOKUP(X$2,Status!$C$3:$H$29,5,0)="Pronta",COUNTIF('Paraná (PR)'!$S$3:$S$40,$A3),"")</f>
        <v/>
      </c>
      <c r="Y3" s="140" t="str">
        <f>if(VLOOKUP(Y$2,Status!$C$3:$H$29,5,0)="Pronta",COUNTIF('Paraná (PR)'!$S$3:$S$40,$A3),"")</f>
        <v/>
      </c>
      <c r="Z3" s="140" t="str">
        <f>if(VLOOKUP(Z$2,Status!$C$3:$H$29,5,0)="Pronta",COUNTIF(SC!$S$3:$S$40,$A3),"")</f>
        <v/>
      </c>
      <c r="AA3" s="140" t="str">
        <f>if(VLOOKUP(AA$2,Status!$C$3:$H$29,5,0)="Pronta",COUNTIF('Paraná (PR)'!$S$3:$S$40,$A3),"")</f>
        <v/>
      </c>
      <c r="AB3" s="140" t="str">
        <f>IF(VLOOKUP(AB$2,Status!$C$3:$H$29,5,0)="Pronta",COUNTIF('Sergipe (SE)'!$U$3:$U$40,$A3),"")</f>
        <v/>
      </c>
      <c r="AC3" s="140" t="str">
        <f>if(VLOOKUP(AC$2,Status!$C$3:$H$29,5,0)="Pronta",COUNTIF('Paraná (PR)'!$S$3:$S$40,$A3),"")</f>
        <v/>
      </c>
    </row>
    <row r="4">
      <c r="A4" s="140" t="str">
        <f>Partidos!A3</f>
        <v>AVANTE</v>
      </c>
      <c r="B4" s="140" t="str">
        <f>Partidos!B3</f>
        <v>C-esquerda</v>
      </c>
      <c r="C4" s="140" t="str">
        <f>IF(VLOOKUP(C$2,Status!$C$3:$H$29,5,0)="Pronta",COUNTIF('Acre (AC)'!$U$3:$U$40,$A4),"")</f>
        <v/>
      </c>
      <c r="D4" s="140" t="str">
        <f>IF(VLOOKUP(D$2,Status!$C$3:$H$29,5,0)="Pronta",COUNTIF('Alagoas (AL)'!$U$3:$U$40,$A4),"")</f>
        <v/>
      </c>
      <c r="E4" s="140" t="str">
        <f>if(VLOOKUP(E$2,Status!$C$3:$H$29,5,0)="Pronta",COUNTIF('Paraná (PR)'!$S$3:$S$40,$A4),"")</f>
        <v/>
      </c>
      <c r="F4" s="140" t="str">
        <f>if(VLOOKUP(F$2,Status!$C$3:$H$29,5,0)="Pronta",COUNTIF('Paraná (PR)'!$S$3:$S$40,$A4),"")</f>
        <v/>
      </c>
      <c r="G4" s="140" t="str">
        <f>if(VLOOKUP(G$2,Status!$C$3:$H$29,5,0)="Pronta",COUNTIF('Paraná (PR)'!$S$3:$S$40,$A4),"")</f>
        <v/>
      </c>
      <c r="H4" s="140" t="str">
        <f>if(VLOOKUP(H$2,Status!$C$3:$H$29,5,0)="Pronta",COUNTIF('Paraná (PR)'!$S$3:$S$40,$A4),"")</f>
        <v/>
      </c>
      <c r="I4" s="140" t="str">
        <f>if(VLOOKUP(I$2,Status!$C$3:$H$29,5,0)="Pronta",COUNTIF('Paraná (PR)'!$S$3:$S$40,$A4),"")</f>
        <v/>
      </c>
      <c r="J4" s="140" t="str">
        <f>if(VLOOKUP(J$2,Status!$C$3:$H$29,5,0)="Pronta",COUNTIF('Paraná (PR)'!$S$3:$S$40,$A4),"")</f>
        <v/>
      </c>
      <c r="K4" s="140" t="str">
        <f>if(VLOOKUP(K$2,Status!$C$3:$H$29,5,0)="Pronta",COUNTIF('Paraná (PR)'!$S$3:$S$40,$A4),"")</f>
        <v/>
      </c>
      <c r="L4" s="140" t="str">
        <f>if(VLOOKUP(L$2,Status!$C$3:$H$29,5,0)="Pronta",COUNTIF('Paraná (PR)'!$S$3:$S$40,$A4),"")</f>
        <v/>
      </c>
      <c r="M4" s="140" t="str">
        <f>if(VLOOKUP(M$2,Status!$C$3:$H$29,5,0)="Pronta",COUNTIF('Paraná (PR)'!$S$3:$S$40,$A4),"")</f>
        <v/>
      </c>
      <c r="N4" s="140" t="str">
        <f>if(VLOOKUP(N$2,Status!$C$3:$H$29,5,0)="Pronta",COUNTIF('Paraná (PR)'!$S$3:$S$40,$A4),"")</f>
        <v/>
      </c>
      <c r="O4" s="140" t="str">
        <f>IF(VLOOKUP(O$2,Status!$C$3:$H$29,5,0)="Pronta",COUNTIF('Minas Gerais (MG)'!$U$3:$U$60,$A4),"")</f>
        <v/>
      </c>
      <c r="P4" s="140" t="str">
        <f>if(VLOOKUP(P$2,Status!$C$3:$H$29,5,0)="Pronta",COUNTIF('Paraná (PR)'!$S$3:$S$40,$A4),"")</f>
        <v/>
      </c>
      <c r="Q4" s="140" t="str">
        <f>IF(VLOOKUP(Q$2,Status!$C$3:$H$29,5,0)="Pronta",COUNTIF('Paraíba (PB)'!$S$3:$S$100,$A4),"")</f>
        <v/>
      </c>
      <c r="R4" s="140" t="str">
        <f>IF(VLOOKUP(R$2,Status!$C$3:$H$29,5,0)="Pronta",COUNTIF('Paraná (PR)'!$S$3:$S$100,$A4),"")</f>
        <v/>
      </c>
      <c r="S4" s="140" t="str">
        <f>IF(VLOOKUP(S$2,Status!$C$3:$H$29,5,0)="Pronta",COUNTIF('Pernambuco (PE)'!$U$3:$U$100,$A4),"")</f>
        <v/>
      </c>
      <c r="T4" s="140" t="str">
        <f>if(VLOOKUP(T$2,Status!$C$3:$H$29,5,0)="Pronta",COUNTIF('Paraná (PR)'!$S$3:$S$40,$A4),"")</f>
        <v/>
      </c>
      <c r="U4" s="140" t="str">
        <f>if(VLOOKUP(U$2,Status!$C$3:$H$29,5,0)="Pronta",COUNTIF('Paraná (PR)'!$S$3:$S$40,$A4),"")</f>
        <v/>
      </c>
      <c r="V4" s="140" t="str">
        <f>if(VLOOKUP(V$2,Status!$C$3:$H$29,5,0)="Pronta",COUNTIF('Paraná (PR)'!$S$3:$S$40,$A4),"")</f>
        <v/>
      </c>
      <c r="W4" s="140" t="str">
        <f>IF(VLOOKUP(W$2,Status!$C$3:$H$29,5,0)="Pronta",COUNTIF('Rio Grande do Sul (RS)'!$U$3:$U$40,$A4),"")</f>
        <v/>
      </c>
      <c r="X4" s="140" t="str">
        <f>if(VLOOKUP(X$2,Status!$C$3:$H$29,5,0)="Pronta",COUNTIF('Paraná (PR)'!$S$3:$S$40,$A4),"")</f>
        <v/>
      </c>
      <c r="Y4" s="140" t="str">
        <f>if(VLOOKUP(Y$2,Status!$C$3:$H$29,5,0)="Pronta",COUNTIF('Paraná (PR)'!$S$3:$S$40,$A4),"")</f>
        <v/>
      </c>
      <c r="Z4" s="140" t="str">
        <f>if(VLOOKUP(Z$2,Status!$C$3:$H$29,5,0)="Pronta",COUNTIF(SC!$S$3:$S$40,$A4),"")</f>
        <v/>
      </c>
      <c r="AA4" s="140" t="str">
        <f>if(VLOOKUP(AA$2,Status!$C$3:$H$29,5,0)="Pronta",COUNTIF('Paraná (PR)'!$S$3:$S$40,$A4),"")</f>
        <v/>
      </c>
      <c r="AB4" s="140" t="str">
        <f>IF(VLOOKUP(AB$2,Status!$C$3:$H$29,5,0)="Pronta",COUNTIF('Sergipe (SE)'!$U$3:$U$40,$A4),"")</f>
        <v/>
      </c>
      <c r="AC4" s="140" t="str">
        <f>if(VLOOKUP(AC$2,Status!$C$3:$H$29,5,0)="Pronta",COUNTIF('Paraná (PR)'!$S$3:$S$40,$A4),"")</f>
        <v/>
      </c>
    </row>
    <row r="5">
      <c r="A5" s="140" t="str">
        <f>Partidos!A4</f>
        <v>CIDADANIA</v>
      </c>
      <c r="B5" s="140" t="str">
        <f>Partidos!B4</f>
        <v>Centro</v>
      </c>
      <c r="C5" s="140" t="str">
        <f>IF(VLOOKUP(C$2,Status!$C$3:$H$29,5,0)="Pronta",COUNTIF('Acre (AC)'!$U$3:$U$40,$A5),"")</f>
        <v/>
      </c>
      <c r="D5" s="140" t="str">
        <f>IF(VLOOKUP(D$2,Status!$C$3:$H$29,5,0)="Pronta",COUNTIF('Alagoas (AL)'!$U$3:$U$40,$A5),"")</f>
        <v/>
      </c>
      <c r="E5" s="140" t="str">
        <f>if(VLOOKUP(E$2,Status!$C$3:$H$29,5,0)="Pronta",COUNTIF('Paraná (PR)'!$S$3:$S$40,$A5),"")</f>
        <v/>
      </c>
      <c r="F5" s="140" t="str">
        <f>if(VLOOKUP(F$2,Status!$C$3:$H$29,5,0)="Pronta",COUNTIF('Paraná (PR)'!$S$3:$S$40,$A5),"")</f>
        <v/>
      </c>
      <c r="G5" s="140" t="str">
        <f>if(VLOOKUP(G$2,Status!$C$3:$H$29,5,0)="Pronta",COUNTIF('Paraná (PR)'!$S$3:$S$40,$A5),"")</f>
        <v/>
      </c>
      <c r="H5" s="140" t="str">
        <f>if(VLOOKUP(H$2,Status!$C$3:$H$29,5,0)="Pronta",COUNTIF('Paraná (PR)'!$S$3:$S$40,$A5),"")</f>
        <v/>
      </c>
      <c r="I5" s="140" t="str">
        <f>if(VLOOKUP(I$2,Status!$C$3:$H$29,5,0)="Pronta",COUNTIF('Paraná (PR)'!$S$3:$S$40,$A5),"")</f>
        <v/>
      </c>
      <c r="J5" s="140" t="str">
        <f>if(VLOOKUP(J$2,Status!$C$3:$H$29,5,0)="Pronta",COUNTIF('Paraná (PR)'!$S$3:$S$40,$A5),"")</f>
        <v/>
      </c>
      <c r="K5" s="140" t="str">
        <f>if(VLOOKUP(K$2,Status!$C$3:$H$29,5,0)="Pronta",COUNTIF('Paraná (PR)'!$S$3:$S$40,$A5),"")</f>
        <v/>
      </c>
      <c r="L5" s="140" t="str">
        <f>if(VLOOKUP(L$2,Status!$C$3:$H$29,5,0)="Pronta",COUNTIF('Paraná (PR)'!$S$3:$S$40,$A5),"")</f>
        <v/>
      </c>
      <c r="M5" s="140" t="str">
        <f>if(VLOOKUP(M$2,Status!$C$3:$H$29,5,0)="Pronta",COUNTIF('Paraná (PR)'!$S$3:$S$40,$A5),"")</f>
        <v/>
      </c>
      <c r="N5" s="140" t="str">
        <f>if(VLOOKUP(N$2,Status!$C$3:$H$29,5,0)="Pronta",COUNTIF('Paraná (PR)'!$S$3:$S$40,$A5),"")</f>
        <v/>
      </c>
      <c r="O5" s="140" t="str">
        <f>IF(VLOOKUP(O$2,Status!$C$3:$H$29,5,0)="Pronta",COUNTIF('Minas Gerais (MG)'!$U$3:$U$60,$A5),"")</f>
        <v/>
      </c>
      <c r="P5" s="140" t="str">
        <f>if(VLOOKUP(P$2,Status!$C$3:$H$29,5,0)="Pronta",COUNTIF('Paraná (PR)'!$S$3:$S$40,$A5),"")</f>
        <v/>
      </c>
      <c r="Q5" s="140" t="str">
        <f>IF(VLOOKUP(Q$2,Status!$C$3:$H$29,5,0)="Pronta",COUNTIF('Paraíba (PB)'!$S$3:$S$100,$A5),"")</f>
        <v/>
      </c>
      <c r="R5" s="140" t="str">
        <f>IF(VLOOKUP(R$2,Status!$C$3:$H$29,5,0)="Pronta",COUNTIF('Paraná (PR)'!$S$3:$S$100,$A5),"")</f>
        <v/>
      </c>
      <c r="S5" s="140" t="str">
        <f>IF(VLOOKUP(S$2,Status!$C$3:$H$29,5,0)="Pronta",COUNTIF('Pernambuco (PE)'!$U$3:$U$100,$A5),"")</f>
        <v/>
      </c>
      <c r="T5" s="140" t="str">
        <f>if(VLOOKUP(T$2,Status!$C$3:$H$29,5,0)="Pronta",COUNTIF('Paraná (PR)'!$S$3:$S$40,$A5),"")</f>
        <v/>
      </c>
      <c r="U5" s="140" t="str">
        <f>if(VLOOKUP(U$2,Status!$C$3:$H$29,5,0)="Pronta",COUNTIF('Paraná (PR)'!$S$3:$S$40,$A5),"")</f>
        <v/>
      </c>
      <c r="V5" s="140" t="str">
        <f>if(VLOOKUP(V$2,Status!$C$3:$H$29,5,0)="Pronta",COUNTIF('Paraná (PR)'!$S$3:$S$40,$A5),"")</f>
        <v/>
      </c>
      <c r="W5" s="140" t="str">
        <f>IF(VLOOKUP(W$2,Status!$C$3:$H$29,5,0)="Pronta",COUNTIF('Rio Grande do Sul (RS)'!$U$3:$U$40,$A5),"")</f>
        <v/>
      </c>
      <c r="X5" s="140" t="str">
        <f>if(VLOOKUP(X$2,Status!$C$3:$H$29,5,0)="Pronta",COUNTIF('Paraná (PR)'!$S$3:$S$40,$A5),"")</f>
        <v/>
      </c>
      <c r="Y5" s="140" t="str">
        <f>if(VLOOKUP(Y$2,Status!$C$3:$H$29,5,0)="Pronta",COUNTIF('Paraná (PR)'!$S$3:$S$40,$A5),"")</f>
        <v/>
      </c>
      <c r="Z5" s="140" t="str">
        <f>if(VLOOKUP(Z$2,Status!$C$3:$H$29,5,0)="Pronta",COUNTIF(SC!$S$3:$S$40,$A5),"")</f>
        <v/>
      </c>
      <c r="AA5" s="140" t="str">
        <f>if(VLOOKUP(AA$2,Status!$C$3:$H$29,5,0)="Pronta",COUNTIF('Paraná (PR)'!$S$3:$S$40,$A5),"")</f>
        <v/>
      </c>
      <c r="AB5" s="140" t="str">
        <f>IF(VLOOKUP(AB$2,Status!$C$3:$H$29,5,0)="Pronta",COUNTIF('Sergipe (SE)'!$U$3:$U$40,$A5),"")</f>
        <v/>
      </c>
      <c r="AC5" s="140" t="str">
        <f>if(VLOOKUP(AC$2,Status!$C$3:$H$29,5,0)="Pronta",COUNTIF('Paraná (PR)'!$S$3:$S$40,$A5),"")</f>
        <v/>
      </c>
    </row>
    <row r="6">
      <c r="A6" s="140" t="str">
        <f>Partidos!A5</f>
        <v>DC</v>
      </c>
      <c r="B6" s="140" t="str">
        <f>Partidos!B5</f>
        <v>C-direita</v>
      </c>
      <c r="C6" s="140" t="str">
        <f>IF(VLOOKUP(C$2,Status!$C$3:$H$29,5,0)="Pronta",COUNTIF('Acre (AC)'!$U$3:$U$40,$A6),"")</f>
        <v/>
      </c>
      <c r="D6" s="140" t="str">
        <f>IF(VLOOKUP(D$2,Status!$C$3:$H$29,5,0)="Pronta",COUNTIF('Alagoas (AL)'!$U$3:$U$40,$A6),"")</f>
        <v/>
      </c>
      <c r="E6" s="140" t="str">
        <f>if(VLOOKUP(E$2,Status!$C$3:$H$29,5,0)="Pronta",COUNTIF('Paraná (PR)'!$S$3:$S$40,$A6),"")</f>
        <v/>
      </c>
      <c r="F6" s="140" t="str">
        <f>if(VLOOKUP(F$2,Status!$C$3:$H$29,5,0)="Pronta",COUNTIF('Paraná (PR)'!$S$3:$S$40,$A6),"")</f>
        <v/>
      </c>
      <c r="G6" s="140" t="str">
        <f>if(VLOOKUP(G$2,Status!$C$3:$H$29,5,0)="Pronta",COUNTIF('Paraná (PR)'!$S$3:$S$40,$A6),"")</f>
        <v/>
      </c>
      <c r="H6" s="140" t="str">
        <f>if(VLOOKUP(H$2,Status!$C$3:$H$29,5,0)="Pronta",COUNTIF('Paraná (PR)'!$S$3:$S$40,$A6),"")</f>
        <v/>
      </c>
      <c r="I6" s="140" t="str">
        <f>if(VLOOKUP(I$2,Status!$C$3:$H$29,5,0)="Pronta",COUNTIF('Paraná (PR)'!$S$3:$S$40,$A6),"")</f>
        <v/>
      </c>
      <c r="J6" s="140" t="str">
        <f>if(VLOOKUP(J$2,Status!$C$3:$H$29,5,0)="Pronta",COUNTIF('Paraná (PR)'!$S$3:$S$40,$A6),"")</f>
        <v/>
      </c>
      <c r="K6" s="140" t="str">
        <f>if(VLOOKUP(K$2,Status!$C$3:$H$29,5,0)="Pronta",COUNTIF('Paraná (PR)'!$S$3:$S$40,$A6),"")</f>
        <v/>
      </c>
      <c r="L6" s="140" t="str">
        <f>if(VLOOKUP(L$2,Status!$C$3:$H$29,5,0)="Pronta",COUNTIF('Paraná (PR)'!$S$3:$S$40,$A6),"")</f>
        <v/>
      </c>
      <c r="M6" s="140" t="str">
        <f>if(VLOOKUP(M$2,Status!$C$3:$H$29,5,0)="Pronta",COUNTIF('Paraná (PR)'!$S$3:$S$40,$A6),"")</f>
        <v/>
      </c>
      <c r="N6" s="140" t="str">
        <f>if(VLOOKUP(N$2,Status!$C$3:$H$29,5,0)="Pronta",COUNTIF('Paraná (PR)'!$S$3:$S$40,$A6),"")</f>
        <v/>
      </c>
      <c r="O6" s="140" t="str">
        <f>IF(VLOOKUP(O$2,Status!$C$3:$H$29,5,0)="Pronta",COUNTIF('Minas Gerais (MG)'!$U$3:$U$60,$A6),"")</f>
        <v/>
      </c>
      <c r="P6" s="140" t="str">
        <f>if(VLOOKUP(P$2,Status!$C$3:$H$29,5,0)="Pronta",COUNTIF('Paraná (PR)'!$S$3:$S$40,$A6),"")</f>
        <v/>
      </c>
      <c r="Q6" s="140" t="str">
        <f>IF(VLOOKUP(Q$2,Status!$C$3:$H$29,5,0)="Pronta",COUNTIF('Paraíba (PB)'!$S$3:$S$100,$A6),"")</f>
        <v/>
      </c>
      <c r="R6" s="140" t="str">
        <f>IF(VLOOKUP(R$2,Status!$C$3:$H$29,5,0)="Pronta",COUNTIF('Paraná (PR)'!$S$3:$S$100,$A6),"")</f>
        <v/>
      </c>
      <c r="S6" s="140" t="str">
        <f>IF(VLOOKUP(S$2,Status!$C$3:$H$29,5,0)="Pronta",COUNTIF('Pernambuco (PE)'!$U$3:$U$100,$A6),"")</f>
        <v/>
      </c>
      <c r="T6" s="140" t="str">
        <f>if(VLOOKUP(T$2,Status!$C$3:$H$29,5,0)="Pronta",COUNTIF('Paraná (PR)'!$S$3:$S$40,$A6),"")</f>
        <v/>
      </c>
      <c r="U6" s="140" t="str">
        <f>if(VLOOKUP(U$2,Status!$C$3:$H$29,5,0)="Pronta",COUNTIF('Paraná (PR)'!$S$3:$S$40,$A6),"")</f>
        <v/>
      </c>
      <c r="V6" s="140" t="str">
        <f>if(VLOOKUP(V$2,Status!$C$3:$H$29,5,0)="Pronta",COUNTIF('Paraná (PR)'!$S$3:$S$40,$A6),"")</f>
        <v/>
      </c>
      <c r="W6" s="140" t="str">
        <f>IF(VLOOKUP(W$2,Status!$C$3:$H$29,5,0)="Pronta",COUNTIF('Rio Grande do Sul (RS)'!$U$3:$U$40,$A6),"")</f>
        <v/>
      </c>
      <c r="X6" s="140" t="str">
        <f>if(VLOOKUP(X$2,Status!$C$3:$H$29,5,0)="Pronta",COUNTIF('Paraná (PR)'!$S$3:$S$40,$A6),"")</f>
        <v/>
      </c>
      <c r="Y6" s="140" t="str">
        <f>if(VLOOKUP(Y$2,Status!$C$3:$H$29,5,0)="Pronta",COUNTIF('Paraná (PR)'!$S$3:$S$40,$A6),"")</f>
        <v/>
      </c>
      <c r="Z6" s="140" t="str">
        <f>if(VLOOKUP(Z$2,Status!$C$3:$H$29,5,0)="Pronta",COUNTIF(SC!$S$3:$S$40,$A6),"")</f>
        <v/>
      </c>
      <c r="AA6" s="140" t="str">
        <f>if(VLOOKUP(AA$2,Status!$C$3:$H$29,5,0)="Pronta",COUNTIF('Paraná (PR)'!$S$3:$S$40,$A6),"")</f>
        <v/>
      </c>
      <c r="AB6" s="140" t="str">
        <f>IF(VLOOKUP(AB$2,Status!$C$3:$H$29,5,0)="Pronta",COUNTIF('Sergipe (SE)'!$U$3:$U$40,$A6),"")</f>
        <v/>
      </c>
      <c r="AC6" s="140" t="str">
        <f>if(VLOOKUP(AC$2,Status!$C$3:$H$29,5,0)="Pronta",COUNTIF('Paraná (PR)'!$S$3:$S$40,$A6),"")</f>
        <v/>
      </c>
    </row>
    <row r="7">
      <c r="A7" s="140" t="str">
        <f>Partidos!A6</f>
        <v>MDB</v>
      </c>
      <c r="B7" s="140" t="str">
        <f>Partidos!B6</f>
        <v>Centro</v>
      </c>
      <c r="C7" s="140" t="str">
        <f>IF(VLOOKUP(C$2,Status!$C$3:$H$29,5,0)="Pronta",COUNTIF('Acre (AC)'!$U$3:$U$40,$A7),"")</f>
        <v/>
      </c>
      <c r="D7" s="140" t="str">
        <f>IF(VLOOKUP(D$2,Status!$C$3:$H$29,5,0)="Pronta",COUNTIF('Alagoas (AL)'!$U$3:$U$40,$A7),"")</f>
        <v/>
      </c>
      <c r="E7" s="140" t="str">
        <f>if(VLOOKUP(E$2,Status!$C$3:$H$29,5,0)="Pronta",COUNTIF('Paraná (PR)'!$S$3:$S$40,$A7),"")</f>
        <v/>
      </c>
      <c r="F7" s="140" t="str">
        <f>if(VLOOKUP(F$2,Status!$C$3:$H$29,5,0)="Pronta",COUNTIF('Paraná (PR)'!$S$3:$S$40,$A7),"")</f>
        <v/>
      </c>
      <c r="G7" s="140" t="str">
        <f>if(VLOOKUP(G$2,Status!$C$3:$H$29,5,0)="Pronta",COUNTIF('Paraná (PR)'!$S$3:$S$40,$A7),"")</f>
        <v/>
      </c>
      <c r="H7" s="140" t="str">
        <f>if(VLOOKUP(H$2,Status!$C$3:$H$29,5,0)="Pronta",COUNTIF('Paraná (PR)'!$S$3:$S$40,$A7),"")</f>
        <v/>
      </c>
      <c r="I7" s="140" t="str">
        <f>if(VLOOKUP(I$2,Status!$C$3:$H$29,5,0)="Pronta",COUNTIF('Paraná (PR)'!$S$3:$S$40,$A7),"")</f>
        <v/>
      </c>
      <c r="J7" s="140" t="str">
        <f>if(VLOOKUP(J$2,Status!$C$3:$H$29,5,0)="Pronta",COUNTIF('Paraná (PR)'!$S$3:$S$40,$A7),"")</f>
        <v/>
      </c>
      <c r="K7" s="140" t="str">
        <f>if(VLOOKUP(K$2,Status!$C$3:$H$29,5,0)="Pronta",COUNTIF('Paraná (PR)'!$S$3:$S$40,$A7),"")</f>
        <v/>
      </c>
      <c r="L7" s="140" t="str">
        <f>if(VLOOKUP(L$2,Status!$C$3:$H$29,5,0)="Pronta",COUNTIF('Paraná (PR)'!$S$3:$S$40,$A7),"")</f>
        <v/>
      </c>
      <c r="M7" s="140" t="str">
        <f>if(VLOOKUP(M$2,Status!$C$3:$H$29,5,0)="Pronta",COUNTIF('Paraná (PR)'!$S$3:$S$40,$A7),"")</f>
        <v/>
      </c>
      <c r="N7" s="140" t="str">
        <f>if(VLOOKUP(N$2,Status!$C$3:$H$29,5,0)="Pronta",COUNTIF('Paraná (PR)'!$S$3:$S$40,$A7),"")</f>
        <v/>
      </c>
      <c r="O7" s="140" t="str">
        <f>IF(VLOOKUP(O$2,Status!$C$3:$H$29,5,0)="Pronta",COUNTIF('Minas Gerais (MG)'!$U$3:$U$60,$A7),"")</f>
        <v/>
      </c>
      <c r="P7" s="140" t="str">
        <f>if(VLOOKUP(P$2,Status!$C$3:$H$29,5,0)="Pronta",COUNTIF('Paraná (PR)'!$S$3:$S$40,$A7),"")</f>
        <v/>
      </c>
      <c r="Q7" s="140" t="str">
        <f>IF(VLOOKUP(Q$2,Status!$C$3:$H$29,5,0)="Pronta",COUNTIF('Paraíba (PB)'!$S$3:$S$100,$A7),"")</f>
        <v/>
      </c>
      <c r="R7" s="140" t="str">
        <f>IF(VLOOKUP(R$2,Status!$C$3:$H$29,5,0)="Pronta",COUNTIF('Paraná (PR)'!$S$3:$S$100,$A7),"")</f>
        <v/>
      </c>
      <c r="S7" s="140" t="str">
        <f>IF(VLOOKUP(S$2,Status!$C$3:$H$29,5,0)="Pronta",COUNTIF('Pernambuco (PE)'!$U$3:$U$100,$A7),"")</f>
        <v/>
      </c>
      <c r="T7" s="140" t="str">
        <f>if(VLOOKUP(T$2,Status!$C$3:$H$29,5,0)="Pronta",COUNTIF('Paraná (PR)'!$S$3:$S$40,$A7),"")</f>
        <v/>
      </c>
      <c r="U7" s="140" t="str">
        <f>if(VLOOKUP(U$2,Status!$C$3:$H$29,5,0)="Pronta",COUNTIF('Paraná (PR)'!$S$3:$S$40,$A7),"")</f>
        <v/>
      </c>
      <c r="V7" s="140" t="str">
        <f>if(VLOOKUP(V$2,Status!$C$3:$H$29,5,0)="Pronta",COUNTIF('Paraná (PR)'!$S$3:$S$40,$A7),"")</f>
        <v/>
      </c>
      <c r="W7" s="140" t="str">
        <f>IF(VLOOKUP(W$2,Status!$C$3:$H$29,5,0)="Pronta",COUNTIF('Rio Grande do Sul (RS)'!$U$3:$U$40,$A7),"")</f>
        <v/>
      </c>
      <c r="X7" s="140" t="str">
        <f>if(VLOOKUP(X$2,Status!$C$3:$H$29,5,0)="Pronta",COUNTIF('Paraná (PR)'!$S$3:$S$40,$A7),"")</f>
        <v/>
      </c>
      <c r="Y7" s="140" t="str">
        <f>if(VLOOKUP(Y$2,Status!$C$3:$H$29,5,0)="Pronta",COUNTIF('Paraná (PR)'!$S$3:$S$40,$A7),"")</f>
        <v/>
      </c>
      <c r="Z7" s="140" t="str">
        <f>if(VLOOKUP(Z$2,Status!$C$3:$H$29,5,0)="Pronta",COUNTIF(SC!$S$3:$S$40,$A7),"")</f>
        <v/>
      </c>
      <c r="AA7" s="140" t="str">
        <f>if(VLOOKUP(AA$2,Status!$C$3:$H$29,5,0)="Pronta",COUNTIF('Paraná (PR)'!$S$3:$S$40,$A7),"")</f>
        <v/>
      </c>
      <c r="AB7" s="140" t="str">
        <f>IF(VLOOKUP(AB$2,Status!$C$3:$H$29,5,0)="Pronta",COUNTIF('Sergipe (SE)'!$U$3:$U$40,$A7),"")</f>
        <v/>
      </c>
      <c r="AC7" s="140" t="str">
        <f>if(VLOOKUP(AC$2,Status!$C$3:$H$29,5,0)="Pronta",COUNTIF('Paraná (PR)'!$S$3:$S$40,$A7),"")</f>
        <v/>
      </c>
    </row>
    <row r="8">
      <c r="A8" s="140" t="str">
        <f>Partidos!A7</f>
        <v>NOVO</v>
      </c>
      <c r="B8" s="140" t="str">
        <f>Partidos!B7</f>
        <v>Direita</v>
      </c>
      <c r="C8" s="140" t="str">
        <f>IF(VLOOKUP(C$2,Status!$C$3:$H$29,5,0)="Pronta",COUNTIF('Acre (AC)'!$U$3:$U$40,$A8),"")</f>
        <v/>
      </c>
      <c r="D8" s="140" t="str">
        <f>IF(VLOOKUP(D$2,Status!$C$3:$H$29,5,0)="Pronta",COUNTIF('Alagoas (AL)'!$U$3:$U$40,$A8),"")</f>
        <v/>
      </c>
      <c r="E8" s="140" t="str">
        <f>if(VLOOKUP(E$2,Status!$C$3:$H$29,5,0)="Pronta",COUNTIF('Paraná (PR)'!$S$3:$S$40,$A8),"")</f>
        <v/>
      </c>
      <c r="F8" s="140" t="str">
        <f>if(VLOOKUP(F$2,Status!$C$3:$H$29,5,0)="Pronta",COUNTIF('Paraná (PR)'!$S$3:$S$40,$A8),"")</f>
        <v/>
      </c>
      <c r="G8" s="140" t="str">
        <f>if(VLOOKUP(G$2,Status!$C$3:$H$29,5,0)="Pronta",COUNTIF('Paraná (PR)'!$S$3:$S$40,$A8),"")</f>
        <v/>
      </c>
      <c r="H8" s="140" t="str">
        <f>if(VLOOKUP(H$2,Status!$C$3:$H$29,5,0)="Pronta",COUNTIF('Paraná (PR)'!$S$3:$S$40,$A8),"")</f>
        <v/>
      </c>
      <c r="I8" s="140" t="str">
        <f>if(VLOOKUP(I$2,Status!$C$3:$H$29,5,0)="Pronta",COUNTIF('Paraná (PR)'!$S$3:$S$40,$A8),"")</f>
        <v/>
      </c>
      <c r="J8" s="140" t="str">
        <f>if(VLOOKUP(J$2,Status!$C$3:$H$29,5,0)="Pronta",COUNTIF('Paraná (PR)'!$S$3:$S$40,$A8),"")</f>
        <v/>
      </c>
      <c r="K8" s="140" t="str">
        <f>if(VLOOKUP(K$2,Status!$C$3:$H$29,5,0)="Pronta",COUNTIF('Paraná (PR)'!$S$3:$S$40,$A8),"")</f>
        <v/>
      </c>
      <c r="L8" s="140" t="str">
        <f>if(VLOOKUP(L$2,Status!$C$3:$H$29,5,0)="Pronta",COUNTIF('Paraná (PR)'!$S$3:$S$40,$A8),"")</f>
        <v/>
      </c>
      <c r="M8" s="140" t="str">
        <f>if(VLOOKUP(M$2,Status!$C$3:$H$29,5,0)="Pronta",COUNTIF('Paraná (PR)'!$S$3:$S$40,$A8),"")</f>
        <v/>
      </c>
      <c r="N8" s="140" t="str">
        <f>if(VLOOKUP(N$2,Status!$C$3:$H$29,5,0)="Pronta",COUNTIF('Paraná (PR)'!$S$3:$S$40,$A8),"")</f>
        <v/>
      </c>
      <c r="O8" s="140" t="str">
        <f>IF(VLOOKUP(O$2,Status!$C$3:$H$29,5,0)="Pronta",COUNTIF('Minas Gerais (MG)'!$U$3:$U$60,$A8),"")</f>
        <v/>
      </c>
      <c r="P8" s="140" t="str">
        <f>if(VLOOKUP(P$2,Status!$C$3:$H$29,5,0)="Pronta",COUNTIF('Paraná (PR)'!$S$3:$S$40,$A8),"")</f>
        <v/>
      </c>
      <c r="Q8" s="140" t="str">
        <f>IF(VLOOKUP(Q$2,Status!$C$3:$H$29,5,0)="Pronta",COUNTIF('Paraíba (PB)'!$S$3:$S$100,$A8),"")</f>
        <v/>
      </c>
      <c r="R8" s="140" t="str">
        <f>IF(VLOOKUP(R$2,Status!$C$3:$H$29,5,0)="Pronta",COUNTIF('Paraná (PR)'!$S$3:$S$100,$A8),"")</f>
        <v/>
      </c>
      <c r="S8" s="140" t="str">
        <f>IF(VLOOKUP(S$2,Status!$C$3:$H$29,5,0)="Pronta",COUNTIF('Pernambuco (PE)'!$U$3:$U$100,$A8),"")</f>
        <v/>
      </c>
      <c r="T8" s="140" t="str">
        <f>if(VLOOKUP(T$2,Status!$C$3:$H$29,5,0)="Pronta",COUNTIF('Paraná (PR)'!$S$3:$S$40,$A8),"")</f>
        <v/>
      </c>
      <c r="U8" s="140" t="str">
        <f>if(VLOOKUP(U$2,Status!$C$3:$H$29,5,0)="Pronta",COUNTIF('Paraná (PR)'!$S$3:$S$40,$A8),"")</f>
        <v/>
      </c>
      <c r="V8" s="140" t="str">
        <f>if(VLOOKUP(V$2,Status!$C$3:$H$29,5,0)="Pronta",COUNTIF('Paraná (PR)'!$S$3:$S$40,$A8),"")</f>
        <v/>
      </c>
      <c r="W8" s="140" t="str">
        <f>IF(VLOOKUP(W$2,Status!$C$3:$H$29,5,0)="Pronta",COUNTIF('Rio Grande do Sul (RS)'!$U$3:$U$40,$A8),"")</f>
        <v/>
      </c>
      <c r="X8" s="140" t="str">
        <f>if(VLOOKUP(X$2,Status!$C$3:$H$29,5,0)="Pronta",COUNTIF('Paraná (PR)'!$S$3:$S$40,$A8),"")</f>
        <v/>
      </c>
      <c r="Y8" s="140" t="str">
        <f>if(VLOOKUP(Y$2,Status!$C$3:$H$29,5,0)="Pronta",COUNTIF('Paraná (PR)'!$S$3:$S$40,$A8),"")</f>
        <v/>
      </c>
      <c r="Z8" s="140" t="str">
        <f>if(VLOOKUP(Z$2,Status!$C$3:$H$29,5,0)="Pronta",COUNTIF(SC!$S$3:$S$40,$A8),"")</f>
        <v/>
      </c>
      <c r="AA8" s="140" t="str">
        <f>if(VLOOKUP(AA$2,Status!$C$3:$H$29,5,0)="Pronta",COUNTIF('Paraná (PR)'!$S$3:$S$40,$A8),"")</f>
        <v/>
      </c>
      <c r="AB8" s="140" t="str">
        <f>IF(VLOOKUP(AB$2,Status!$C$3:$H$29,5,0)="Pronta",COUNTIF('Sergipe (SE)'!$U$3:$U$40,$A8),"")</f>
        <v/>
      </c>
      <c r="AC8" s="140" t="str">
        <f>if(VLOOKUP(AC$2,Status!$C$3:$H$29,5,0)="Pronta",COUNTIF('Paraná (PR)'!$S$3:$S$40,$A8),"")</f>
        <v/>
      </c>
    </row>
    <row r="9">
      <c r="A9" s="140" t="str">
        <f>Partidos!A8</f>
        <v>PATRIOTA</v>
      </c>
      <c r="B9" s="140" t="str">
        <f>Partidos!B8</f>
        <v>Direita</v>
      </c>
      <c r="C9" s="140" t="str">
        <f>IF(VLOOKUP(C$2,Status!$C$3:$H$29,5,0)="Pronta",COUNTIF('Acre (AC)'!$U$3:$U$40,$A9),"")</f>
        <v/>
      </c>
      <c r="D9" s="140" t="str">
        <f>IF(VLOOKUP(D$2,Status!$C$3:$H$29,5,0)="Pronta",COUNTIF('Alagoas (AL)'!$U$3:$U$40,$A9),"")</f>
        <v/>
      </c>
      <c r="E9" s="140" t="str">
        <f>if(VLOOKUP(E$2,Status!$C$3:$H$29,5,0)="Pronta",COUNTIF('Paraná (PR)'!$S$3:$S$40,$A9),"")</f>
        <v/>
      </c>
      <c r="F9" s="140" t="str">
        <f>if(VLOOKUP(F$2,Status!$C$3:$H$29,5,0)="Pronta",COUNTIF('Paraná (PR)'!$S$3:$S$40,$A9),"")</f>
        <v/>
      </c>
      <c r="G9" s="140" t="str">
        <f>if(VLOOKUP(G$2,Status!$C$3:$H$29,5,0)="Pronta",COUNTIF('Paraná (PR)'!$S$3:$S$40,$A9),"")</f>
        <v/>
      </c>
      <c r="H9" s="140" t="str">
        <f>if(VLOOKUP(H$2,Status!$C$3:$H$29,5,0)="Pronta",COUNTIF('Paraná (PR)'!$S$3:$S$40,$A9),"")</f>
        <v/>
      </c>
      <c r="I9" s="140" t="str">
        <f>if(VLOOKUP(I$2,Status!$C$3:$H$29,5,0)="Pronta",COUNTIF('Paraná (PR)'!$S$3:$S$40,$A9),"")</f>
        <v/>
      </c>
      <c r="J9" s="140" t="str">
        <f>if(VLOOKUP(J$2,Status!$C$3:$H$29,5,0)="Pronta",COUNTIF('Paraná (PR)'!$S$3:$S$40,$A9),"")</f>
        <v/>
      </c>
      <c r="K9" s="140" t="str">
        <f>if(VLOOKUP(K$2,Status!$C$3:$H$29,5,0)="Pronta",COUNTIF('Paraná (PR)'!$S$3:$S$40,$A9),"")</f>
        <v/>
      </c>
      <c r="L9" s="140" t="str">
        <f>if(VLOOKUP(L$2,Status!$C$3:$H$29,5,0)="Pronta",COUNTIF('Paraná (PR)'!$S$3:$S$40,$A9),"")</f>
        <v/>
      </c>
      <c r="M9" s="140" t="str">
        <f>if(VLOOKUP(M$2,Status!$C$3:$H$29,5,0)="Pronta",COUNTIF('Paraná (PR)'!$S$3:$S$40,$A9),"")</f>
        <v/>
      </c>
      <c r="N9" s="140" t="str">
        <f>if(VLOOKUP(N$2,Status!$C$3:$H$29,5,0)="Pronta",COUNTIF('Paraná (PR)'!$S$3:$S$40,$A9),"")</f>
        <v/>
      </c>
      <c r="O9" s="140" t="str">
        <f>IF(VLOOKUP(O$2,Status!$C$3:$H$29,5,0)="Pronta",COUNTIF('Minas Gerais (MG)'!$U$3:$U$60,$A9),"")</f>
        <v/>
      </c>
      <c r="P9" s="140" t="str">
        <f>if(VLOOKUP(P$2,Status!$C$3:$H$29,5,0)="Pronta",COUNTIF('Paraná (PR)'!$S$3:$S$40,$A9),"")</f>
        <v/>
      </c>
      <c r="Q9" s="140" t="str">
        <f>IF(VLOOKUP(Q$2,Status!$C$3:$H$29,5,0)="Pronta",COUNTIF('Paraíba (PB)'!$S$3:$S$100,$A9),"")</f>
        <v/>
      </c>
      <c r="R9" s="140" t="str">
        <f>IF(VLOOKUP(R$2,Status!$C$3:$H$29,5,0)="Pronta",COUNTIF('Paraná (PR)'!$S$3:$S$100,$A9),"")</f>
        <v/>
      </c>
      <c r="S9" s="140" t="str">
        <f>IF(VLOOKUP(S$2,Status!$C$3:$H$29,5,0)="Pronta",COUNTIF('Pernambuco (PE)'!$U$3:$U$100,$A9),"")</f>
        <v/>
      </c>
      <c r="T9" s="140" t="str">
        <f>if(VLOOKUP(T$2,Status!$C$3:$H$29,5,0)="Pronta",COUNTIF('Paraná (PR)'!$S$3:$S$40,$A9),"")</f>
        <v/>
      </c>
      <c r="U9" s="140" t="str">
        <f>if(VLOOKUP(U$2,Status!$C$3:$H$29,5,0)="Pronta",COUNTIF('Paraná (PR)'!$S$3:$S$40,$A9),"")</f>
        <v/>
      </c>
      <c r="V9" s="140" t="str">
        <f>if(VLOOKUP(V$2,Status!$C$3:$H$29,5,0)="Pronta",COUNTIF('Paraná (PR)'!$S$3:$S$40,$A9),"")</f>
        <v/>
      </c>
      <c r="W9" s="140" t="str">
        <f>IF(VLOOKUP(W$2,Status!$C$3:$H$29,5,0)="Pronta",COUNTIF('Rio Grande do Sul (RS)'!$U$3:$U$40,$A9),"")</f>
        <v/>
      </c>
      <c r="X9" s="140" t="str">
        <f>if(VLOOKUP(X$2,Status!$C$3:$H$29,5,0)="Pronta",COUNTIF('Paraná (PR)'!$S$3:$S$40,$A9),"")</f>
        <v/>
      </c>
      <c r="Y9" s="140" t="str">
        <f>if(VLOOKUP(Y$2,Status!$C$3:$H$29,5,0)="Pronta",COUNTIF('Paraná (PR)'!$S$3:$S$40,$A9),"")</f>
        <v/>
      </c>
      <c r="Z9" s="140" t="str">
        <f>if(VLOOKUP(Z$2,Status!$C$3:$H$29,5,0)="Pronta",COUNTIF(SC!$S$3:$S$40,$A9),"")</f>
        <v/>
      </c>
      <c r="AA9" s="140" t="str">
        <f>if(VLOOKUP(AA$2,Status!$C$3:$H$29,5,0)="Pronta",COUNTIF('Paraná (PR)'!$S$3:$S$40,$A9),"")</f>
        <v/>
      </c>
      <c r="AB9" s="140" t="str">
        <f>IF(VLOOKUP(AB$2,Status!$C$3:$H$29,5,0)="Pronta",COUNTIF('Sergipe (SE)'!$U$3:$U$40,$A9),"")</f>
        <v/>
      </c>
      <c r="AC9" s="140" t="str">
        <f>if(VLOOKUP(AC$2,Status!$C$3:$H$29,5,0)="Pronta",COUNTIF('Paraná (PR)'!$S$3:$S$40,$A9),"")</f>
        <v/>
      </c>
    </row>
    <row r="10">
      <c r="A10" s="140" t="str">
        <f>Partidos!A9</f>
        <v>PCB</v>
      </c>
      <c r="B10" s="140" t="str">
        <f>Partidos!B9</f>
        <v>Esquerda</v>
      </c>
      <c r="C10" s="140" t="str">
        <f>IF(VLOOKUP(C$2,Status!$C$3:$H$29,5,0)="Pronta",COUNTIF('Acre (AC)'!$U$3:$U$40,$A10),"")</f>
        <v/>
      </c>
      <c r="D10" s="140" t="str">
        <f>IF(VLOOKUP(D$2,Status!$C$3:$H$29,5,0)="Pronta",COUNTIF('Alagoas (AL)'!$U$3:$U$40,$A10),"")</f>
        <v/>
      </c>
      <c r="E10" s="140" t="str">
        <f>if(VLOOKUP(E$2,Status!$C$3:$H$29,5,0)="Pronta",COUNTIF('Paraná (PR)'!$S$3:$S$40,$A10),"")</f>
        <v/>
      </c>
      <c r="F10" s="140" t="str">
        <f>if(VLOOKUP(F$2,Status!$C$3:$H$29,5,0)="Pronta",COUNTIF('Paraná (PR)'!$S$3:$S$40,$A10),"")</f>
        <v/>
      </c>
      <c r="G10" s="140" t="str">
        <f>if(VLOOKUP(G$2,Status!$C$3:$H$29,5,0)="Pronta",COUNTIF('Paraná (PR)'!$S$3:$S$40,$A10),"")</f>
        <v/>
      </c>
      <c r="H10" s="140" t="str">
        <f>if(VLOOKUP(H$2,Status!$C$3:$H$29,5,0)="Pronta",COUNTIF('Paraná (PR)'!$S$3:$S$40,$A10),"")</f>
        <v/>
      </c>
      <c r="I10" s="140" t="str">
        <f>if(VLOOKUP(I$2,Status!$C$3:$H$29,5,0)="Pronta",COUNTIF('Paraná (PR)'!$S$3:$S$40,$A10),"")</f>
        <v/>
      </c>
      <c r="J10" s="140" t="str">
        <f>if(VLOOKUP(J$2,Status!$C$3:$H$29,5,0)="Pronta",COUNTIF('Paraná (PR)'!$S$3:$S$40,$A10),"")</f>
        <v/>
      </c>
      <c r="K10" s="140" t="str">
        <f>if(VLOOKUP(K$2,Status!$C$3:$H$29,5,0)="Pronta",COUNTIF('Paraná (PR)'!$S$3:$S$40,$A10),"")</f>
        <v/>
      </c>
      <c r="L10" s="140" t="str">
        <f>if(VLOOKUP(L$2,Status!$C$3:$H$29,5,0)="Pronta",COUNTIF('Paraná (PR)'!$S$3:$S$40,$A10),"")</f>
        <v/>
      </c>
      <c r="M10" s="140" t="str">
        <f>if(VLOOKUP(M$2,Status!$C$3:$H$29,5,0)="Pronta",COUNTIF('Paraná (PR)'!$S$3:$S$40,$A10),"")</f>
        <v/>
      </c>
      <c r="N10" s="140" t="str">
        <f>if(VLOOKUP(N$2,Status!$C$3:$H$29,5,0)="Pronta",COUNTIF('Paraná (PR)'!$S$3:$S$40,$A10),"")</f>
        <v/>
      </c>
      <c r="O10" s="140" t="str">
        <f>IF(VLOOKUP(O$2,Status!$C$3:$H$29,5,0)="Pronta",COUNTIF('Minas Gerais (MG)'!$U$3:$U$60,$A10),"")</f>
        <v/>
      </c>
      <c r="P10" s="140" t="str">
        <f>if(VLOOKUP(P$2,Status!$C$3:$H$29,5,0)="Pronta",COUNTIF('Paraná (PR)'!$S$3:$S$40,$A10),"")</f>
        <v/>
      </c>
      <c r="Q10" s="140" t="str">
        <f>IF(VLOOKUP(Q$2,Status!$C$3:$H$29,5,0)="Pronta",COUNTIF('Paraíba (PB)'!$S$3:$S$100,$A10),"")</f>
        <v/>
      </c>
      <c r="R10" s="140" t="str">
        <f>IF(VLOOKUP(R$2,Status!$C$3:$H$29,5,0)="Pronta",COUNTIF('Paraná (PR)'!$S$3:$S$100,$A10),"")</f>
        <v/>
      </c>
      <c r="S10" s="140" t="str">
        <f>IF(VLOOKUP(S$2,Status!$C$3:$H$29,5,0)="Pronta",COUNTIF('Pernambuco (PE)'!$U$3:$U$100,$A10),"")</f>
        <v/>
      </c>
      <c r="T10" s="140" t="str">
        <f>if(VLOOKUP(T$2,Status!$C$3:$H$29,5,0)="Pronta",COUNTIF('Paraná (PR)'!$S$3:$S$40,$A10),"")</f>
        <v/>
      </c>
      <c r="U10" s="140" t="str">
        <f>if(VLOOKUP(U$2,Status!$C$3:$H$29,5,0)="Pronta",COUNTIF('Paraná (PR)'!$S$3:$S$40,$A10),"")</f>
        <v/>
      </c>
      <c r="V10" s="140" t="str">
        <f>if(VLOOKUP(V$2,Status!$C$3:$H$29,5,0)="Pronta",COUNTIF('Paraná (PR)'!$S$3:$S$40,$A10),"")</f>
        <v/>
      </c>
      <c r="W10" s="140" t="str">
        <f>IF(VLOOKUP(W$2,Status!$C$3:$H$29,5,0)="Pronta",COUNTIF('Rio Grande do Sul (RS)'!$U$3:$U$40,$A10),"")</f>
        <v/>
      </c>
      <c r="X10" s="140" t="str">
        <f>if(VLOOKUP(X$2,Status!$C$3:$H$29,5,0)="Pronta",COUNTIF('Paraná (PR)'!$S$3:$S$40,$A10),"")</f>
        <v/>
      </c>
      <c r="Y10" s="140" t="str">
        <f>if(VLOOKUP(Y$2,Status!$C$3:$H$29,5,0)="Pronta",COUNTIF('Paraná (PR)'!$S$3:$S$40,$A10),"")</f>
        <v/>
      </c>
      <c r="Z10" s="140" t="str">
        <f>if(VLOOKUP(Z$2,Status!$C$3:$H$29,5,0)="Pronta",COUNTIF(SC!$S$3:$S$40,$A10),"")</f>
        <v/>
      </c>
      <c r="AA10" s="140" t="str">
        <f>if(VLOOKUP(AA$2,Status!$C$3:$H$29,5,0)="Pronta",COUNTIF('Paraná (PR)'!$S$3:$S$40,$A10),"")</f>
        <v/>
      </c>
      <c r="AB10" s="140" t="str">
        <f>IF(VLOOKUP(AB$2,Status!$C$3:$H$29,5,0)="Pronta",COUNTIF('Sergipe (SE)'!$U$3:$U$40,$A10),"")</f>
        <v/>
      </c>
      <c r="AC10" s="140" t="str">
        <f>if(VLOOKUP(AC$2,Status!$C$3:$H$29,5,0)="Pronta",COUNTIF('Paraná (PR)'!$S$3:$S$40,$A10),"")</f>
        <v/>
      </c>
    </row>
    <row r="11">
      <c r="A11" s="140" t="str">
        <f>Partidos!A10</f>
        <v>PCdoB</v>
      </c>
      <c r="B11" s="140" t="str">
        <f>Partidos!B10</f>
        <v>Esquerda</v>
      </c>
      <c r="C11" s="140" t="str">
        <f>IF(VLOOKUP(C$2,Status!$C$3:$H$29,5,0)="Pronta",COUNTIF('Acre (AC)'!$U$3:$U$40,$A11),"")</f>
        <v/>
      </c>
      <c r="D11" s="140" t="str">
        <f>IF(VLOOKUP(D$2,Status!$C$3:$H$29,5,0)="Pronta",COUNTIF('Alagoas (AL)'!$U$3:$U$40,$A11),"")</f>
        <v/>
      </c>
      <c r="E11" s="140" t="str">
        <f>if(VLOOKUP(E$2,Status!$C$3:$H$29,5,0)="Pronta",COUNTIF('Paraná (PR)'!$S$3:$S$40,$A11),"")</f>
        <v/>
      </c>
      <c r="F11" s="140" t="str">
        <f>if(VLOOKUP(F$2,Status!$C$3:$H$29,5,0)="Pronta",COUNTIF('Paraná (PR)'!$S$3:$S$40,$A11),"")</f>
        <v/>
      </c>
      <c r="G11" s="140" t="str">
        <f>if(VLOOKUP(G$2,Status!$C$3:$H$29,5,0)="Pronta",COUNTIF('Paraná (PR)'!$S$3:$S$40,$A11),"")</f>
        <v/>
      </c>
      <c r="H11" s="140" t="str">
        <f>if(VLOOKUP(H$2,Status!$C$3:$H$29,5,0)="Pronta",COUNTIF('Paraná (PR)'!$S$3:$S$40,$A11),"")</f>
        <v/>
      </c>
      <c r="I11" s="140" t="str">
        <f>if(VLOOKUP(I$2,Status!$C$3:$H$29,5,0)="Pronta",COUNTIF('Paraná (PR)'!$S$3:$S$40,$A11),"")</f>
        <v/>
      </c>
      <c r="J11" s="140" t="str">
        <f>if(VLOOKUP(J$2,Status!$C$3:$H$29,5,0)="Pronta",COUNTIF('Paraná (PR)'!$S$3:$S$40,$A11),"")</f>
        <v/>
      </c>
      <c r="K11" s="140" t="str">
        <f>if(VLOOKUP(K$2,Status!$C$3:$H$29,5,0)="Pronta",COUNTIF('Paraná (PR)'!$S$3:$S$40,$A11),"")</f>
        <v/>
      </c>
      <c r="L11" s="140" t="str">
        <f>if(VLOOKUP(L$2,Status!$C$3:$H$29,5,0)="Pronta",COUNTIF('Paraná (PR)'!$S$3:$S$40,$A11),"")</f>
        <v/>
      </c>
      <c r="M11" s="140" t="str">
        <f>if(VLOOKUP(M$2,Status!$C$3:$H$29,5,0)="Pronta",COUNTIF('Paraná (PR)'!$S$3:$S$40,$A11),"")</f>
        <v/>
      </c>
      <c r="N11" s="140" t="str">
        <f>if(VLOOKUP(N$2,Status!$C$3:$H$29,5,0)="Pronta",COUNTIF('Paraná (PR)'!$S$3:$S$40,$A11),"")</f>
        <v/>
      </c>
      <c r="O11" s="140" t="str">
        <f>IF(VLOOKUP(O$2,Status!$C$3:$H$29,5,0)="Pronta",COUNTIF('Minas Gerais (MG)'!$U$3:$U$60,$A11),"")</f>
        <v/>
      </c>
      <c r="P11" s="140" t="str">
        <f>if(VLOOKUP(P$2,Status!$C$3:$H$29,5,0)="Pronta",COUNTIF('Paraná (PR)'!$S$3:$S$40,$A11),"")</f>
        <v/>
      </c>
      <c r="Q11" s="140" t="str">
        <f>IF(VLOOKUP(Q$2,Status!$C$3:$H$29,5,0)="Pronta",COUNTIF('Paraíba (PB)'!$S$3:$S$100,$A11),"")</f>
        <v/>
      </c>
      <c r="R11" s="140" t="str">
        <f>IF(VLOOKUP(R$2,Status!$C$3:$H$29,5,0)="Pronta",COUNTIF('Paraná (PR)'!$S$3:$S$100,$A11),"")</f>
        <v/>
      </c>
      <c r="S11" s="140" t="str">
        <f>IF(VLOOKUP(S$2,Status!$C$3:$H$29,5,0)="Pronta",COUNTIF('Pernambuco (PE)'!$U$3:$U$100,$A11),"")</f>
        <v/>
      </c>
      <c r="T11" s="140" t="str">
        <f>if(VLOOKUP(T$2,Status!$C$3:$H$29,5,0)="Pronta",COUNTIF('Paraná (PR)'!$S$3:$S$40,$A11),"")</f>
        <v/>
      </c>
      <c r="U11" s="140" t="str">
        <f>if(VLOOKUP(U$2,Status!$C$3:$H$29,5,0)="Pronta",COUNTIF('Paraná (PR)'!$S$3:$S$40,$A11),"")</f>
        <v/>
      </c>
      <c r="V11" s="140" t="str">
        <f>if(VLOOKUP(V$2,Status!$C$3:$H$29,5,0)="Pronta",COUNTIF('Paraná (PR)'!$S$3:$S$40,$A11),"")</f>
        <v/>
      </c>
      <c r="W11" s="140" t="str">
        <f>IF(VLOOKUP(W$2,Status!$C$3:$H$29,5,0)="Pronta",COUNTIF('Rio Grande do Sul (RS)'!$U$3:$U$40,$A11),"")</f>
        <v/>
      </c>
      <c r="X11" s="140" t="str">
        <f>if(VLOOKUP(X$2,Status!$C$3:$H$29,5,0)="Pronta",COUNTIF('Paraná (PR)'!$S$3:$S$40,$A11),"")</f>
        <v/>
      </c>
      <c r="Y11" s="140" t="str">
        <f>if(VLOOKUP(Y$2,Status!$C$3:$H$29,5,0)="Pronta",COUNTIF('Paraná (PR)'!$S$3:$S$40,$A11),"")</f>
        <v/>
      </c>
      <c r="Z11" s="140" t="str">
        <f>if(VLOOKUP(Z$2,Status!$C$3:$H$29,5,0)="Pronta",COUNTIF(SC!$S$3:$S$40,$A11),"")</f>
        <v/>
      </c>
      <c r="AA11" s="140" t="str">
        <f>if(VLOOKUP(AA$2,Status!$C$3:$H$29,5,0)="Pronta",COUNTIF('Paraná (PR)'!$S$3:$S$40,$A11),"")</f>
        <v/>
      </c>
      <c r="AB11" s="140" t="str">
        <f>IF(VLOOKUP(AB$2,Status!$C$3:$H$29,5,0)="Pronta",COUNTIF('Sergipe (SE)'!$U$3:$U$40,$A11),"")</f>
        <v/>
      </c>
      <c r="AC11" s="140" t="str">
        <f>if(VLOOKUP(AC$2,Status!$C$3:$H$29,5,0)="Pronta",COUNTIF('Paraná (PR)'!$S$3:$S$40,$A11),"")</f>
        <v/>
      </c>
    </row>
    <row r="12">
      <c r="A12" s="140" t="str">
        <f>Partidos!A11</f>
        <v>PCO</v>
      </c>
      <c r="B12" s="140" t="str">
        <f>Partidos!B11</f>
        <v>Esquerda</v>
      </c>
      <c r="C12" s="140" t="str">
        <f>IF(VLOOKUP(C$2,Status!$C$3:$H$29,5,0)="Pronta",COUNTIF('Acre (AC)'!$U$3:$U$40,$A12),"")</f>
        <v/>
      </c>
      <c r="D12" s="140" t="str">
        <f>IF(VLOOKUP(D$2,Status!$C$3:$H$29,5,0)="Pronta",COUNTIF('Alagoas (AL)'!$U$3:$U$40,$A12),"")</f>
        <v/>
      </c>
      <c r="E12" s="140" t="str">
        <f>if(VLOOKUP(E$2,Status!$C$3:$H$29,5,0)="Pronta",COUNTIF('Paraná (PR)'!$S$3:$S$40,$A12),"")</f>
        <v/>
      </c>
      <c r="F12" s="140" t="str">
        <f>if(VLOOKUP(F$2,Status!$C$3:$H$29,5,0)="Pronta",COUNTIF('Paraná (PR)'!$S$3:$S$40,$A12),"")</f>
        <v/>
      </c>
      <c r="G12" s="140" t="str">
        <f>if(VLOOKUP(G$2,Status!$C$3:$H$29,5,0)="Pronta",COUNTIF('Paraná (PR)'!$S$3:$S$40,$A12),"")</f>
        <v/>
      </c>
      <c r="H12" s="140" t="str">
        <f>if(VLOOKUP(H$2,Status!$C$3:$H$29,5,0)="Pronta",COUNTIF('Paraná (PR)'!$S$3:$S$40,$A12),"")</f>
        <v/>
      </c>
      <c r="I12" s="140" t="str">
        <f>if(VLOOKUP(I$2,Status!$C$3:$H$29,5,0)="Pronta",COUNTIF('Paraná (PR)'!$S$3:$S$40,$A12),"")</f>
        <v/>
      </c>
      <c r="J12" s="140" t="str">
        <f>if(VLOOKUP(J$2,Status!$C$3:$H$29,5,0)="Pronta",COUNTIF('Paraná (PR)'!$S$3:$S$40,$A12),"")</f>
        <v/>
      </c>
      <c r="K12" s="140" t="str">
        <f>if(VLOOKUP(K$2,Status!$C$3:$H$29,5,0)="Pronta",COUNTIF('Paraná (PR)'!$S$3:$S$40,$A12),"")</f>
        <v/>
      </c>
      <c r="L12" s="140" t="str">
        <f>if(VLOOKUP(L$2,Status!$C$3:$H$29,5,0)="Pronta",COUNTIF('Paraná (PR)'!$S$3:$S$40,$A12),"")</f>
        <v/>
      </c>
      <c r="M12" s="140" t="str">
        <f>if(VLOOKUP(M$2,Status!$C$3:$H$29,5,0)="Pronta",COUNTIF('Paraná (PR)'!$S$3:$S$40,$A12),"")</f>
        <v/>
      </c>
      <c r="N12" s="140" t="str">
        <f>if(VLOOKUP(N$2,Status!$C$3:$H$29,5,0)="Pronta",COUNTIF('Paraná (PR)'!$S$3:$S$40,$A12),"")</f>
        <v/>
      </c>
      <c r="O12" s="140" t="str">
        <f>IF(VLOOKUP(O$2,Status!$C$3:$H$29,5,0)="Pronta",COUNTIF('Minas Gerais (MG)'!$U$3:$U$60,$A12),"")</f>
        <v/>
      </c>
      <c r="P12" s="140" t="str">
        <f>if(VLOOKUP(P$2,Status!$C$3:$H$29,5,0)="Pronta",COUNTIF('Paraná (PR)'!$S$3:$S$40,$A12),"")</f>
        <v/>
      </c>
      <c r="Q12" s="140" t="str">
        <f>IF(VLOOKUP(Q$2,Status!$C$3:$H$29,5,0)="Pronta",COUNTIF('Paraíba (PB)'!$S$3:$S$100,$A12),"")</f>
        <v/>
      </c>
      <c r="R12" s="140" t="str">
        <f>IF(VLOOKUP(R$2,Status!$C$3:$H$29,5,0)="Pronta",COUNTIF('Paraná (PR)'!$S$3:$S$100,$A12),"")</f>
        <v/>
      </c>
      <c r="S12" s="140" t="str">
        <f>IF(VLOOKUP(S$2,Status!$C$3:$H$29,5,0)="Pronta",COUNTIF('Pernambuco (PE)'!$U$3:$U$100,$A12),"")</f>
        <v/>
      </c>
      <c r="T12" s="140" t="str">
        <f>if(VLOOKUP(T$2,Status!$C$3:$H$29,5,0)="Pronta",COUNTIF('Paraná (PR)'!$S$3:$S$40,$A12),"")</f>
        <v/>
      </c>
      <c r="U12" s="140" t="str">
        <f>if(VLOOKUP(U$2,Status!$C$3:$H$29,5,0)="Pronta",COUNTIF('Paraná (PR)'!$S$3:$S$40,$A12),"")</f>
        <v/>
      </c>
      <c r="V12" s="140" t="str">
        <f>if(VLOOKUP(V$2,Status!$C$3:$H$29,5,0)="Pronta",COUNTIF('Paraná (PR)'!$S$3:$S$40,$A12),"")</f>
        <v/>
      </c>
      <c r="W12" s="140" t="str">
        <f>IF(VLOOKUP(W$2,Status!$C$3:$H$29,5,0)="Pronta",COUNTIF('Rio Grande do Sul (RS)'!$U$3:$U$40,$A12),"")</f>
        <v/>
      </c>
      <c r="X12" s="140" t="str">
        <f>if(VLOOKUP(X$2,Status!$C$3:$H$29,5,0)="Pronta",COUNTIF('Paraná (PR)'!$S$3:$S$40,$A12),"")</f>
        <v/>
      </c>
      <c r="Y12" s="140" t="str">
        <f>if(VLOOKUP(Y$2,Status!$C$3:$H$29,5,0)="Pronta",COUNTIF('Paraná (PR)'!$S$3:$S$40,$A12),"")</f>
        <v/>
      </c>
      <c r="Z12" s="140" t="str">
        <f>if(VLOOKUP(Z$2,Status!$C$3:$H$29,5,0)="Pronta",COUNTIF(SC!$S$3:$S$40,$A12),"")</f>
        <v/>
      </c>
      <c r="AA12" s="140" t="str">
        <f>if(VLOOKUP(AA$2,Status!$C$3:$H$29,5,0)="Pronta",COUNTIF('Paraná (PR)'!$S$3:$S$40,$A12),"")</f>
        <v/>
      </c>
      <c r="AB12" s="140" t="str">
        <f>IF(VLOOKUP(AB$2,Status!$C$3:$H$29,5,0)="Pronta",COUNTIF('Sergipe (SE)'!$U$3:$U$40,$A12),"")</f>
        <v/>
      </c>
      <c r="AC12" s="140" t="str">
        <f>if(VLOOKUP(AC$2,Status!$C$3:$H$29,5,0)="Pronta",COUNTIF('Paraná (PR)'!$S$3:$S$40,$A12),"")</f>
        <v/>
      </c>
    </row>
    <row r="13">
      <c r="A13" s="140" t="str">
        <f>Partidos!A12</f>
        <v>PDT</v>
      </c>
      <c r="B13" s="140" t="str">
        <f>Partidos!B12</f>
        <v>C-esquerda</v>
      </c>
      <c r="C13" s="140" t="str">
        <f>IF(VLOOKUP(C$2,Status!$C$3:$H$29,5,0)="Pronta",COUNTIF('Acre (AC)'!$U$3:$U$40,$A13),"")</f>
        <v/>
      </c>
      <c r="D13" s="140" t="str">
        <f>IF(VLOOKUP(D$2,Status!$C$3:$H$29,5,0)="Pronta",COUNTIF('Alagoas (AL)'!$U$3:$U$40,$A13),"")</f>
        <v/>
      </c>
      <c r="E13" s="140" t="str">
        <f>if(VLOOKUP(E$2,Status!$C$3:$H$29,5,0)="Pronta",COUNTIF('Paraná (PR)'!$S$3:$S$40,$A13),"")</f>
        <v/>
      </c>
      <c r="F13" s="140" t="str">
        <f>if(VLOOKUP(F$2,Status!$C$3:$H$29,5,0)="Pronta",COUNTIF('Paraná (PR)'!$S$3:$S$40,$A13),"")</f>
        <v/>
      </c>
      <c r="G13" s="140" t="str">
        <f>if(VLOOKUP(G$2,Status!$C$3:$H$29,5,0)="Pronta",COUNTIF('Paraná (PR)'!$S$3:$S$40,$A13),"")</f>
        <v/>
      </c>
      <c r="H13" s="140" t="str">
        <f>if(VLOOKUP(H$2,Status!$C$3:$H$29,5,0)="Pronta",COUNTIF('Paraná (PR)'!$S$3:$S$40,$A13),"")</f>
        <v/>
      </c>
      <c r="I13" s="140" t="str">
        <f>if(VLOOKUP(I$2,Status!$C$3:$H$29,5,0)="Pronta",COUNTIF('Paraná (PR)'!$S$3:$S$40,$A13),"")</f>
        <v/>
      </c>
      <c r="J13" s="140" t="str">
        <f>if(VLOOKUP(J$2,Status!$C$3:$H$29,5,0)="Pronta",COUNTIF('Paraná (PR)'!$S$3:$S$40,$A13),"")</f>
        <v/>
      </c>
      <c r="K13" s="140" t="str">
        <f>if(VLOOKUP(K$2,Status!$C$3:$H$29,5,0)="Pronta",COUNTIF('Paraná (PR)'!$S$3:$S$40,$A13),"")</f>
        <v/>
      </c>
      <c r="L13" s="140" t="str">
        <f>if(VLOOKUP(L$2,Status!$C$3:$H$29,5,0)="Pronta",COUNTIF('Paraná (PR)'!$S$3:$S$40,$A13),"")</f>
        <v/>
      </c>
      <c r="M13" s="140" t="str">
        <f>if(VLOOKUP(M$2,Status!$C$3:$H$29,5,0)="Pronta",COUNTIF('Paraná (PR)'!$S$3:$S$40,$A13),"")</f>
        <v/>
      </c>
      <c r="N13" s="140" t="str">
        <f>if(VLOOKUP(N$2,Status!$C$3:$H$29,5,0)="Pronta",COUNTIF('Paraná (PR)'!$S$3:$S$40,$A13),"")</f>
        <v/>
      </c>
      <c r="O13" s="140" t="str">
        <f>IF(VLOOKUP(O$2,Status!$C$3:$H$29,5,0)="Pronta",COUNTIF('Minas Gerais (MG)'!$U$3:$U$60,$A13),"")</f>
        <v/>
      </c>
      <c r="P13" s="140" t="str">
        <f>if(VLOOKUP(P$2,Status!$C$3:$H$29,5,0)="Pronta",COUNTIF('Paraná (PR)'!$S$3:$S$40,$A13),"")</f>
        <v/>
      </c>
      <c r="Q13" s="140" t="str">
        <f>IF(VLOOKUP(Q$2,Status!$C$3:$H$29,5,0)="Pronta",COUNTIF('Paraíba (PB)'!$S$3:$S$100,$A13),"")</f>
        <v/>
      </c>
      <c r="R13" s="140" t="str">
        <f>IF(VLOOKUP(R$2,Status!$C$3:$H$29,5,0)="Pronta",COUNTIF('Paraná (PR)'!$S$3:$S$100,$A13),"")</f>
        <v/>
      </c>
      <c r="S13" s="140" t="str">
        <f>IF(VLOOKUP(S$2,Status!$C$3:$H$29,5,0)="Pronta",COUNTIF('Pernambuco (PE)'!$U$3:$U$100,$A13),"")</f>
        <v/>
      </c>
      <c r="T13" s="140" t="str">
        <f>if(VLOOKUP(T$2,Status!$C$3:$H$29,5,0)="Pronta",COUNTIF('Paraná (PR)'!$S$3:$S$40,$A13),"")</f>
        <v/>
      </c>
      <c r="U13" s="140" t="str">
        <f>if(VLOOKUP(U$2,Status!$C$3:$H$29,5,0)="Pronta",COUNTIF('Paraná (PR)'!$S$3:$S$40,$A13),"")</f>
        <v/>
      </c>
      <c r="V13" s="140" t="str">
        <f>if(VLOOKUP(V$2,Status!$C$3:$H$29,5,0)="Pronta",COUNTIF('Paraná (PR)'!$S$3:$S$40,$A13),"")</f>
        <v/>
      </c>
      <c r="W13" s="140" t="str">
        <f>IF(VLOOKUP(W$2,Status!$C$3:$H$29,5,0)="Pronta",COUNTIF('Rio Grande do Sul (RS)'!$U$3:$U$40,$A13),"")</f>
        <v/>
      </c>
      <c r="X13" s="140" t="str">
        <f>if(VLOOKUP(X$2,Status!$C$3:$H$29,5,0)="Pronta",COUNTIF('Paraná (PR)'!$S$3:$S$40,$A13),"")</f>
        <v/>
      </c>
      <c r="Y13" s="140" t="str">
        <f>if(VLOOKUP(Y$2,Status!$C$3:$H$29,5,0)="Pronta",COUNTIF('Paraná (PR)'!$S$3:$S$40,$A13),"")</f>
        <v/>
      </c>
      <c r="Z13" s="140" t="str">
        <f>if(VLOOKUP(Z$2,Status!$C$3:$H$29,5,0)="Pronta",COUNTIF(SC!$S$3:$S$40,$A13),"")</f>
        <v/>
      </c>
      <c r="AA13" s="140" t="str">
        <f>if(VLOOKUP(AA$2,Status!$C$3:$H$29,5,0)="Pronta",COUNTIF('Paraná (PR)'!$S$3:$S$40,$A13),"")</f>
        <v/>
      </c>
      <c r="AB13" s="140" t="str">
        <f>IF(VLOOKUP(AB$2,Status!$C$3:$H$29,5,0)="Pronta",COUNTIF('Sergipe (SE)'!$U$3:$U$40,$A13),"")</f>
        <v/>
      </c>
      <c r="AC13" s="140" t="str">
        <f>if(VLOOKUP(AC$2,Status!$C$3:$H$29,5,0)="Pronta",COUNTIF('Paraná (PR)'!$S$3:$S$40,$A13),"")</f>
        <v/>
      </c>
    </row>
    <row r="14">
      <c r="A14" s="140" t="str">
        <f>Partidos!A13</f>
        <v>PL</v>
      </c>
      <c r="B14" s="140" t="str">
        <f>Partidos!B13</f>
        <v>Direita</v>
      </c>
      <c r="C14" s="140" t="str">
        <f>IF(VLOOKUP(C$2,Status!$C$3:$H$29,5,0)="Pronta",COUNTIF('Acre (AC)'!$U$3:$U$40,$A14),"")</f>
        <v/>
      </c>
      <c r="D14" s="140" t="str">
        <f>IF(VLOOKUP(D$2,Status!$C$3:$H$29,5,0)="Pronta",COUNTIF('Alagoas (AL)'!$U$3:$U$40,$A14),"")</f>
        <v/>
      </c>
      <c r="E14" s="140" t="str">
        <f>if(VLOOKUP(E$2,Status!$C$3:$H$29,5,0)="Pronta",COUNTIF('Paraná (PR)'!$S$3:$S$40,$A14),"")</f>
        <v/>
      </c>
      <c r="F14" s="140" t="str">
        <f>if(VLOOKUP(F$2,Status!$C$3:$H$29,5,0)="Pronta",COUNTIF('Paraná (PR)'!$S$3:$S$40,$A14),"")</f>
        <v/>
      </c>
      <c r="G14" s="140" t="str">
        <f>if(VLOOKUP(G$2,Status!$C$3:$H$29,5,0)="Pronta",COUNTIF('Paraná (PR)'!$S$3:$S$40,$A14),"")</f>
        <v/>
      </c>
      <c r="H14" s="140" t="str">
        <f>if(VLOOKUP(H$2,Status!$C$3:$H$29,5,0)="Pronta",COUNTIF('Paraná (PR)'!$S$3:$S$40,$A14),"")</f>
        <v/>
      </c>
      <c r="I14" s="140" t="str">
        <f>if(VLOOKUP(I$2,Status!$C$3:$H$29,5,0)="Pronta",COUNTIF('Paraná (PR)'!$S$3:$S$40,$A14),"")</f>
        <v/>
      </c>
      <c r="J14" s="140" t="str">
        <f>if(VLOOKUP(J$2,Status!$C$3:$H$29,5,0)="Pronta",COUNTIF('Paraná (PR)'!$S$3:$S$40,$A14),"")</f>
        <v/>
      </c>
      <c r="K14" s="140" t="str">
        <f>if(VLOOKUP(K$2,Status!$C$3:$H$29,5,0)="Pronta",COUNTIF('Paraná (PR)'!$S$3:$S$40,$A14),"")</f>
        <v/>
      </c>
      <c r="L14" s="140" t="str">
        <f>if(VLOOKUP(L$2,Status!$C$3:$H$29,5,0)="Pronta",COUNTIF('Paraná (PR)'!$S$3:$S$40,$A14),"")</f>
        <v/>
      </c>
      <c r="M14" s="140" t="str">
        <f>if(VLOOKUP(M$2,Status!$C$3:$H$29,5,0)="Pronta",COUNTIF('Paraná (PR)'!$S$3:$S$40,$A14),"")</f>
        <v/>
      </c>
      <c r="N14" s="140" t="str">
        <f>if(VLOOKUP(N$2,Status!$C$3:$H$29,5,0)="Pronta",COUNTIF('Paraná (PR)'!$S$3:$S$40,$A14),"")</f>
        <v/>
      </c>
      <c r="O14" s="140" t="str">
        <f>IF(VLOOKUP(O$2,Status!$C$3:$H$29,5,0)="Pronta",COUNTIF('Minas Gerais (MG)'!$U$3:$U$60,$A14),"")</f>
        <v/>
      </c>
      <c r="P14" s="140" t="str">
        <f>if(VLOOKUP(P$2,Status!$C$3:$H$29,5,0)="Pronta",COUNTIF('Paraná (PR)'!$S$3:$S$40,$A14),"")</f>
        <v/>
      </c>
      <c r="Q14" s="140" t="str">
        <f>IF(VLOOKUP(Q$2,Status!$C$3:$H$29,5,0)="Pronta",COUNTIF('Paraíba (PB)'!$S$3:$S$100,$A14),"")</f>
        <v/>
      </c>
      <c r="R14" s="140" t="str">
        <f>IF(VLOOKUP(R$2,Status!$C$3:$H$29,5,0)="Pronta",COUNTIF('Paraná (PR)'!$S$3:$S$100,$A14),"")</f>
        <v/>
      </c>
      <c r="S14" s="140" t="str">
        <f>IF(VLOOKUP(S$2,Status!$C$3:$H$29,5,0)="Pronta",COUNTIF('Pernambuco (PE)'!$U$3:$U$100,$A14),"")</f>
        <v/>
      </c>
      <c r="T14" s="140" t="str">
        <f>if(VLOOKUP(T$2,Status!$C$3:$H$29,5,0)="Pronta",COUNTIF('Paraná (PR)'!$S$3:$S$40,$A14),"")</f>
        <v/>
      </c>
      <c r="U14" s="140" t="str">
        <f>if(VLOOKUP(U$2,Status!$C$3:$H$29,5,0)="Pronta",COUNTIF('Paraná (PR)'!$S$3:$S$40,$A14),"")</f>
        <v/>
      </c>
      <c r="V14" s="140" t="str">
        <f>if(VLOOKUP(V$2,Status!$C$3:$H$29,5,0)="Pronta",COUNTIF('Paraná (PR)'!$S$3:$S$40,$A14),"")</f>
        <v/>
      </c>
      <c r="W14" s="140" t="str">
        <f>IF(VLOOKUP(W$2,Status!$C$3:$H$29,5,0)="Pronta",COUNTIF('Rio Grande do Sul (RS)'!$U$3:$U$40,$A14),"")</f>
        <v/>
      </c>
      <c r="X14" s="140" t="str">
        <f>if(VLOOKUP(X$2,Status!$C$3:$H$29,5,0)="Pronta",COUNTIF('Paraná (PR)'!$S$3:$S$40,$A14),"")</f>
        <v/>
      </c>
      <c r="Y14" s="140" t="str">
        <f>if(VLOOKUP(Y$2,Status!$C$3:$H$29,5,0)="Pronta",COUNTIF('Paraná (PR)'!$S$3:$S$40,$A14),"")</f>
        <v/>
      </c>
      <c r="Z14" s="140" t="str">
        <f>if(VLOOKUP(Z$2,Status!$C$3:$H$29,5,0)="Pronta",COUNTIF(SC!$S$3:$S$40,$A14),"")</f>
        <v/>
      </c>
      <c r="AA14" s="140" t="str">
        <f>if(VLOOKUP(AA$2,Status!$C$3:$H$29,5,0)="Pronta",COUNTIF('Paraná (PR)'!$S$3:$S$40,$A14),"")</f>
        <v/>
      </c>
      <c r="AB14" s="140" t="str">
        <f>IF(VLOOKUP(AB$2,Status!$C$3:$H$29,5,0)="Pronta",COUNTIF('Sergipe (SE)'!$U$3:$U$40,$A14),"")</f>
        <v/>
      </c>
      <c r="AC14" s="140" t="str">
        <f>if(VLOOKUP(AC$2,Status!$C$3:$H$29,5,0)="Pronta",COUNTIF('Paraná (PR)'!$S$3:$S$40,$A14),"")</f>
        <v/>
      </c>
    </row>
    <row r="15">
      <c r="A15" s="140" t="str">
        <f>Partidos!A14</f>
        <v>PMB</v>
      </c>
      <c r="B15" s="140" t="str">
        <f>Partidos!B14</f>
        <v>C-direita</v>
      </c>
      <c r="C15" s="140" t="str">
        <f>IF(VLOOKUP(C$2,Status!$C$3:$H$29,5,0)="Pronta",COUNTIF('Acre (AC)'!$U$3:$U$40,$A15),"")</f>
        <v/>
      </c>
      <c r="D15" s="140" t="str">
        <f>IF(VLOOKUP(D$2,Status!$C$3:$H$29,5,0)="Pronta",COUNTIF('Alagoas (AL)'!$U$3:$U$40,$A15),"")</f>
        <v/>
      </c>
      <c r="E15" s="140" t="str">
        <f>if(VLOOKUP(E$2,Status!$C$3:$H$29,5,0)="Pronta",COUNTIF('Paraná (PR)'!$S$3:$S$40,$A15),"")</f>
        <v/>
      </c>
      <c r="F15" s="140" t="str">
        <f>if(VLOOKUP(F$2,Status!$C$3:$H$29,5,0)="Pronta",COUNTIF('Paraná (PR)'!$S$3:$S$40,$A15),"")</f>
        <v/>
      </c>
      <c r="G15" s="140" t="str">
        <f>if(VLOOKUP(G$2,Status!$C$3:$H$29,5,0)="Pronta",COUNTIF('Paraná (PR)'!$S$3:$S$40,$A15),"")</f>
        <v/>
      </c>
      <c r="H15" s="140" t="str">
        <f>if(VLOOKUP(H$2,Status!$C$3:$H$29,5,0)="Pronta",COUNTIF('Paraná (PR)'!$S$3:$S$40,$A15),"")</f>
        <v/>
      </c>
      <c r="I15" s="140" t="str">
        <f>if(VLOOKUP(I$2,Status!$C$3:$H$29,5,0)="Pronta",COUNTIF('Paraná (PR)'!$S$3:$S$40,$A15),"")</f>
        <v/>
      </c>
      <c r="J15" s="140" t="str">
        <f>if(VLOOKUP(J$2,Status!$C$3:$H$29,5,0)="Pronta",COUNTIF('Paraná (PR)'!$S$3:$S$40,$A15),"")</f>
        <v/>
      </c>
      <c r="K15" s="140" t="str">
        <f>if(VLOOKUP(K$2,Status!$C$3:$H$29,5,0)="Pronta",COUNTIF('Paraná (PR)'!$S$3:$S$40,$A15),"")</f>
        <v/>
      </c>
      <c r="L15" s="140" t="str">
        <f>if(VLOOKUP(L$2,Status!$C$3:$H$29,5,0)="Pronta",COUNTIF('Paraná (PR)'!$S$3:$S$40,$A15),"")</f>
        <v/>
      </c>
      <c r="M15" s="140" t="str">
        <f>if(VLOOKUP(M$2,Status!$C$3:$H$29,5,0)="Pronta",COUNTIF('Paraná (PR)'!$S$3:$S$40,$A15),"")</f>
        <v/>
      </c>
      <c r="N15" s="140" t="str">
        <f>if(VLOOKUP(N$2,Status!$C$3:$H$29,5,0)="Pronta",COUNTIF('Paraná (PR)'!$S$3:$S$40,$A15),"")</f>
        <v/>
      </c>
      <c r="O15" s="140" t="str">
        <f>IF(VLOOKUP(O$2,Status!$C$3:$H$29,5,0)="Pronta",COUNTIF('Minas Gerais (MG)'!$U$3:$U$60,$A15),"")</f>
        <v/>
      </c>
      <c r="P15" s="140" t="str">
        <f>if(VLOOKUP(P$2,Status!$C$3:$H$29,5,0)="Pronta",COUNTIF('Paraná (PR)'!$S$3:$S$40,$A15),"")</f>
        <v/>
      </c>
      <c r="Q15" s="140" t="str">
        <f>IF(VLOOKUP(Q$2,Status!$C$3:$H$29,5,0)="Pronta",COUNTIF('Paraíba (PB)'!$S$3:$S$100,$A15),"")</f>
        <v/>
      </c>
      <c r="R15" s="140" t="str">
        <f>IF(VLOOKUP(R$2,Status!$C$3:$H$29,5,0)="Pronta",COUNTIF('Paraná (PR)'!$S$3:$S$100,$A15),"")</f>
        <v/>
      </c>
      <c r="S15" s="140" t="str">
        <f>IF(VLOOKUP(S$2,Status!$C$3:$H$29,5,0)="Pronta",COUNTIF('Pernambuco (PE)'!$U$3:$U$100,$A15),"")</f>
        <v/>
      </c>
      <c r="T15" s="140" t="str">
        <f>if(VLOOKUP(T$2,Status!$C$3:$H$29,5,0)="Pronta",COUNTIF('Paraná (PR)'!$S$3:$S$40,$A15),"")</f>
        <v/>
      </c>
      <c r="U15" s="140" t="str">
        <f>if(VLOOKUP(U$2,Status!$C$3:$H$29,5,0)="Pronta",COUNTIF('Paraná (PR)'!$S$3:$S$40,$A15),"")</f>
        <v/>
      </c>
      <c r="V15" s="140" t="str">
        <f>if(VLOOKUP(V$2,Status!$C$3:$H$29,5,0)="Pronta",COUNTIF('Paraná (PR)'!$S$3:$S$40,$A15),"")</f>
        <v/>
      </c>
      <c r="W15" s="140" t="str">
        <f>IF(VLOOKUP(W$2,Status!$C$3:$H$29,5,0)="Pronta",COUNTIF('Rio Grande do Sul (RS)'!$U$3:$U$40,$A15),"")</f>
        <v/>
      </c>
      <c r="X15" s="140" t="str">
        <f>if(VLOOKUP(X$2,Status!$C$3:$H$29,5,0)="Pronta",COUNTIF('Paraná (PR)'!$S$3:$S$40,$A15),"")</f>
        <v/>
      </c>
      <c r="Y15" s="140" t="str">
        <f>if(VLOOKUP(Y$2,Status!$C$3:$H$29,5,0)="Pronta",COUNTIF('Paraná (PR)'!$S$3:$S$40,$A15),"")</f>
        <v/>
      </c>
      <c r="Z15" s="140" t="str">
        <f>if(VLOOKUP(Z$2,Status!$C$3:$H$29,5,0)="Pronta",COUNTIF(SC!$S$3:$S$40,$A15),"")</f>
        <v/>
      </c>
      <c r="AA15" s="140" t="str">
        <f>if(VLOOKUP(AA$2,Status!$C$3:$H$29,5,0)="Pronta",COUNTIF('Paraná (PR)'!$S$3:$S$40,$A15),"")</f>
        <v/>
      </c>
      <c r="AB15" s="140" t="str">
        <f>IF(VLOOKUP(AB$2,Status!$C$3:$H$29,5,0)="Pronta",COUNTIF('Sergipe (SE)'!$U$3:$U$40,$A15),"")</f>
        <v/>
      </c>
      <c r="AC15" s="140" t="str">
        <f>if(VLOOKUP(AC$2,Status!$C$3:$H$29,5,0)="Pronta",COUNTIF('Paraná (PR)'!$S$3:$S$40,$A15),"")</f>
        <v/>
      </c>
    </row>
    <row r="16">
      <c r="A16" s="140" t="str">
        <f>Partidos!A15</f>
        <v>PMN</v>
      </c>
      <c r="B16" s="140" t="str">
        <f>Partidos!B15</f>
        <v>C-esquerda</v>
      </c>
      <c r="C16" s="140" t="str">
        <f>IF(VLOOKUP(C$2,Status!$C$3:$H$29,5,0)="Pronta",COUNTIF('Acre (AC)'!$U$3:$U$40,$A16),"")</f>
        <v/>
      </c>
      <c r="D16" s="140" t="str">
        <f>IF(VLOOKUP(D$2,Status!$C$3:$H$29,5,0)="Pronta",COUNTIF('Alagoas (AL)'!$U$3:$U$40,$A16),"")</f>
        <v/>
      </c>
      <c r="E16" s="140" t="str">
        <f>if(VLOOKUP(E$2,Status!$C$3:$H$29,5,0)="Pronta",COUNTIF('Paraná (PR)'!$S$3:$S$40,$A16),"")</f>
        <v/>
      </c>
      <c r="F16" s="140" t="str">
        <f>if(VLOOKUP(F$2,Status!$C$3:$H$29,5,0)="Pronta",COUNTIF('Paraná (PR)'!$S$3:$S$40,$A16),"")</f>
        <v/>
      </c>
      <c r="G16" s="140" t="str">
        <f>if(VLOOKUP(G$2,Status!$C$3:$H$29,5,0)="Pronta",COUNTIF('Paraná (PR)'!$S$3:$S$40,$A16),"")</f>
        <v/>
      </c>
      <c r="H16" s="140" t="str">
        <f>if(VLOOKUP(H$2,Status!$C$3:$H$29,5,0)="Pronta",COUNTIF('Paraná (PR)'!$S$3:$S$40,$A16),"")</f>
        <v/>
      </c>
      <c r="I16" s="140" t="str">
        <f>if(VLOOKUP(I$2,Status!$C$3:$H$29,5,0)="Pronta",COUNTIF('Paraná (PR)'!$S$3:$S$40,$A16),"")</f>
        <v/>
      </c>
      <c r="J16" s="140" t="str">
        <f>if(VLOOKUP(J$2,Status!$C$3:$H$29,5,0)="Pronta",COUNTIF('Paraná (PR)'!$S$3:$S$40,$A16),"")</f>
        <v/>
      </c>
      <c r="K16" s="140" t="str">
        <f>if(VLOOKUP(K$2,Status!$C$3:$H$29,5,0)="Pronta",COUNTIF('Paraná (PR)'!$S$3:$S$40,$A16),"")</f>
        <v/>
      </c>
      <c r="L16" s="140" t="str">
        <f>if(VLOOKUP(L$2,Status!$C$3:$H$29,5,0)="Pronta",COUNTIF('Paraná (PR)'!$S$3:$S$40,$A16),"")</f>
        <v/>
      </c>
      <c r="M16" s="140" t="str">
        <f>if(VLOOKUP(M$2,Status!$C$3:$H$29,5,0)="Pronta",COUNTIF('Paraná (PR)'!$S$3:$S$40,$A16),"")</f>
        <v/>
      </c>
      <c r="N16" s="140" t="str">
        <f>if(VLOOKUP(N$2,Status!$C$3:$H$29,5,0)="Pronta",COUNTIF('Paraná (PR)'!$S$3:$S$40,$A16),"")</f>
        <v/>
      </c>
      <c r="O16" s="140" t="str">
        <f>IF(VLOOKUP(O$2,Status!$C$3:$H$29,5,0)="Pronta",COUNTIF('Minas Gerais (MG)'!$U$3:$U$60,$A16),"")</f>
        <v/>
      </c>
      <c r="P16" s="140" t="str">
        <f>if(VLOOKUP(P$2,Status!$C$3:$H$29,5,0)="Pronta",COUNTIF('Paraná (PR)'!$S$3:$S$40,$A16),"")</f>
        <v/>
      </c>
      <c r="Q16" s="140" t="str">
        <f>IF(VLOOKUP(Q$2,Status!$C$3:$H$29,5,0)="Pronta",COUNTIF('Paraíba (PB)'!$S$3:$S$100,$A16),"")</f>
        <v/>
      </c>
      <c r="R16" s="140" t="str">
        <f>IF(VLOOKUP(R$2,Status!$C$3:$H$29,5,0)="Pronta",COUNTIF('Paraná (PR)'!$S$3:$S$100,$A16),"")</f>
        <v/>
      </c>
      <c r="S16" s="140" t="str">
        <f>IF(VLOOKUP(S$2,Status!$C$3:$H$29,5,0)="Pronta",COUNTIF('Pernambuco (PE)'!$U$3:$U$100,$A16),"")</f>
        <v/>
      </c>
      <c r="T16" s="140" t="str">
        <f>if(VLOOKUP(T$2,Status!$C$3:$H$29,5,0)="Pronta",COUNTIF('Paraná (PR)'!$S$3:$S$40,$A16),"")</f>
        <v/>
      </c>
      <c r="U16" s="140" t="str">
        <f>if(VLOOKUP(U$2,Status!$C$3:$H$29,5,0)="Pronta",COUNTIF('Paraná (PR)'!$S$3:$S$40,$A16),"")</f>
        <v/>
      </c>
      <c r="V16" s="140" t="str">
        <f>if(VLOOKUP(V$2,Status!$C$3:$H$29,5,0)="Pronta",COUNTIF('Paraná (PR)'!$S$3:$S$40,$A16),"")</f>
        <v/>
      </c>
      <c r="W16" s="140" t="str">
        <f>IF(VLOOKUP(W$2,Status!$C$3:$H$29,5,0)="Pronta",COUNTIF('Rio Grande do Sul (RS)'!$U$3:$U$40,$A16),"")</f>
        <v/>
      </c>
      <c r="X16" s="140" t="str">
        <f>if(VLOOKUP(X$2,Status!$C$3:$H$29,5,0)="Pronta",COUNTIF('Paraná (PR)'!$S$3:$S$40,$A16),"")</f>
        <v/>
      </c>
      <c r="Y16" s="140" t="str">
        <f>if(VLOOKUP(Y$2,Status!$C$3:$H$29,5,0)="Pronta",COUNTIF('Paraná (PR)'!$S$3:$S$40,$A16),"")</f>
        <v/>
      </c>
      <c r="Z16" s="140" t="str">
        <f>if(VLOOKUP(Z$2,Status!$C$3:$H$29,5,0)="Pronta",COUNTIF(SC!$S$3:$S$40,$A16),"")</f>
        <v/>
      </c>
      <c r="AA16" s="140" t="str">
        <f>if(VLOOKUP(AA$2,Status!$C$3:$H$29,5,0)="Pronta",COUNTIF('Paraná (PR)'!$S$3:$S$40,$A16),"")</f>
        <v/>
      </c>
      <c r="AB16" s="140" t="str">
        <f>IF(VLOOKUP(AB$2,Status!$C$3:$H$29,5,0)="Pronta",COUNTIF('Sergipe (SE)'!$U$3:$U$40,$A16),"")</f>
        <v/>
      </c>
      <c r="AC16" s="140" t="str">
        <f>if(VLOOKUP(AC$2,Status!$C$3:$H$29,5,0)="Pronta",COUNTIF('Paraná (PR)'!$S$3:$S$40,$A16),"")</f>
        <v/>
      </c>
    </row>
    <row r="17">
      <c r="A17" s="140" t="str">
        <f>Partidos!A16</f>
        <v>PODEMOS</v>
      </c>
      <c r="B17" s="140" t="str">
        <f>Partidos!B16</f>
        <v>C-direita</v>
      </c>
      <c r="C17" s="140" t="str">
        <f>IF(VLOOKUP(C$2,Status!$C$3:$H$29,5,0)="Pronta",COUNTIF('Acre (AC)'!$U$3:$U$40,$A17),"")</f>
        <v/>
      </c>
      <c r="D17" s="140" t="str">
        <f>IF(VLOOKUP(D$2,Status!$C$3:$H$29,5,0)="Pronta",COUNTIF('Alagoas (AL)'!$U$3:$U$40,$A17),"")</f>
        <v/>
      </c>
      <c r="E17" s="140" t="str">
        <f>if(VLOOKUP(E$2,Status!$C$3:$H$29,5,0)="Pronta",COUNTIF('Paraná (PR)'!$S$3:$S$40,$A17),"")</f>
        <v/>
      </c>
      <c r="F17" s="140" t="str">
        <f>if(VLOOKUP(F$2,Status!$C$3:$H$29,5,0)="Pronta",COUNTIF('Paraná (PR)'!$S$3:$S$40,$A17),"")</f>
        <v/>
      </c>
      <c r="G17" s="140" t="str">
        <f>if(VLOOKUP(G$2,Status!$C$3:$H$29,5,0)="Pronta",COUNTIF('Paraná (PR)'!$S$3:$S$40,$A17),"")</f>
        <v/>
      </c>
      <c r="H17" s="140" t="str">
        <f>if(VLOOKUP(H$2,Status!$C$3:$H$29,5,0)="Pronta",COUNTIF('Paraná (PR)'!$S$3:$S$40,$A17),"")</f>
        <v/>
      </c>
      <c r="I17" s="140" t="str">
        <f>if(VLOOKUP(I$2,Status!$C$3:$H$29,5,0)="Pronta",COUNTIF('Paraná (PR)'!$S$3:$S$40,$A17),"")</f>
        <v/>
      </c>
      <c r="J17" s="140" t="str">
        <f>if(VLOOKUP(J$2,Status!$C$3:$H$29,5,0)="Pronta",COUNTIF('Paraná (PR)'!$S$3:$S$40,$A17),"")</f>
        <v/>
      </c>
      <c r="K17" s="140" t="str">
        <f>if(VLOOKUP(K$2,Status!$C$3:$H$29,5,0)="Pronta",COUNTIF('Paraná (PR)'!$S$3:$S$40,$A17),"")</f>
        <v/>
      </c>
      <c r="L17" s="140" t="str">
        <f>if(VLOOKUP(L$2,Status!$C$3:$H$29,5,0)="Pronta",COUNTIF('Paraná (PR)'!$S$3:$S$40,$A17),"")</f>
        <v/>
      </c>
      <c r="M17" s="140" t="str">
        <f>if(VLOOKUP(M$2,Status!$C$3:$H$29,5,0)="Pronta",COUNTIF('Paraná (PR)'!$S$3:$S$40,$A17),"")</f>
        <v/>
      </c>
      <c r="N17" s="140" t="str">
        <f>if(VLOOKUP(N$2,Status!$C$3:$H$29,5,0)="Pronta",COUNTIF('Paraná (PR)'!$S$3:$S$40,$A17),"")</f>
        <v/>
      </c>
      <c r="O17" s="140" t="str">
        <f>IF(VLOOKUP(O$2,Status!$C$3:$H$29,5,0)="Pronta",COUNTIF('Minas Gerais (MG)'!$U$3:$U$60,$A17),"")</f>
        <v/>
      </c>
      <c r="P17" s="140" t="str">
        <f>if(VLOOKUP(P$2,Status!$C$3:$H$29,5,0)="Pronta",COUNTIF('Paraná (PR)'!$S$3:$S$40,$A17),"")</f>
        <v/>
      </c>
      <c r="Q17" s="140" t="str">
        <f>IF(VLOOKUP(Q$2,Status!$C$3:$H$29,5,0)="Pronta",COUNTIF('Paraíba (PB)'!$S$3:$S$100,$A17),"")</f>
        <v/>
      </c>
      <c r="R17" s="140" t="str">
        <f>IF(VLOOKUP(R$2,Status!$C$3:$H$29,5,0)="Pronta",COUNTIF('Paraná (PR)'!$S$3:$S$100,$A17),"")</f>
        <v/>
      </c>
      <c r="S17" s="140" t="str">
        <f>IF(VLOOKUP(S$2,Status!$C$3:$H$29,5,0)="Pronta",COUNTIF('Pernambuco (PE)'!$U$3:$U$100,$A17),"")</f>
        <v/>
      </c>
      <c r="T17" s="140" t="str">
        <f>if(VLOOKUP(T$2,Status!$C$3:$H$29,5,0)="Pronta",COUNTIF('Paraná (PR)'!$S$3:$S$40,$A17),"")</f>
        <v/>
      </c>
      <c r="U17" s="140" t="str">
        <f>if(VLOOKUP(U$2,Status!$C$3:$H$29,5,0)="Pronta",COUNTIF('Paraná (PR)'!$S$3:$S$40,$A17),"")</f>
        <v/>
      </c>
      <c r="V17" s="140" t="str">
        <f>if(VLOOKUP(V$2,Status!$C$3:$H$29,5,0)="Pronta",COUNTIF('Paraná (PR)'!$S$3:$S$40,$A17),"")</f>
        <v/>
      </c>
      <c r="W17" s="140" t="str">
        <f>IF(VLOOKUP(W$2,Status!$C$3:$H$29,5,0)="Pronta",COUNTIF('Rio Grande do Sul (RS)'!$U$3:$U$40,$A17),"")</f>
        <v/>
      </c>
      <c r="X17" s="140" t="str">
        <f>if(VLOOKUP(X$2,Status!$C$3:$H$29,5,0)="Pronta",COUNTIF('Paraná (PR)'!$S$3:$S$40,$A17),"")</f>
        <v/>
      </c>
      <c r="Y17" s="140" t="str">
        <f>if(VLOOKUP(Y$2,Status!$C$3:$H$29,5,0)="Pronta",COUNTIF('Paraná (PR)'!$S$3:$S$40,$A17),"")</f>
        <v/>
      </c>
      <c r="Z17" s="140" t="str">
        <f>if(VLOOKUP(Z$2,Status!$C$3:$H$29,5,0)="Pronta",COUNTIF(SC!$S$3:$S$40,$A17),"")</f>
        <v/>
      </c>
      <c r="AA17" s="140" t="str">
        <f>if(VLOOKUP(AA$2,Status!$C$3:$H$29,5,0)="Pronta",COUNTIF('Paraná (PR)'!$S$3:$S$40,$A17),"")</f>
        <v/>
      </c>
      <c r="AB17" s="140" t="str">
        <f>IF(VLOOKUP(AB$2,Status!$C$3:$H$29,5,0)="Pronta",COUNTIF('Sergipe (SE)'!$U$3:$U$40,$A17),"")</f>
        <v/>
      </c>
      <c r="AC17" s="140" t="str">
        <f>if(VLOOKUP(AC$2,Status!$C$3:$H$29,5,0)="Pronta",COUNTIF('Paraná (PR)'!$S$3:$S$40,$A17),"")</f>
        <v/>
      </c>
    </row>
    <row r="18">
      <c r="A18" s="140" t="str">
        <f>Partidos!A17</f>
        <v>PP</v>
      </c>
      <c r="B18" s="140" t="str">
        <f>Partidos!B17</f>
        <v>C-direita</v>
      </c>
      <c r="C18" s="140" t="str">
        <f>IF(VLOOKUP(C$2,Status!$C$3:$H$29,5,0)="Pronta",COUNTIF('Acre (AC)'!$U$3:$U$40,$A18),"")</f>
        <v/>
      </c>
      <c r="D18" s="140" t="str">
        <f>IF(VLOOKUP(D$2,Status!$C$3:$H$29,5,0)="Pronta",COUNTIF('Alagoas (AL)'!$U$3:$U$40,$A18),"")</f>
        <v/>
      </c>
      <c r="E18" s="140" t="str">
        <f>if(VLOOKUP(E$2,Status!$C$3:$H$29,5,0)="Pronta",COUNTIF('Paraná (PR)'!$S$3:$S$40,$A18),"")</f>
        <v/>
      </c>
      <c r="F18" s="140" t="str">
        <f>if(VLOOKUP(F$2,Status!$C$3:$H$29,5,0)="Pronta",COUNTIF('Paraná (PR)'!$S$3:$S$40,$A18),"")</f>
        <v/>
      </c>
      <c r="G18" s="140" t="str">
        <f>if(VLOOKUP(G$2,Status!$C$3:$H$29,5,0)="Pronta",COUNTIF('Paraná (PR)'!$S$3:$S$40,$A18),"")</f>
        <v/>
      </c>
      <c r="H18" s="140" t="str">
        <f>if(VLOOKUP(H$2,Status!$C$3:$H$29,5,0)="Pronta",COUNTIF('Paraná (PR)'!$S$3:$S$40,$A18),"")</f>
        <v/>
      </c>
      <c r="I18" s="140" t="str">
        <f>if(VLOOKUP(I$2,Status!$C$3:$H$29,5,0)="Pronta",COUNTIF('Paraná (PR)'!$S$3:$S$40,$A18),"")</f>
        <v/>
      </c>
      <c r="J18" s="140" t="str">
        <f>if(VLOOKUP(J$2,Status!$C$3:$H$29,5,0)="Pronta",COUNTIF('Paraná (PR)'!$S$3:$S$40,$A18),"")</f>
        <v/>
      </c>
      <c r="K18" s="140" t="str">
        <f>if(VLOOKUP(K$2,Status!$C$3:$H$29,5,0)="Pronta",COUNTIF('Paraná (PR)'!$S$3:$S$40,$A18),"")</f>
        <v/>
      </c>
      <c r="L18" s="140" t="str">
        <f>if(VLOOKUP(L$2,Status!$C$3:$H$29,5,0)="Pronta",COUNTIF('Paraná (PR)'!$S$3:$S$40,$A18),"")</f>
        <v/>
      </c>
      <c r="M18" s="140" t="str">
        <f>if(VLOOKUP(M$2,Status!$C$3:$H$29,5,0)="Pronta",COUNTIF('Paraná (PR)'!$S$3:$S$40,$A18),"")</f>
        <v/>
      </c>
      <c r="N18" s="140" t="str">
        <f>if(VLOOKUP(N$2,Status!$C$3:$H$29,5,0)="Pronta",COUNTIF('Paraná (PR)'!$S$3:$S$40,$A18),"")</f>
        <v/>
      </c>
      <c r="O18" s="140" t="str">
        <f>IF(VLOOKUP(O$2,Status!$C$3:$H$29,5,0)="Pronta",COUNTIF('Minas Gerais (MG)'!$U$3:$U$60,$A18),"")</f>
        <v/>
      </c>
      <c r="P18" s="140" t="str">
        <f>if(VLOOKUP(P$2,Status!$C$3:$H$29,5,0)="Pronta",COUNTIF('Paraná (PR)'!$S$3:$S$40,$A18),"")</f>
        <v/>
      </c>
      <c r="Q18" s="140" t="str">
        <f>IF(VLOOKUP(Q$2,Status!$C$3:$H$29,5,0)="Pronta",COUNTIF('Paraíba (PB)'!$S$3:$S$100,$A18),"")</f>
        <v/>
      </c>
      <c r="R18" s="140" t="str">
        <f>IF(VLOOKUP(R$2,Status!$C$3:$H$29,5,0)="Pronta",COUNTIF('Paraná (PR)'!$S$3:$S$100,$A18),"")</f>
        <v/>
      </c>
      <c r="S18" s="140" t="str">
        <f>IF(VLOOKUP(S$2,Status!$C$3:$H$29,5,0)="Pronta",COUNTIF('Pernambuco (PE)'!$U$3:$U$100,$A18),"")</f>
        <v/>
      </c>
      <c r="T18" s="140" t="str">
        <f>if(VLOOKUP(T$2,Status!$C$3:$H$29,5,0)="Pronta",COUNTIF('Paraná (PR)'!$S$3:$S$40,$A18),"")</f>
        <v/>
      </c>
      <c r="U18" s="140" t="str">
        <f>if(VLOOKUP(U$2,Status!$C$3:$H$29,5,0)="Pronta",COUNTIF('Paraná (PR)'!$S$3:$S$40,$A18),"")</f>
        <v/>
      </c>
      <c r="V18" s="140" t="str">
        <f>if(VLOOKUP(V$2,Status!$C$3:$H$29,5,0)="Pronta",COUNTIF('Paraná (PR)'!$S$3:$S$40,$A18),"")</f>
        <v/>
      </c>
      <c r="W18" s="140" t="str">
        <f>IF(VLOOKUP(W$2,Status!$C$3:$H$29,5,0)="Pronta",COUNTIF('Rio Grande do Sul (RS)'!$U$3:$U$40,$A18),"")</f>
        <v/>
      </c>
      <c r="X18" s="140" t="str">
        <f>if(VLOOKUP(X$2,Status!$C$3:$H$29,5,0)="Pronta",COUNTIF('Paraná (PR)'!$S$3:$S$40,$A18),"")</f>
        <v/>
      </c>
      <c r="Y18" s="140" t="str">
        <f>if(VLOOKUP(Y$2,Status!$C$3:$H$29,5,0)="Pronta",COUNTIF('Paraná (PR)'!$S$3:$S$40,$A18),"")</f>
        <v/>
      </c>
      <c r="Z18" s="140" t="str">
        <f>if(VLOOKUP(Z$2,Status!$C$3:$H$29,5,0)="Pronta",COUNTIF(SC!$S$3:$S$40,$A18),"")</f>
        <v/>
      </c>
      <c r="AA18" s="140" t="str">
        <f>if(VLOOKUP(AA$2,Status!$C$3:$H$29,5,0)="Pronta",COUNTIF('Paraná (PR)'!$S$3:$S$40,$A18),"")</f>
        <v/>
      </c>
      <c r="AB18" s="140" t="str">
        <f>IF(VLOOKUP(AB$2,Status!$C$3:$H$29,5,0)="Pronta",COUNTIF('Sergipe (SE)'!$U$3:$U$40,$A18),"")</f>
        <v/>
      </c>
      <c r="AC18" s="140" t="str">
        <f>if(VLOOKUP(AC$2,Status!$C$3:$H$29,5,0)="Pronta",COUNTIF('Paraná (PR)'!$S$3:$S$40,$A18),"")</f>
        <v/>
      </c>
    </row>
    <row r="19">
      <c r="A19" s="140" t="str">
        <f>Partidos!A18</f>
        <v>Progressistas</v>
      </c>
      <c r="B19" s="140" t="str">
        <f>Partidos!B18</f>
        <v>C-direita</v>
      </c>
      <c r="C19" s="140" t="str">
        <f>IF(VLOOKUP(C$2,Status!$C$3:$H$29,5,0)="Pronta",COUNTIF('Acre (AC)'!$U$3:$U$40,$A19),"")</f>
        <v/>
      </c>
      <c r="D19" s="140" t="str">
        <f>IF(VLOOKUP(D$2,Status!$C$3:$H$29,5,0)="Pronta",COUNTIF('Alagoas (AL)'!$U$3:$U$40,$A19),"")</f>
        <v/>
      </c>
      <c r="E19" s="140" t="str">
        <f>if(VLOOKUP(E$2,Status!$C$3:$H$29,5,0)="Pronta",COUNTIF('Paraná (PR)'!$S$3:$S$40,$A19),"")</f>
        <v/>
      </c>
      <c r="F19" s="140" t="str">
        <f>if(VLOOKUP(F$2,Status!$C$3:$H$29,5,0)="Pronta",COUNTIF('Paraná (PR)'!$S$3:$S$40,$A19),"")</f>
        <v/>
      </c>
      <c r="G19" s="140" t="str">
        <f>if(VLOOKUP(G$2,Status!$C$3:$H$29,5,0)="Pronta",COUNTIF('Paraná (PR)'!$S$3:$S$40,$A19),"")</f>
        <v/>
      </c>
      <c r="H19" s="140" t="str">
        <f>if(VLOOKUP(H$2,Status!$C$3:$H$29,5,0)="Pronta",COUNTIF('Paraná (PR)'!$S$3:$S$40,$A19),"")</f>
        <v/>
      </c>
      <c r="I19" s="140" t="str">
        <f>if(VLOOKUP(I$2,Status!$C$3:$H$29,5,0)="Pronta",COUNTIF('Paraná (PR)'!$S$3:$S$40,$A19),"")</f>
        <v/>
      </c>
      <c r="J19" s="140" t="str">
        <f>if(VLOOKUP(J$2,Status!$C$3:$H$29,5,0)="Pronta",COUNTIF('Paraná (PR)'!$S$3:$S$40,$A19),"")</f>
        <v/>
      </c>
      <c r="K19" s="140" t="str">
        <f>if(VLOOKUP(K$2,Status!$C$3:$H$29,5,0)="Pronta",COUNTIF('Paraná (PR)'!$S$3:$S$40,$A19),"")</f>
        <v/>
      </c>
      <c r="L19" s="140" t="str">
        <f>if(VLOOKUP(L$2,Status!$C$3:$H$29,5,0)="Pronta",COUNTIF('Paraná (PR)'!$S$3:$S$40,$A19),"")</f>
        <v/>
      </c>
      <c r="M19" s="140" t="str">
        <f>if(VLOOKUP(M$2,Status!$C$3:$H$29,5,0)="Pronta",COUNTIF('Paraná (PR)'!$S$3:$S$40,$A19),"")</f>
        <v/>
      </c>
      <c r="N19" s="140" t="str">
        <f>if(VLOOKUP(N$2,Status!$C$3:$H$29,5,0)="Pronta",COUNTIF('Paraná (PR)'!$S$3:$S$40,$A19),"")</f>
        <v/>
      </c>
      <c r="O19" s="140" t="str">
        <f>IF(VLOOKUP(O$2,Status!$C$3:$H$29,5,0)="Pronta",COUNTIF('Minas Gerais (MG)'!$U$3:$U$60,$A19),"")</f>
        <v/>
      </c>
      <c r="P19" s="140" t="str">
        <f>if(VLOOKUP(P$2,Status!$C$3:$H$29,5,0)="Pronta",COUNTIF('Paraná (PR)'!$S$3:$S$40,$A19),"")</f>
        <v/>
      </c>
      <c r="Q19" s="140" t="str">
        <f>IF(VLOOKUP(Q$2,Status!$C$3:$H$29,5,0)="Pronta",COUNTIF('Paraíba (PB)'!$S$3:$S$100,$A19),"")</f>
        <v/>
      </c>
      <c r="R19" s="140" t="str">
        <f>IF(VLOOKUP(R$2,Status!$C$3:$H$29,5,0)="Pronta",COUNTIF('Paraná (PR)'!$S$3:$S$100,$A19),"")</f>
        <v/>
      </c>
      <c r="S19" s="140" t="str">
        <f>IF(VLOOKUP(S$2,Status!$C$3:$H$29,5,0)="Pronta",COUNTIF('Pernambuco (PE)'!$U$3:$U$100,$A19),"")</f>
        <v/>
      </c>
      <c r="T19" s="140" t="str">
        <f>if(VLOOKUP(T$2,Status!$C$3:$H$29,5,0)="Pronta",COUNTIF('Paraná (PR)'!$S$3:$S$40,$A19),"")</f>
        <v/>
      </c>
      <c r="U19" s="140" t="str">
        <f>if(VLOOKUP(U$2,Status!$C$3:$H$29,5,0)="Pronta",COUNTIF('Paraná (PR)'!$S$3:$S$40,$A19),"")</f>
        <v/>
      </c>
      <c r="V19" s="140" t="str">
        <f>if(VLOOKUP(V$2,Status!$C$3:$H$29,5,0)="Pronta",COUNTIF('Paraná (PR)'!$S$3:$S$40,$A19),"")</f>
        <v/>
      </c>
      <c r="W19" s="140" t="str">
        <f>IF(VLOOKUP(W$2,Status!$C$3:$H$29,5,0)="Pronta",COUNTIF('Rio Grande do Sul (RS)'!$U$3:$U$40,$A19),"")</f>
        <v/>
      </c>
      <c r="X19" s="140" t="str">
        <f>if(VLOOKUP(X$2,Status!$C$3:$H$29,5,0)="Pronta",COUNTIF('Paraná (PR)'!$S$3:$S$40,$A19),"")</f>
        <v/>
      </c>
      <c r="Y19" s="140" t="str">
        <f>if(VLOOKUP(Y$2,Status!$C$3:$H$29,5,0)="Pronta",COUNTIF('Paraná (PR)'!$S$3:$S$40,$A19),"")</f>
        <v/>
      </c>
      <c r="Z19" s="140" t="str">
        <f>if(VLOOKUP(Z$2,Status!$C$3:$H$29,5,0)="Pronta",COUNTIF(SC!$S$3:$S$40,$A19),"")</f>
        <v/>
      </c>
      <c r="AA19" s="140" t="str">
        <f>if(VLOOKUP(AA$2,Status!$C$3:$H$29,5,0)="Pronta",COUNTIF('Paraná (PR)'!$S$3:$S$40,$A19),"")</f>
        <v/>
      </c>
      <c r="AB19" s="140" t="str">
        <f>IF(VLOOKUP(AB$2,Status!$C$3:$H$29,5,0)="Pronta",COUNTIF('Sergipe (SE)'!$U$3:$U$40,$A19),"")</f>
        <v/>
      </c>
      <c r="AC19" s="140" t="str">
        <f>if(VLOOKUP(AC$2,Status!$C$3:$H$29,5,0)="Pronta",COUNTIF('Paraná (PR)'!$S$3:$S$40,$A19),"")</f>
        <v/>
      </c>
    </row>
    <row r="20">
      <c r="A20" s="140" t="str">
        <f>Partidos!A19</f>
        <v>PROS</v>
      </c>
      <c r="B20" s="140" t="str">
        <f>Partidos!B19</f>
        <v>Centro</v>
      </c>
      <c r="C20" s="140" t="str">
        <f>IF(VLOOKUP(C$2,Status!$C$3:$H$29,5,0)="Pronta",COUNTIF('Acre (AC)'!$U$3:$U$40,$A20),"")</f>
        <v/>
      </c>
      <c r="D20" s="140" t="str">
        <f>IF(VLOOKUP(D$2,Status!$C$3:$H$29,5,0)="Pronta",COUNTIF('Alagoas (AL)'!$U$3:$U$40,$A20),"")</f>
        <v/>
      </c>
      <c r="E20" s="140" t="str">
        <f>if(VLOOKUP(E$2,Status!$C$3:$H$29,5,0)="Pronta",COUNTIF('Paraná (PR)'!$S$3:$S$40,$A20),"")</f>
        <v/>
      </c>
      <c r="F20" s="140" t="str">
        <f>if(VLOOKUP(F$2,Status!$C$3:$H$29,5,0)="Pronta",COUNTIF('Paraná (PR)'!$S$3:$S$40,$A20),"")</f>
        <v/>
      </c>
      <c r="G20" s="140" t="str">
        <f>if(VLOOKUP(G$2,Status!$C$3:$H$29,5,0)="Pronta",COUNTIF('Paraná (PR)'!$S$3:$S$40,$A20),"")</f>
        <v/>
      </c>
      <c r="H20" s="140" t="str">
        <f>if(VLOOKUP(H$2,Status!$C$3:$H$29,5,0)="Pronta",COUNTIF('Paraná (PR)'!$S$3:$S$40,$A20),"")</f>
        <v/>
      </c>
      <c r="I20" s="140" t="str">
        <f>if(VLOOKUP(I$2,Status!$C$3:$H$29,5,0)="Pronta",COUNTIF('Paraná (PR)'!$S$3:$S$40,$A20),"")</f>
        <v/>
      </c>
      <c r="J20" s="140" t="str">
        <f>if(VLOOKUP(J$2,Status!$C$3:$H$29,5,0)="Pronta",COUNTIF('Paraná (PR)'!$S$3:$S$40,$A20),"")</f>
        <v/>
      </c>
      <c r="K20" s="140" t="str">
        <f>if(VLOOKUP(K$2,Status!$C$3:$H$29,5,0)="Pronta",COUNTIF('Paraná (PR)'!$S$3:$S$40,$A20),"")</f>
        <v/>
      </c>
      <c r="L20" s="140" t="str">
        <f>if(VLOOKUP(L$2,Status!$C$3:$H$29,5,0)="Pronta",COUNTIF('Paraná (PR)'!$S$3:$S$40,$A20),"")</f>
        <v/>
      </c>
      <c r="M20" s="140" t="str">
        <f>if(VLOOKUP(M$2,Status!$C$3:$H$29,5,0)="Pronta",COUNTIF('Paraná (PR)'!$S$3:$S$40,$A20),"")</f>
        <v/>
      </c>
      <c r="N20" s="140" t="str">
        <f>if(VLOOKUP(N$2,Status!$C$3:$H$29,5,0)="Pronta",COUNTIF('Paraná (PR)'!$S$3:$S$40,$A20),"")</f>
        <v/>
      </c>
      <c r="O20" s="140" t="str">
        <f>IF(VLOOKUP(O$2,Status!$C$3:$H$29,5,0)="Pronta",COUNTIF('Minas Gerais (MG)'!$U$3:$U$60,$A20),"")</f>
        <v/>
      </c>
      <c r="P20" s="140" t="str">
        <f>if(VLOOKUP(P$2,Status!$C$3:$H$29,5,0)="Pronta",COUNTIF('Paraná (PR)'!$S$3:$S$40,$A20),"")</f>
        <v/>
      </c>
      <c r="Q20" s="140" t="str">
        <f>IF(VLOOKUP(Q$2,Status!$C$3:$H$29,5,0)="Pronta",COUNTIF('Paraíba (PB)'!$S$3:$S$100,$A20),"")</f>
        <v/>
      </c>
      <c r="R20" s="140" t="str">
        <f>IF(VLOOKUP(R$2,Status!$C$3:$H$29,5,0)="Pronta",COUNTIF('Paraná (PR)'!$S$3:$S$100,$A20),"")</f>
        <v/>
      </c>
      <c r="S20" s="140" t="str">
        <f>IF(VLOOKUP(S$2,Status!$C$3:$H$29,5,0)="Pronta",COUNTIF('Pernambuco (PE)'!$U$3:$U$100,$A20),"")</f>
        <v/>
      </c>
      <c r="T20" s="140" t="str">
        <f>if(VLOOKUP(T$2,Status!$C$3:$H$29,5,0)="Pronta",COUNTIF('Paraná (PR)'!$S$3:$S$40,$A20),"")</f>
        <v/>
      </c>
      <c r="U20" s="140" t="str">
        <f>if(VLOOKUP(U$2,Status!$C$3:$H$29,5,0)="Pronta",COUNTIF('Paraná (PR)'!$S$3:$S$40,$A20),"")</f>
        <v/>
      </c>
      <c r="V20" s="140" t="str">
        <f>if(VLOOKUP(V$2,Status!$C$3:$H$29,5,0)="Pronta",COUNTIF('Paraná (PR)'!$S$3:$S$40,$A20),"")</f>
        <v/>
      </c>
      <c r="W20" s="140" t="str">
        <f>IF(VLOOKUP(W$2,Status!$C$3:$H$29,5,0)="Pronta",COUNTIF('Rio Grande do Sul (RS)'!$U$3:$U$40,$A20),"")</f>
        <v/>
      </c>
      <c r="X20" s="140" t="str">
        <f>if(VLOOKUP(X$2,Status!$C$3:$H$29,5,0)="Pronta",COUNTIF('Paraná (PR)'!$S$3:$S$40,$A20),"")</f>
        <v/>
      </c>
      <c r="Y20" s="140" t="str">
        <f>if(VLOOKUP(Y$2,Status!$C$3:$H$29,5,0)="Pronta",COUNTIF('Paraná (PR)'!$S$3:$S$40,$A20),"")</f>
        <v/>
      </c>
      <c r="Z20" s="140" t="str">
        <f>if(VLOOKUP(Z$2,Status!$C$3:$H$29,5,0)="Pronta",COUNTIF(SC!$S$3:$S$40,$A20),"")</f>
        <v/>
      </c>
      <c r="AA20" s="140" t="str">
        <f>if(VLOOKUP(AA$2,Status!$C$3:$H$29,5,0)="Pronta",COUNTIF('Paraná (PR)'!$S$3:$S$40,$A20),"")</f>
        <v/>
      </c>
      <c r="AB20" s="140" t="str">
        <f>IF(VLOOKUP(AB$2,Status!$C$3:$H$29,5,0)="Pronta",COUNTIF('Sergipe (SE)'!$U$3:$U$40,$A20),"")</f>
        <v/>
      </c>
      <c r="AC20" s="140" t="str">
        <f>if(VLOOKUP(AC$2,Status!$C$3:$H$29,5,0)="Pronta",COUNTIF('Paraná (PR)'!$S$3:$S$40,$A20),"")</f>
        <v/>
      </c>
    </row>
    <row r="21">
      <c r="A21" s="140" t="str">
        <f>Partidos!A20</f>
        <v>PRTB</v>
      </c>
      <c r="B21" s="140" t="str">
        <f>Partidos!B20</f>
        <v>C-direita</v>
      </c>
      <c r="C21" s="140" t="str">
        <f>IF(VLOOKUP(C$2,Status!$C$3:$H$29,5,0)="Pronta",COUNTIF('Acre (AC)'!$U$3:$U$40,$A21),"")</f>
        <v/>
      </c>
      <c r="D21" s="140" t="str">
        <f>IF(VLOOKUP(D$2,Status!$C$3:$H$29,5,0)="Pronta",COUNTIF('Alagoas (AL)'!$U$3:$U$40,$A21),"")</f>
        <v/>
      </c>
      <c r="E21" s="140" t="str">
        <f>if(VLOOKUP(E$2,Status!$C$3:$H$29,5,0)="Pronta",COUNTIF('Paraná (PR)'!$S$3:$S$40,$A21),"")</f>
        <v/>
      </c>
      <c r="F21" s="140" t="str">
        <f>if(VLOOKUP(F$2,Status!$C$3:$H$29,5,0)="Pronta",COUNTIF('Paraná (PR)'!$S$3:$S$40,$A21),"")</f>
        <v/>
      </c>
      <c r="G21" s="140" t="str">
        <f>if(VLOOKUP(G$2,Status!$C$3:$H$29,5,0)="Pronta",COUNTIF('Paraná (PR)'!$S$3:$S$40,$A21),"")</f>
        <v/>
      </c>
      <c r="H21" s="140" t="str">
        <f>if(VLOOKUP(H$2,Status!$C$3:$H$29,5,0)="Pronta",COUNTIF('Paraná (PR)'!$S$3:$S$40,$A21),"")</f>
        <v/>
      </c>
      <c r="I21" s="140" t="str">
        <f>if(VLOOKUP(I$2,Status!$C$3:$H$29,5,0)="Pronta",COUNTIF('Paraná (PR)'!$S$3:$S$40,$A21),"")</f>
        <v/>
      </c>
      <c r="J21" s="140" t="str">
        <f>if(VLOOKUP(J$2,Status!$C$3:$H$29,5,0)="Pronta",COUNTIF('Paraná (PR)'!$S$3:$S$40,$A21),"")</f>
        <v/>
      </c>
      <c r="K21" s="140" t="str">
        <f>if(VLOOKUP(K$2,Status!$C$3:$H$29,5,0)="Pronta",COUNTIF('Paraná (PR)'!$S$3:$S$40,$A21),"")</f>
        <v/>
      </c>
      <c r="L21" s="140" t="str">
        <f>if(VLOOKUP(L$2,Status!$C$3:$H$29,5,0)="Pronta",COUNTIF('Paraná (PR)'!$S$3:$S$40,$A21),"")</f>
        <v/>
      </c>
      <c r="M21" s="140" t="str">
        <f>if(VLOOKUP(M$2,Status!$C$3:$H$29,5,0)="Pronta",COUNTIF('Paraná (PR)'!$S$3:$S$40,$A21),"")</f>
        <v/>
      </c>
      <c r="N21" s="140" t="str">
        <f>if(VLOOKUP(N$2,Status!$C$3:$H$29,5,0)="Pronta",COUNTIF('Paraná (PR)'!$S$3:$S$40,$A21),"")</f>
        <v/>
      </c>
      <c r="O21" s="140" t="str">
        <f>IF(VLOOKUP(O$2,Status!$C$3:$H$29,5,0)="Pronta",COUNTIF('Minas Gerais (MG)'!$U$3:$U$60,$A21),"")</f>
        <v/>
      </c>
      <c r="P21" s="140" t="str">
        <f>if(VLOOKUP(P$2,Status!$C$3:$H$29,5,0)="Pronta",COUNTIF('Paraná (PR)'!$S$3:$S$40,$A21),"")</f>
        <v/>
      </c>
      <c r="Q21" s="140" t="str">
        <f>IF(VLOOKUP(Q$2,Status!$C$3:$H$29,5,0)="Pronta",COUNTIF('Paraíba (PB)'!$S$3:$S$100,$A21),"")</f>
        <v/>
      </c>
      <c r="R21" s="140" t="str">
        <f>IF(VLOOKUP(R$2,Status!$C$3:$H$29,5,0)="Pronta",COUNTIF('Paraná (PR)'!$S$3:$S$100,$A21),"")</f>
        <v/>
      </c>
      <c r="S21" s="140" t="str">
        <f>IF(VLOOKUP(S$2,Status!$C$3:$H$29,5,0)="Pronta",COUNTIF('Pernambuco (PE)'!$U$3:$U$100,$A21),"")</f>
        <v/>
      </c>
      <c r="T21" s="140" t="str">
        <f>if(VLOOKUP(T$2,Status!$C$3:$H$29,5,0)="Pronta",COUNTIF('Paraná (PR)'!$S$3:$S$40,$A21),"")</f>
        <v/>
      </c>
      <c r="U21" s="140" t="str">
        <f>if(VLOOKUP(U$2,Status!$C$3:$H$29,5,0)="Pronta",COUNTIF('Paraná (PR)'!$S$3:$S$40,$A21),"")</f>
        <v/>
      </c>
      <c r="V21" s="140" t="str">
        <f>if(VLOOKUP(V$2,Status!$C$3:$H$29,5,0)="Pronta",COUNTIF('Paraná (PR)'!$S$3:$S$40,$A21),"")</f>
        <v/>
      </c>
      <c r="W21" s="140" t="str">
        <f>IF(VLOOKUP(W$2,Status!$C$3:$H$29,5,0)="Pronta",COUNTIF('Rio Grande do Sul (RS)'!$U$3:$U$40,$A21),"")</f>
        <v/>
      </c>
      <c r="X21" s="140" t="str">
        <f>if(VLOOKUP(X$2,Status!$C$3:$H$29,5,0)="Pronta",COUNTIF('Paraná (PR)'!$S$3:$S$40,$A21),"")</f>
        <v/>
      </c>
      <c r="Y21" s="140" t="str">
        <f>if(VLOOKUP(Y$2,Status!$C$3:$H$29,5,0)="Pronta",COUNTIF('Paraná (PR)'!$S$3:$S$40,$A21),"")</f>
        <v/>
      </c>
      <c r="Z21" s="140" t="str">
        <f>if(VLOOKUP(Z$2,Status!$C$3:$H$29,5,0)="Pronta",COUNTIF(SC!$S$3:$S$40,$A21),"")</f>
        <v/>
      </c>
      <c r="AA21" s="140" t="str">
        <f>if(VLOOKUP(AA$2,Status!$C$3:$H$29,5,0)="Pronta",COUNTIF('Paraná (PR)'!$S$3:$S$40,$A21),"")</f>
        <v/>
      </c>
      <c r="AB21" s="140" t="str">
        <f>IF(VLOOKUP(AB$2,Status!$C$3:$H$29,5,0)="Pronta",COUNTIF('Sergipe (SE)'!$U$3:$U$40,$A21),"")</f>
        <v/>
      </c>
      <c r="AC21" s="140" t="str">
        <f>if(VLOOKUP(AC$2,Status!$C$3:$H$29,5,0)="Pronta",COUNTIF('Paraná (PR)'!$S$3:$S$40,$A21),"")</f>
        <v/>
      </c>
    </row>
    <row r="22">
      <c r="A22" s="140" t="str">
        <f>Partidos!A21</f>
        <v>PSB</v>
      </c>
      <c r="B22" s="140" t="str">
        <f>Partidos!B21</f>
        <v>C-esquerda</v>
      </c>
      <c r="C22" s="140" t="str">
        <f>IF(VLOOKUP(C$2,Status!$C$3:$H$29,5,0)="Pronta",COUNTIF('Acre (AC)'!$U$3:$U$40,$A22),"")</f>
        <v/>
      </c>
      <c r="D22" s="140" t="str">
        <f>IF(VLOOKUP(D$2,Status!$C$3:$H$29,5,0)="Pronta",COUNTIF('Alagoas (AL)'!$U$3:$U$40,$A22),"")</f>
        <v/>
      </c>
      <c r="E22" s="140" t="str">
        <f>if(VLOOKUP(E$2,Status!$C$3:$H$29,5,0)="Pronta",COUNTIF('Paraná (PR)'!$S$3:$S$40,$A22),"")</f>
        <v/>
      </c>
      <c r="F22" s="140" t="str">
        <f>if(VLOOKUP(F$2,Status!$C$3:$H$29,5,0)="Pronta",COUNTIF('Paraná (PR)'!$S$3:$S$40,$A22),"")</f>
        <v/>
      </c>
      <c r="G22" s="140" t="str">
        <f>if(VLOOKUP(G$2,Status!$C$3:$H$29,5,0)="Pronta",COUNTIF('Paraná (PR)'!$S$3:$S$40,$A22),"")</f>
        <v/>
      </c>
      <c r="H22" s="140" t="str">
        <f>if(VLOOKUP(H$2,Status!$C$3:$H$29,5,0)="Pronta",COUNTIF('Paraná (PR)'!$S$3:$S$40,$A22),"")</f>
        <v/>
      </c>
      <c r="I22" s="140" t="str">
        <f>if(VLOOKUP(I$2,Status!$C$3:$H$29,5,0)="Pronta",COUNTIF('Paraná (PR)'!$S$3:$S$40,$A22),"")</f>
        <v/>
      </c>
      <c r="J22" s="140" t="str">
        <f>if(VLOOKUP(J$2,Status!$C$3:$H$29,5,0)="Pronta",COUNTIF('Paraná (PR)'!$S$3:$S$40,$A22),"")</f>
        <v/>
      </c>
      <c r="K22" s="140" t="str">
        <f>if(VLOOKUP(K$2,Status!$C$3:$H$29,5,0)="Pronta",COUNTIF('Paraná (PR)'!$S$3:$S$40,$A22),"")</f>
        <v/>
      </c>
      <c r="L22" s="140" t="str">
        <f>if(VLOOKUP(L$2,Status!$C$3:$H$29,5,0)="Pronta",COUNTIF('Paraná (PR)'!$S$3:$S$40,$A22),"")</f>
        <v/>
      </c>
      <c r="M22" s="140" t="str">
        <f>if(VLOOKUP(M$2,Status!$C$3:$H$29,5,0)="Pronta",COUNTIF('Paraná (PR)'!$S$3:$S$40,$A22),"")</f>
        <v/>
      </c>
      <c r="N22" s="140" t="str">
        <f>if(VLOOKUP(N$2,Status!$C$3:$H$29,5,0)="Pronta",COUNTIF('Paraná (PR)'!$S$3:$S$40,$A22),"")</f>
        <v/>
      </c>
      <c r="O22" s="140" t="str">
        <f>IF(VLOOKUP(O$2,Status!$C$3:$H$29,5,0)="Pronta",COUNTIF('Minas Gerais (MG)'!$U$3:$U$60,$A22),"")</f>
        <v/>
      </c>
      <c r="P22" s="140" t="str">
        <f>if(VLOOKUP(P$2,Status!$C$3:$H$29,5,0)="Pronta",COUNTIF('Paraná (PR)'!$S$3:$S$40,$A22),"")</f>
        <v/>
      </c>
      <c r="Q22" s="140" t="str">
        <f>IF(VLOOKUP(Q$2,Status!$C$3:$H$29,5,0)="Pronta",COUNTIF('Paraíba (PB)'!$S$3:$S$100,$A22),"")</f>
        <v/>
      </c>
      <c r="R22" s="140" t="str">
        <f>IF(VLOOKUP(R$2,Status!$C$3:$H$29,5,0)="Pronta",COUNTIF('Paraná (PR)'!$S$3:$S$100,$A22),"")</f>
        <v/>
      </c>
      <c r="S22" s="140" t="str">
        <f>IF(VLOOKUP(S$2,Status!$C$3:$H$29,5,0)="Pronta",COUNTIF('Pernambuco (PE)'!$U$3:$U$100,$A22),"")</f>
        <v/>
      </c>
      <c r="T22" s="140" t="str">
        <f>if(VLOOKUP(T$2,Status!$C$3:$H$29,5,0)="Pronta",COUNTIF('Paraná (PR)'!$S$3:$S$40,$A22),"")</f>
        <v/>
      </c>
      <c r="U22" s="140" t="str">
        <f>if(VLOOKUP(U$2,Status!$C$3:$H$29,5,0)="Pronta",COUNTIF('Paraná (PR)'!$S$3:$S$40,$A22),"")</f>
        <v/>
      </c>
      <c r="V22" s="140" t="str">
        <f>if(VLOOKUP(V$2,Status!$C$3:$H$29,5,0)="Pronta",COUNTIF('Paraná (PR)'!$S$3:$S$40,$A22),"")</f>
        <v/>
      </c>
      <c r="W22" s="140" t="str">
        <f>IF(VLOOKUP(W$2,Status!$C$3:$H$29,5,0)="Pronta",COUNTIF('Rio Grande do Sul (RS)'!$U$3:$U$40,$A22),"")</f>
        <v/>
      </c>
      <c r="X22" s="140" t="str">
        <f>if(VLOOKUP(X$2,Status!$C$3:$H$29,5,0)="Pronta",COUNTIF('Paraná (PR)'!$S$3:$S$40,$A22),"")</f>
        <v/>
      </c>
      <c r="Y22" s="140" t="str">
        <f>if(VLOOKUP(Y$2,Status!$C$3:$H$29,5,0)="Pronta",COUNTIF('Paraná (PR)'!$S$3:$S$40,$A22),"")</f>
        <v/>
      </c>
      <c r="Z22" s="140" t="str">
        <f>if(VLOOKUP(Z$2,Status!$C$3:$H$29,5,0)="Pronta",COUNTIF(SC!$S$3:$S$40,$A22),"")</f>
        <v/>
      </c>
      <c r="AA22" s="140" t="str">
        <f>if(VLOOKUP(AA$2,Status!$C$3:$H$29,5,0)="Pronta",COUNTIF('Paraná (PR)'!$S$3:$S$40,$A22),"")</f>
        <v/>
      </c>
      <c r="AB22" s="140" t="str">
        <f>IF(VLOOKUP(AB$2,Status!$C$3:$H$29,5,0)="Pronta",COUNTIF('Sergipe (SE)'!$U$3:$U$40,$A22),"")</f>
        <v/>
      </c>
      <c r="AC22" s="140" t="str">
        <f>if(VLOOKUP(AC$2,Status!$C$3:$H$29,5,0)="Pronta",COUNTIF('Paraná (PR)'!$S$3:$S$40,$A22),"")</f>
        <v/>
      </c>
    </row>
    <row r="23">
      <c r="A23" s="140" t="str">
        <f>Partidos!A23</f>
        <v>PSD</v>
      </c>
      <c r="B23" s="140" t="str">
        <f>Partidos!B23</f>
        <v>Centro</v>
      </c>
      <c r="C23" s="140" t="str">
        <f>IF(VLOOKUP(C$2,Status!$C$3:$H$29,5,0)="Pronta",COUNTIF('Acre (AC)'!$U$3:$U$40,$A23),"")</f>
        <v/>
      </c>
      <c r="D23" s="140" t="str">
        <f>IF(VLOOKUP(D$2,Status!$C$3:$H$29,5,0)="Pronta",COUNTIF('Alagoas (AL)'!$U$3:$U$40,$A23),"")</f>
        <v/>
      </c>
      <c r="E23" s="140" t="str">
        <f>if(VLOOKUP(E$2,Status!$C$3:$H$29,5,0)="Pronta",COUNTIF('Paraná (PR)'!$S$3:$S$40,$A23),"")</f>
        <v/>
      </c>
      <c r="F23" s="140" t="str">
        <f>if(VLOOKUP(F$2,Status!$C$3:$H$29,5,0)="Pronta",COUNTIF('Paraná (PR)'!$S$3:$S$40,$A23),"")</f>
        <v/>
      </c>
      <c r="G23" s="140" t="str">
        <f>if(VLOOKUP(G$2,Status!$C$3:$H$29,5,0)="Pronta",COUNTIF('Paraná (PR)'!$S$3:$S$40,$A23),"")</f>
        <v/>
      </c>
      <c r="H23" s="140" t="str">
        <f>if(VLOOKUP(H$2,Status!$C$3:$H$29,5,0)="Pronta",COUNTIF('Paraná (PR)'!$S$3:$S$40,$A23),"")</f>
        <v/>
      </c>
      <c r="I23" s="140" t="str">
        <f>if(VLOOKUP(I$2,Status!$C$3:$H$29,5,0)="Pronta",COUNTIF('Paraná (PR)'!$S$3:$S$40,$A23),"")</f>
        <v/>
      </c>
      <c r="J23" s="140" t="str">
        <f>if(VLOOKUP(J$2,Status!$C$3:$H$29,5,0)="Pronta",COUNTIF('Paraná (PR)'!$S$3:$S$40,$A23),"")</f>
        <v/>
      </c>
      <c r="K23" s="140" t="str">
        <f>if(VLOOKUP(K$2,Status!$C$3:$H$29,5,0)="Pronta",COUNTIF('Paraná (PR)'!$S$3:$S$40,$A23),"")</f>
        <v/>
      </c>
      <c r="L23" s="140" t="str">
        <f>if(VLOOKUP(L$2,Status!$C$3:$H$29,5,0)="Pronta",COUNTIF('Paraná (PR)'!$S$3:$S$40,$A23),"")</f>
        <v/>
      </c>
      <c r="M23" s="140" t="str">
        <f>if(VLOOKUP(M$2,Status!$C$3:$H$29,5,0)="Pronta",COUNTIF('Paraná (PR)'!$S$3:$S$40,$A23),"")</f>
        <v/>
      </c>
      <c r="N23" s="140" t="str">
        <f>if(VLOOKUP(N$2,Status!$C$3:$H$29,5,0)="Pronta",COUNTIF('Paraná (PR)'!$S$3:$S$40,$A23),"")</f>
        <v/>
      </c>
      <c r="O23" s="140" t="str">
        <f>IF(VLOOKUP(O$2,Status!$C$3:$H$29,5,0)="Pronta",COUNTIF('Minas Gerais (MG)'!$U$3:$U$60,$A23),"")</f>
        <v/>
      </c>
      <c r="P23" s="140" t="str">
        <f>if(VLOOKUP(P$2,Status!$C$3:$H$29,5,0)="Pronta",COUNTIF('Paraná (PR)'!$S$3:$S$40,$A23),"")</f>
        <v/>
      </c>
      <c r="Q23" s="140" t="str">
        <f>IF(VLOOKUP(Q$2,Status!$C$3:$H$29,5,0)="Pronta",COUNTIF('Paraíba (PB)'!$S$3:$S$100,$A23),"")</f>
        <v/>
      </c>
      <c r="R23" s="140" t="str">
        <f>IF(VLOOKUP(R$2,Status!$C$3:$H$29,5,0)="Pronta",COUNTIF('Paraná (PR)'!$S$3:$S$100,$A23),"")</f>
        <v/>
      </c>
      <c r="S23" s="140" t="str">
        <f>IF(VLOOKUP(S$2,Status!$C$3:$H$29,5,0)="Pronta",COUNTIF('Pernambuco (PE)'!$U$3:$U$100,$A23),"")</f>
        <v/>
      </c>
      <c r="T23" s="140" t="str">
        <f>if(VLOOKUP(T$2,Status!$C$3:$H$29,5,0)="Pronta",COUNTIF('Paraná (PR)'!$S$3:$S$40,$A23),"")</f>
        <v/>
      </c>
      <c r="U23" s="140" t="str">
        <f>if(VLOOKUP(U$2,Status!$C$3:$H$29,5,0)="Pronta",COUNTIF('Paraná (PR)'!$S$3:$S$40,$A23),"")</f>
        <v/>
      </c>
      <c r="V23" s="140" t="str">
        <f>if(VLOOKUP(V$2,Status!$C$3:$H$29,5,0)="Pronta",COUNTIF('Paraná (PR)'!$S$3:$S$40,$A23),"")</f>
        <v/>
      </c>
      <c r="W23" s="140" t="str">
        <f>IF(VLOOKUP(W$2,Status!$C$3:$H$29,5,0)="Pronta",COUNTIF('Rio Grande do Sul (RS)'!$U$3:$U$40,$A23),"")</f>
        <v/>
      </c>
      <c r="X23" s="140" t="str">
        <f>if(VLOOKUP(X$2,Status!$C$3:$H$29,5,0)="Pronta",COUNTIF('Paraná (PR)'!$S$3:$S$40,$A23),"")</f>
        <v/>
      </c>
      <c r="Y23" s="140" t="str">
        <f>if(VLOOKUP(Y$2,Status!$C$3:$H$29,5,0)="Pronta",COUNTIF('Paraná (PR)'!$S$3:$S$40,$A23),"")</f>
        <v/>
      </c>
      <c r="Z23" s="140" t="str">
        <f>if(VLOOKUP(Z$2,Status!$C$3:$H$29,5,0)="Pronta",COUNTIF(SC!$S$3:$S$40,$A23),"")</f>
        <v/>
      </c>
      <c r="AA23" s="140" t="str">
        <f>if(VLOOKUP(AA$2,Status!$C$3:$H$29,5,0)="Pronta",COUNTIF('Paraná (PR)'!$S$3:$S$40,$A23),"")</f>
        <v/>
      </c>
      <c r="AB23" s="140" t="str">
        <f>IF(VLOOKUP(AB$2,Status!$C$3:$H$29,5,0)="Pronta",COUNTIF('Sergipe (SE)'!$U$3:$U$40,$A23),"")</f>
        <v/>
      </c>
      <c r="AC23" s="140" t="str">
        <f>if(VLOOKUP(AC$2,Status!$C$3:$H$29,5,0)="Pronta",COUNTIF('Paraná (PR)'!$S$3:$S$40,$A23),"")</f>
        <v/>
      </c>
    </row>
    <row r="24">
      <c r="A24" s="140" t="str">
        <f>Partidos!A24</f>
        <v>PSDB</v>
      </c>
      <c r="B24" s="140" t="str">
        <f>Partidos!B24</f>
        <v>Centro</v>
      </c>
      <c r="C24" s="140" t="str">
        <f>IF(VLOOKUP(C$2,Status!$C$3:$H$29,5,0)="Pronta",COUNTIF('Acre (AC)'!$U$3:$U$40,$A24),"")</f>
        <v/>
      </c>
      <c r="D24" s="140" t="str">
        <f>IF(VLOOKUP(D$2,Status!$C$3:$H$29,5,0)="Pronta",COUNTIF('Alagoas (AL)'!$U$3:$U$40,$A24),"")</f>
        <v/>
      </c>
      <c r="E24" s="140" t="str">
        <f>if(VLOOKUP(E$2,Status!$C$3:$H$29,5,0)="Pronta",COUNTIF('Paraná (PR)'!$S$3:$S$40,$A24),"")</f>
        <v/>
      </c>
      <c r="F24" s="140" t="str">
        <f>if(VLOOKUP(F$2,Status!$C$3:$H$29,5,0)="Pronta",COUNTIF('Paraná (PR)'!$S$3:$S$40,$A24),"")</f>
        <v/>
      </c>
      <c r="G24" s="140" t="str">
        <f>if(VLOOKUP(G$2,Status!$C$3:$H$29,5,0)="Pronta",COUNTIF('Paraná (PR)'!$S$3:$S$40,$A24),"")</f>
        <v/>
      </c>
      <c r="H24" s="140" t="str">
        <f>if(VLOOKUP(H$2,Status!$C$3:$H$29,5,0)="Pronta",COUNTIF('Paraná (PR)'!$S$3:$S$40,$A24),"")</f>
        <v/>
      </c>
      <c r="I24" s="140" t="str">
        <f>if(VLOOKUP(I$2,Status!$C$3:$H$29,5,0)="Pronta",COUNTIF('Paraná (PR)'!$S$3:$S$40,$A24),"")</f>
        <v/>
      </c>
      <c r="J24" s="140" t="str">
        <f>if(VLOOKUP(J$2,Status!$C$3:$H$29,5,0)="Pronta",COUNTIF('Paraná (PR)'!$S$3:$S$40,$A24),"")</f>
        <v/>
      </c>
      <c r="K24" s="140" t="str">
        <f>if(VLOOKUP(K$2,Status!$C$3:$H$29,5,0)="Pronta",COUNTIF('Paraná (PR)'!$S$3:$S$40,$A24),"")</f>
        <v/>
      </c>
      <c r="L24" s="140" t="str">
        <f>if(VLOOKUP(L$2,Status!$C$3:$H$29,5,0)="Pronta",COUNTIF('Paraná (PR)'!$S$3:$S$40,$A24),"")</f>
        <v/>
      </c>
      <c r="M24" s="140" t="str">
        <f>if(VLOOKUP(M$2,Status!$C$3:$H$29,5,0)="Pronta",COUNTIF('Paraná (PR)'!$S$3:$S$40,$A24),"")</f>
        <v/>
      </c>
      <c r="N24" s="140" t="str">
        <f>if(VLOOKUP(N$2,Status!$C$3:$H$29,5,0)="Pronta",COUNTIF('Paraná (PR)'!$S$3:$S$40,$A24),"")</f>
        <v/>
      </c>
      <c r="O24" s="140" t="str">
        <f>IF(VLOOKUP(O$2,Status!$C$3:$H$29,5,0)="Pronta",COUNTIF('Minas Gerais (MG)'!$U$3:$U$60,$A24),"")</f>
        <v/>
      </c>
      <c r="P24" s="140" t="str">
        <f>if(VLOOKUP(P$2,Status!$C$3:$H$29,5,0)="Pronta",COUNTIF('Paraná (PR)'!$S$3:$S$40,$A24),"")</f>
        <v/>
      </c>
      <c r="Q24" s="140" t="str">
        <f>IF(VLOOKUP(Q$2,Status!$C$3:$H$29,5,0)="Pronta",COUNTIF('Paraíba (PB)'!$S$3:$S$100,$A24),"")</f>
        <v/>
      </c>
      <c r="R24" s="140" t="str">
        <f>IF(VLOOKUP(R$2,Status!$C$3:$H$29,5,0)="Pronta",COUNTIF('Paraná (PR)'!$S$3:$S$100,$A24),"")</f>
        <v/>
      </c>
      <c r="S24" s="140" t="str">
        <f>IF(VLOOKUP(S$2,Status!$C$3:$H$29,5,0)="Pronta",COUNTIF('Pernambuco (PE)'!$U$3:$U$100,$A24),"")</f>
        <v/>
      </c>
      <c r="T24" s="140" t="str">
        <f>if(VLOOKUP(T$2,Status!$C$3:$H$29,5,0)="Pronta",COUNTIF('Paraná (PR)'!$S$3:$S$40,$A24),"")</f>
        <v/>
      </c>
      <c r="U24" s="140" t="str">
        <f>if(VLOOKUP(U$2,Status!$C$3:$H$29,5,0)="Pronta",COUNTIF('Paraná (PR)'!$S$3:$S$40,$A24),"")</f>
        <v/>
      </c>
      <c r="V24" s="140" t="str">
        <f>if(VLOOKUP(V$2,Status!$C$3:$H$29,5,0)="Pronta",COUNTIF('Paraná (PR)'!$S$3:$S$40,$A24),"")</f>
        <v/>
      </c>
      <c r="W24" s="140" t="str">
        <f>IF(VLOOKUP(W$2,Status!$C$3:$H$29,5,0)="Pronta",COUNTIF('Rio Grande do Sul (RS)'!$U$3:$U$40,$A24),"")</f>
        <v/>
      </c>
      <c r="X24" s="140" t="str">
        <f>if(VLOOKUP(X$2,Status!$C$3:$H$29,5,0)="Pronta",COUNTIF('Paraná (PR)'!$S$3:$S$40,$A24),"")</f>
        <v/>
      </c>
      <c r="Y24" s="140" t="str">
        <f>if(VLOOKUP(Y$2,Status!$C$3:$H$29,5,0)="Pronta",COUNTIF('Paraná (PR)'!$S$3:$S$40,$A24),"")</f>
        <v/>
      </c>
      <c r="Z24" s="140" t="str">
        <f>if(VLOOKUP(Z$2,Status!$C$3:$H$29,5,0)="Pronta",COUNTIF(SC!$S$3:$S$40,$A24),"")</f>
        <v/>
      </c>
      <c r="AA24" s="140" t="str">
        <f>if(VLOOKUP(AA$2,Status!$C$3:$H$29,5,0)="Pronta",COUNTIF('Paraná (PR)'!$S$3:$S$40,$A24),"")</f>
        <v/>
      </c>
      <c r="AB24" s="140" t="str">
        <f>IF(VLOOKUP(AB$2,Status!$C$3:$H$29,5,0)="Pronta",COUNTIF('Sergipe (SE)'!$U$3:$U$40,$A24),"")</f>
        <v/>
      </c>
      <c r="AC24" s="140" t="str">
        <f>if(VLOOKUP(AC$2,Status!$C$3:$H$29,5,0)="Pronta",COUNTIF('Paraná (PR)'!$S$3:$S$40,$A24),"")</f>
        <v/>
      </c>
    </row>
    <row r="25">
      <c r="A25" s="140" t="str">
        <f>Partidos!A25</f>
        <v>PSOL</v>
      </c>
      <c r="B25" s="140" t="str">
        <f>Partidos!B25</f>
        <v>Esquerda</v>
      </c>
      <c r="C25" s="140" t="str">
        <f>IF(VLOOKUP(C$2,Status!$C$3:$H$29,5,0)="Pronta",COUNTIF('Acre (AC)'!$U$3:$U$40,$A25),"")</f>
        <v/>
      </c>
      <c r="D25" s="140" t="str">
        <f>IF(VLOOKUP(D$2,Status!$C$3:$H$29,5,0)="Pronta",COUNTIF('Alagoas (AL)'!$U$3:$U$40,$A25),"")</f>
        <v/>
      </c>
      <c r="E25" s="140" t="str">
        <f>if(VLOOKUP(E$2,Status!$C$3:$H$29,5,0)="Pronta",COUNTIF('Paraná (PR)'!$S$3:$S$40,$A25),"")</f>
        <v/>
      </c>
      <c r="F25" s="140" t="str">
        <f>if(VLOOKUP(F$2,Status!$C$3:$H$29,5,0)="Pronta",COUNTIF('Paraná (PR)'!$S$3:$S$40,$A25),"")</f>
        <v/>
      </c>
      <c r="G25" s="140" t="str">
        <f>if(VLOOKUP(G$2,Status!$C$3:$H$29,5,0)="Pronta",COUNTIF('Paraná (PR)'!$S$3:$S$40,$A25),"")</f>
        <v/>
      </c>
      <c r="H25" s="140" t="str">
        <f>if(VLOOKUP(H$2,Status!$C$3:$H$29,5,0)="Pronta",COUNTIF('Paraná (PR)'!$S$3:$S$40,$A25),"")</f>
        <v/>
      </c>
      <c r="I25" s="140" t="str">
        <f>if(VLOOKUP(I$2,Status!$C$3:$H$29,5,0)="Pronta",COUNTIF('Paraná (PR)'!$S$3:$S$40,$A25),"")</f>
        <v/>
      </c>
      <c r="J25" s="140" t="str">
        <f>if(VLOOKUP(J$2,Status!$C$3:$H$29,5,0)="Pronta",COUNTIF('Paraná (PR)'!$S$3:$S$40,$A25),"")</f>
        <v/>
      </c>
      <c r="K25" s="140" t="str">
        <f>if(VLOOKUP(K$2,Status!$C$3:$H$29,5,0)="Pronta",COUNTIF('Paraná (PR)'!$S$3:$S$40,$A25),"")</f>
        <v/>
      </c>
      <c r="L25" s="140" t="str">
        <f>if(VLOOKUP(L$2,Status!$C$3:$H$29,5,0)="Pronta",COUNTIF('Paraná (PR)'!$S$3:$S$40,$A25),"")</f>
        <v/>
      </c>
      <c r="M25" s="140" t="str">
        <f>if(VLOOKUP(M$2,Status!$C$3:$H$29,5,0)="Pronta",COUNTIF('Paraná (PR)'!$S$3:$S$40,$A25),"")</f>
        <v/>
      </c>
      <c r="N25" s="140" t="str">
        <f>if(VLOOKUP(N$2,Status!$C$3:$H$29,5,0)="Pronta",COUNTIF('Paraná (PR)'!$S$3:$S$40,$A25),"")</f>
        <v/>
      </c>
      <c r="O25" s="140" t="str">
        <f>IF(VLOOKUP(O$2,Status!$C$3:$H$29,5,0)="Pronta",COUNTIF('Minas Gerais (MG)'!$U$3:$U$60,$A25),"")</f>
        <v/>
      </c>
      <c r="P25" s="140" t="str">
        <f>if(VLOOKUP(P$2,Status!$C$3:$H$29,5,0)="Pronta",COUNTIF('Paraná (PR)'!$S$3:$S$40,$A25),"")</f>
        <v/>
      </c>
      <c r="Q25" s="140" t="str">
        <f>IF(VLOOKUP(Q$2,Status!$C$3:$H$29,5,0)="Pronta",COUNTIF('Paraíba (PB)'!$S$3:$S$100,$A25),"")</f>
        <v/>
      </c>
      <c r="R25" s="140" t="str">
        <f>IF(VLOOKUP(R$2,Status!$C$3:$H$29,5,0)="Pronta",COUNTIF('Paraná (PR)'!$S$3:$S$100,$A25),"")</f>
        <v/>
      </c>
      <c r="S25" s="140" t="str">
        <f>IF(VLOOKUP(S$2,Status!$C$3:$H$29,5,0)="Pronta",COUNTIF('Pernambuco (PE)'!$U$3:$U$100,$A25),"")</f>
        <v/>
      </c>
      <c r="T25" s="140" t="str">
        <f>if(VLOOKUP(T$2,Status!$C$3:$H$29,5,0)="Pronta",COUNTIF('Paraná (PR)'!$S$3:$S$40,$A25),"")</f>
        <v/>
      </c>
      <c r="U25" s="140" t="str">
        <f>if(VLOOKUP(U$2,Status!$C$3:$H$29,5,0)="Pronta",COUNTIF('Paraná (PR)'!$S$3:$S$40,$A25),"")</f>
        <v/>
      </c>
      <c r="V25" s="140" t="str">
        <f>if(VLOOKUP(V$2,Status!$C$3:$H$29,5,0)="Pronta",COUNTIF('Paraná (PR)'!$S$3:$S$40,$A25),"")</f>
        <v/>
      </c>
      <c r="W25" s="140" t="str">
        <f>IF(VLOOKUP(W$2,Status!$C$3:$H$29,5,0)="Pronta",COUNTIF('Rio Grande do Sul (RS)'!$U$3:$U$40,$A25),"")</f>
        <v/>
      </c>
      <c r="X25" s="140" t="str">
        <f>if(VLOOKUP(X$2,Status!$C$3:$H$29,5,0)="Pronta",COUNTIF('Paraná (PR)'!$S$3:$S$40,$A25),"")</f>
        <v/>
      </c>
      <c r="Y25" s="140" t="str">
        <f>if(VLOOKUP(Y$2,Status!$C$3:$H$29,5,0)="Pronta",COUNTIF('Paraná (PR)'!$S$3:$S$40,$A25),"")</f>
        <v/>
      </c>
      <c r="Z25" s="140" t="str">
        <f>if(VLOOKUP(Z$2,Status!$C$3:$H$29,5,0)="Pronta",COUNTIF(SC!$S$3:$S$40,$A25),"")</f>
        <v/>
      </c>
      <c r="AA25" s="140" t="str">
        <f>if(VLOOKUP(AA$2,Status!$C$3:$H$29,5,0)="Pronta",COUNTIF('Paraná (PR)'!$S$3:$S$40,$A25),"")</f>
        <v/>
      </c>
      <c r="AB25" s="140" t="str">
        <f>IF(VLOOKUP(AB$2,Status!$C$3:$H$29,5,0)="Pronta",COUNTIF('Sergipe (SE)'!$U$3:$U$40,$A25),"")</f>
        <v/>
      </c>
      <c r="AC25" s="140" t="str">
        <f>if(VLOOKUP(AC$2,Status!$C$3:$H$29,5,0)="Pronta",COUNTIF('Paraná (PR)'!$S$3:$S$40,$A25),"")</f>
        <v/>
      </c>
    </row>
    <row r="26">
      <c r="A26" s="140" t="str">
        <f>Partidos!A26</f>
        <v>PSTU</v>
      </c>
      <c r="B26" s="140" t="str">
        <f>Partidos!B26</f>
        <v>Esquerda</v>
      </c>
      <c r="C26" s="140" t="str">
        <f>IF(VLOOKUP(C$2,Status!$C$3:$H$29,5,0)="Pronta",COUNTIF('Acre (AC)'!$U$3:$U$40,$A26),"")</f>
        <v/>
      </c>
      <c r="D26" s="140" t="str">
        <f>IF(VLOOKUP(D$2,Status!$C$3:$H$29,5,0)="Pronta",COUNTIF('Alagoas (AL)'!$U$3:$U$40,$A26),"")</f>
        <v/>
      </c>
      <c r="E26" s="140" t="str">
        <f>if(VLOOKUP(E$2,Status!$C$3:$H$29,5,0)="Pronta",COUNTIF('Paraná (PR)'!$S$3:$S$40,$A26),"")</f>
        <v/>
      </c>
      <c r="F26" s="140" t="str">
        <f>if(VLOOKUP(F$2,Status!$C$3:$H$29,5,0)="Pronta",COUNTIF('Paraná (PR)'!$S$3:$S$40,$A26),"")</f>
        <v/>
      </c>
      <c r="G26" s="140" t="str">
        <f>if(VLOOKUP(G$2,Status!$C$3:$H$29,5,0)="Pronta",COUNTIF('Paraná (PR)'!$S$3:$S$40,$A26),"")</f>
        <v/>
      </c>
      <c r="H26" s="140" t="str">
        <f>if(VLOOKUP(H$2,Status!$C$3:$H$29,5,0)="Pronta",COUNTIF('Paraná (PR)'!$S$3:$S$40,$A26),"")</f>
        <v/>
      </c>
      <c r="I26" s="140" t="str">
        <f>if(VLOOKUP(I$2,Status!$C$3:$H$29,5,0)="Pronta",COUNTIF('Paraná (PR)'!$S$3:$S$40,$A26),"")</f>
        <v/>
      </c>
      <c r="J26" s="140" t="str">
        <f>if(VLOOKUP(J$2,Status!$C$3:$H$29,5,0)="Pronta",COUNTIF('Paraná (PR)'!$S$3:$S$40,$A26),"")</f>
        <v/>
      </c>
      <c r="K26" s="140" t="str">
        <f>if(VLOOKUP(K$2,Status!$C$3:$H$29,5,0)="Pronta",COUNTIF('Paraná (PR)'!$S$3:$S$40,$A26),"")</f>
        <v/>
      </c>
      <c r="L26" s="140" t="str">
        <f>if(VLOOKUP(L$2,Status!$C$3:$H$29,5,0)="Pronta",COUNTIF('Paraná (PR)'!$S$3:$S$40,$A26),"")</f>
        <v/>
      </c>
      <c r="M26" s="140" t="str">
        <f>if(VLOOKUP(M$2,Status!$C$3:$H$29,5,0)="Pronta",COUNTIF('Paraná (PR)'!$S$3:$S$40,$A26),"")</f>
        <v/>
      </c>
      <c r="N26" s="140" t="str">
        <f>if(VLOOKUP(N$2,Status!$C$3:$H$29,5,0)="Pronta",COUNTIF('Paraná (PR)'!$S$3:$S$40,$A26),"")</f>
        <v/>
      </c>
      <c r="O26" s="140" t="str">
        <f>IF(VLOOKUP(O$2,Status!$C$3:$H$29,5,0)="Pronta",COUNTIF('Minas Gerais (MG)'!$U$3:$U$60,$A26),"")</f>
        <v/>
      </c>
      <c r="P26" s="140" t="str">
        <f>if(VLOOKUP(P$2,Status!$C$3:$H$29,5,0)="Pronta",COUNTIF('Paraná (PR)'!$S$3:$S$40,$A26),"")</f>
        <v/>
      </c>
      <c r="Q26" s="140" t="str">
        <f>IF(VLOOKUP(Q$2,Status!$C$3:$H$29,5,0)="Pronta",COUNTIF('Paraíba (PB)'!$S$3:$S$100,$A26),"")</f>
        <v/>
      </c>
      <c r="R26" s="140" t="str">
        <f>IF(VLOOKUP(R$2,Status!$C$3:$H$29,5,0)="Pronta",COUNTIF('Paraná (PR)'!$S$3:$S$100,$A26),"")</f>
        <v/>
      </c>
      <c r="S26" s="140" t="str">
        <f>IF(VLOOKUP(S$2,Status!$C$3:$H$29,5,0)="Pronta",COUNTIF('Pernambuco (PE)'!$U$3:$U$100,$A26),"")</f>
        <v/>
      </c>
      <c r="T26" s="140" t="str">
        <f>if(VLOOKUP(T$2,Status!$C$3:$H$29,5,0)="Pronta",COUNTIF('Paraná (PR)'!$S$3:$S$40,$A26),"")</f>
        <v/>
      </c>
      <c r="U26" s="140" t="str">
        <f>if(VLOOKUP(U$2,Status!$C$3:$H$29,5,0)="Pronta",COUNTIF('Paraná (PR)'!$S$3:$S$40,$A26),"")</f>
        <v/>
      </c>
      <c r="V26" s="140" t="str">
        <f>if(VLOOKUP(V$2,Status!$C$3:$H$29,5,0)="Pronta",COUNTIF('Paraná (PR)'!$S$3:$S$40,$A26),"")</f>
        <v/>
      </c>
      <c r="W26" s="140" t="str">
        <f>IF(VLOOKUP(W$2,Status!$C$3:$H$29,5,0)="Pronta",COUNTIF('Rio Grande do Sul (RS)'!$U$3:$U$40,$A26),"")</f>
        <v/>
      </c>
      <c r="X26" s="140" t="str">
        <f>if(VLOOKUP(X$2,Status!$C$3:$H$29,5,0)="Pronta",COUNTIF('Paraná (PR)'!$S$3:$S$40,$A26),"")</f>
        <v/>
      </c>
      <c r="Y26" s="140" t="str">
        <f>if(VLOOKUP(Y$2,Status!$C$3:$H$29,5,0)="Pronta",COUNTIF('Paraná (PR)'!$S$3:$S$40,$A26),"")</f>
        <v/>
      </c>
      <c r="Z26" s="140" t="str">
        <f>if(VLOOKUP(Z$2,Status!$C$3:$H$29,5,0)="Pronta",COUNTIF(SC!$S$3:$S$40,$A26),"")</f>
        <v/>
      </c>
      <c r="AA26" s="140" t="str">
        <f>if(VLOOKUP(AA$2,Status!$C$3:$H$29,5,0)="Pronta",COUNTIF('Paraná (PR)'!$S$3:$S$40,$A26),"")</f>
        <v/>
      </c>
      <c r="AB26" s="140" t="str">
        <f>IF(VLOOKUP(AB$2,Status!$C$3:$H$29,5,0)="Pronta",COUNTIF('Sergipe (SE)'!$U$3:$U$40,$A26),"")</f>
        <v/>
      </c>
      <c r="AC26" s="140" t="str">
        <f>if(VLOOKUP(AC$2,Status!$C$3:$H$29,5,0)="Pronta",COUNTIF('Paraná (PR)'!$S$3:$S$40,$A26),"")</f>
        <v/>
      </c>
    </row>
    <row r="27">
      <c r="A27" s="140" t="str">
        <f>Partidos!A27</f>
        <v>PT</v>
      </c>
      <c r="B27" s="140" t="str">
        <f>Partidos!B27</f>
        <v>Esquerda</v>
      </c>
      <c r="C27" s="140" t="str">
        <f>IF(VLOOKUP(C$2,Status!$C$3:$H$29,5,0)="Pronta",COUNTIF('Acre (AC)'!$U$3:$U$40,$A27),"")</f>
        <v/>
      </c>
      <c r="D27" s="140" t="str">
        <f>IF(VLOOKUP(D$2,Status!$C$3:$H$29,5,0)="Pronta",COUNTIF('Alagoas (AL)'!$U$3:$U$40,$A27),"")</f>
        <v/>
      </c>
      <c r="E27" s="140" t="str">
        <f>if(VLOOKUP(E$2,Status!$C$3:$H$29,5,0)="Pronta",COUNTIF('Paraná (PR)'!$S$3:$S$40,$A27),"")</f>
        <v/>
      </c>
      <c r="F27" s="140" t="str">
        <f>if(VLOOKUP(F$2,Status!$C$3:$H$29,5,0)="Pronta",COUNTIF('Paraná (PR)'!$S$3:$S$40,$A27),"")</f>
        <v/>
      </c>
      <c r="G27" s="140" t="str">
        <f>if(VLOOKUP(G$2,Status!$C$3:$H$29,5,0)="Pronta",COUNTIF('Paraná (PR)'!$S$3:$S$40,$A27),"")</f>
        <v/>
      </c>
      <c r="H27" s="140" t="str">
        <f>if(VLOOKUP(H$2,Status!$C$3:$H$29,5,0)="Pronta",COUNTIF('Paraná (PR)'!$S$3:$S$40,$A27),"")</f>
        <v/>
      </c>
      <c r="I27" s="140" t="str">
        <f>if(VLOOKUP(I$2,Status!$C$3:$H$29,5,0)="Pronta",COUNTIF('Paraná (PR)'!$S$3:$S$40,$A27),"")</f>
        <v/>
      </c>
      <c r="J27" s="140" t="str">
        <f>if(VLOOKUP(J$2,Status!$C$3:$H$29,5,0)="Pronta",COUNTIF('Paraná (PR)'!$S$3:$S$40,$A27),"")</f>
        <v/>
      </c>
      <c r="K27" s="140" t="str">
        <f>if(VLOOKUP(K$2,Status!$C$3:$H$29,5,0)="Pronta",COUNTIF('Paraná (PR)'!$S$3:$S$40,$A27),"")</f>
        <v/>
      </c>
      <c r="L27" s="140" t="str">
        <f>if(VLOOKUP(L$2,Status!$C$3:$H$29,5,0)="Pronta",COUNTIF('Paraná (PR)'!$S$3:$S$40,$A27),"")</f>
        <v/>
      </c>
      <c r="M27" s="140" t="str">
        <f>if(VLOOKUP(M$2,Status!$C$3:$H$29,5,0)="Pronta",COUNTIF('Paraná (PR)'!$S$3:$S$40,$A27),"")</f>
        <v/>
      </c>
      <c r="N27" s="140" t="str">
        <f>if(VLOOKUP(N$2,Status!$C$3:$H$29,5,0)="Pronta",COUNTIF('Paraná (PR)'!$S$3:$S$40,$A27),"")</f>
        <v/>
      </c>
      <c r="O27" s="140" t="str">
        <f>IF(VLOOKUP(O$2,Status!$C$3:$H$29,5,0)="Pronta",COUNTIF('Minas Gerais (MG)'!$U$3:$U$60,$A27),"")</f>
        <v/>
      </c>
      <c r="P27" s="140" t="str">
        <f>if(VLOOKUP(P$2,Status!$C$3:$H$29,5,0)="Pronta",COUNTIF('Paraná (PR)'!$S$3:$S$40,$A27),"")</f>
        <v/>
      </c>
      <c r="Q27" s="140" t="str">
        <f>IF(VLOOKUP(Q$2,Status!$C$3:$H$29,5,0)="Pronta",COUNTIF('Paraíba (PB)'!$S$3:$S$100,$A27),"")</f>
        <v/>
      </c>
      <c r="R27" s="140" t="str">
        <f>IF(VLOOKUP(R$2,Status!$C$3:$H$29,5,0)="Pronta",COUNTIF('Paraná (PR)'!$S$3:$S$100,$A27),"")</f>
        <v/>
      </c>
      <c r="S27" s="140" t="str">
        <f>IF(VLOOKUP(S$2,Status!$C$3:$H$29,5,0)="Pronta",COUNTIF('Pernambuco (PE)'!$U$3:$U$100,$A27),"")</f>
        <v/>
      </c>
      <c r="T27" s="140" t="str">
        <f>if(VLOOKUP(T$2,Status!$C$3:$H$29,5,0)="Pronta",COUNTIF('Paraná (PR)'!$S$3:$S$40,$A27),"")</f>
        <v/>
      </c>
      <c r="U27" s="140" t="str">
        <f>if(VLOOKUP(U$2,Status!$C$3:$H$29,5,0)="Pronta",COUNTIF('Paraná (PR)'!$S$3:$S$40,$A27),"")</f>
        <v/>
      </c>
      <c r="V27" s="140" t="str">
        <f>if(VLOOKUP(V$2,Status!$C$3:$H$29,5,0)="Pronta",COUNTIF('Paraná (PR)'!$S$3:$S$40,$A27),"")</f>
        <v/>
      </c>
      <c r="W27" s="140" t="str">
        <f>IF(VLOOKUP(W$2,Status!$C$3:$H$29,5,0)="Pronta",COUNTIF('Rio Grande do Sul (RS)'!$U$3:$U$40,$A27),"")</f>
        <v/>
      </c>
      <c r="X27" s="140" t="str">
        <f>if(VLOOKUP(X$2,Status!$C$3:$H$29,5,0)="Pronta",COUNTIF('Paraná (PR)'!$S$3:$S$40,$A27),"")</f>
        <v/>
      </c>
      <c r="Y27" s="140" t="str">
        <f>if(VLOOKUP(Y$2,Status!$C$3:$H$29,5,0)="Pronta",COUNTIF('Paraná (PR)'!$S$3:$S$40,$A27),"")</f>
        <v/>
      </c>
      <c r="Z27" s="140" t="str">
        <f>if(VLOOKUP(Z$2,Status!$C$3:$H$29,5,0)="Pronta",COUNTIF(SC!$S$3:$S$40,$A27),"")</f>
        <v/>
      </c>
      <c r="AA27" s="140" t="str">
        <f>if(VLOOKUP(AA$2,Status!$C$3:$H$29,5,0)="Pronta",COUNTIF('Paraná (PR)'!$S$3:$S$40,$A27),"")</f>
        <v/>
      </c>
      <c r="AB27" s="140" t="str">
        <f>IF(VLOOKUP(AB$2,Status!$C$3:$H$29,5,0)="Pronta",COUNTIF('Sergipe (SE)'!$U$3:$U$40,$A27),"")</f>
        <v/>
      </c>
      <c r="AC27" s="140" t="str">
        <f>if(VLOOKUP(AC$2,Status!$C$3:$H$29,5,0)="Pronta",COUNTIF('Paraná (PR)'!$S$3:$S$40,$A27),"")</f>
        <v/>
      </c>
    </row>
    <row r="28">
      <c r="A28" s="140" t="str">
        <f>Partidos!A28</f>
        <v>PTB</v>
      </c>
      <c r="B28" s="140" t="str">
        <f>Partidos!B28</f>
        <v>Direita</v>
      </c>
      <c r="C28" s="140" t="str">
        <f>IF(VLOOKUP(C$2,Status!$C$3:$H$29,5,0)="Pronta",COUNTIF('Acre (AC)'!$U$3:$U$40,$A28),"")</f>
        <v/>
      </c>
      <c r="D28" s="140" t="str">
        <f>IF(VLOOKUP(D$2,Status!$C$3:$H$29,5,0)="Pronta",COUNTIF('Alagoas (AL)'!$U$3:$U$40,$A28),"")</f>
        <v/>
      </c>
      <c r="E28" s="140" t="str">
        <f>if(VLOOKUP(E$2,Status!$C$3:$H$29,5,0)="Pronta",COUNTIF('Paraná (PR)'!$S$3:$S$40,$A28),"")</f>
        <v/>
      </c>
      <c r="F28" s="140" t="str">
        <f>if(VLOOKUP(F$2,Status!$C$3:$H$29,5,0)="Pronta",COUNTIF('Paraná (PR)'!$S$3:$S$40,$A28),"")</f>
        <v/>
      </c>
      <c r="G28" s="140" t="str">
        <f>if(VLOOKUP(G$2,Status!$C$3:$H$29,5,0)="Pronta",COUNTIF('Paraná (PR)'!$S$3:$S$40,$A28),"")</f>
        <v/>
      </c>
      <c r="H28" s="140" t="str">
        <f>if(VLOOKUP(H$2,Status!$C$3:$H$29,5,0)="Pronta",COUNTIF('Paraná (PR)'!$S$3:$S$40,$A28),"")</f>
        <v/>
      </c>
      <c r="I28" s="140" t="str">
        <f>if(VLOOKUP(I$2,Status!$C$3:$H$29,5,0)="Pronta",COUNTIF('Paraná (PR)'!$S$3:$S$40,$A28),"")</f>
        <v/>
      </c>
      <c r="J28" s="140" t="str">
        <f>if(VLOOKUP(J$2,Status!$C$3:$H$29,5,0)="Pronta",COUNTIF('Paraná (PR)'!$S$3:$S$40,$A28),"")</f>
        <v/>
      </c>
      <c r="K28" s="140" t="str">
        <f>if(VLOOKUP(K$2,Status!$C$3:$H$29,5,0)="Pronta",COUNTIF('Paraná (PR)'!$S$3:$S$40,$A28),"")</f>
        <v/>
      </c>
      <c r="L28" s="140" t="str">
        <f>if(VLOOKUP(L$2,Status!$C$3:$H$29,5,0)="Pronta",COUNTIF('Paraná (PR)'!$S$3:$S$40,$A28),"")</f>
        <v/>
      </c>
      <c r="M28" s="140" t="str">
        <f>if(VLOOKUP(M$2,Status!$C$3:$H$29,5,0)="Pronta",COUNTIF('Paraná (PR)'!$S$3:$S$40,$A28),"")</f>
        <v/>
      </c>
      <c r="N28" s="140" t="str">
        <f>if(VLOOKUP(N$2,Status!$C$3:$H$29,5,0)="Pronta",COUNTIF('Paraná (PR)'!$S$3:$S$40,$A28),"")</f>
        <v/>
      </c>
      <c r="O28" s="140" t="str">
        <f>IF(VLOOKUP(O$2,Status!$C$3:$H$29,5,0)="Pronta",COUNTIF('Minas Gerais (MG)'!$U$3:$U$60,$A28),"")</f>
        <v/>
      </c>
      <c r="P28" s="140" t="str">
        <f>if(VLOOKUP(P$2,Status!$C$3:$H$29,5,0)="Pronta",COUNTIF('Paraná (PR)'!$S$3:$S$40,$A28),"")</f>
        <v/>
      </c>
      <c r="Q28" s="140" t="str">
        <f>IF(VLOOKUP(Q$2,Status!$C$3:$H$29,5,0)="Pronta",COUNTIF('Paraíba (PB)'!$S$3:$S$100,$A28),"")</f>
        <v/>
      </c>
      <c r="R28" s="140" t="str">
        <f>IF(VLOOKUP(R$2,Status!$C$3:$H$29,5,0)="Pronta",COUNTIF('Paraná (PR)'!$S$3:$S$100,$A28),"")</f>
        <v/>
      </c>
      <c r="S28" s="140" t="str">
        <f>IF(VLOOKUP(S$2,Status!$C$3:$H$29,5,0)="Pronta",COUNTIF('Pernambuco (PE)'!$U$3:$U$100,$A28),"")</f>
        <v/>
      </c>
      <c r="T28" s="140" t="str">
        <f>if(VLOOKUP(T$2,Status!$C$3:$H$29,5,0)="Pronta",COUNTIF('Paraná (PR)'!$S$3:$S$40,$A28),"")</f>
        <v/>
      </c>
      <c r="U28" s="140" t="str">
        <f>if(VLOOKUP(U$2,Status!$C$3:$H$29,5,0)="Pronta",COUNTIF('Paraná (PR)'!$S$3:$S$40,$A28),"")</f>
        <v/>
      </c>
      <c r="V28" s="140" t="str">
        <f>if(VLOOKUP(V$2,Status!$C$3:$H$29,5,0)="Pronta",COUNTIF('Paraná (PR)'!$S$3:$S$40,$A28),"")</f>
        <v/>
      </c>
      <c r="W28" s="140" t="str">
        <f>IF(VLOOKUP(W$2,Status!$C$3:$H$29,5,0)="Pronta",COUNTIF('Rio Grande do Sul (RS)'!$U$3:$U$40,$A28),"")</f>
        <v/>
      </c>
      <c r="X28" s="140" t="str">
        <f>if(VLOOKUP(X$2,Status!$C$3:$H$29,5,0)="Pronta",COUNTIF('Paraná (PR)'!$S$3:$S$40,$A28),"")</f>
        <v/>
      </c>
      <c r="Y28" s="140" t="str">
        <f>if(VLOOKUP(Y$2,Status!$C$3:$H$29,5,0)="Pronta",COUNTIF('Paraná (PR)'!$S$3:$S$40,$A28),"")</f>
        <v/>
      </c>
      <c r="Z28" s="140" t="str">
        <f>if(VLOOKUP(Z$2,Status!$C$3:$H$29,5,0)="Pronta",COUNTIF(SC!$S$3:$S$40,$A28),"")</f>
        <v/>
      </c>
      <c r="AA28" s="140" t="str">
        <f>if(VLOOKUP(AA$2,Status!$C$3:$H$29,5,0)="Pronta",COUNTIF('Paraná (PR)'!$S$3:$S$40,$A28),"")</f>
        <v/>
      </c>
      <c r="AB28" s="140" t="str">
        <f>IF(VLOOKUP(AB$2,Status!$C$3:$H$29,5,0)="Pronta",COUNTIF('Sergipe (SE)'!$U$3:$U$40,$A28),"")</f>
        <v/>
      </c>
      <c r="AC28" s="140" t="str">
        <f>if(VLOOKUP(AC$2,Status!$C$3:$H$29,5,0)="Pronta",COUNTIF('Paraná (PR)'!$S$3:$S$40,$A28),"")</f>
        <v/>
      </c>
    </row>
    <row r="29">
      <c r="A29" s="140" t="str">
        <f>Partidos!A29</f>
        <v>PV</v>
      </c>
      <c r="B29" s="140" t="str">
        <f>Partidos!B29</f>
        <v>C-esquerda</v>
      </c>
      <c r="C29" s="140" t="str">
        <f>IF(VLOOKUP(C$2,Status!$C$3:$H$29,5,0)="Pronta",COUNTIF('Acre (AC)'!$U$3:$U$40,$A29),"")</f>
        <v/>
      </c>
      <c r="D29" s="140" t="str">
        <f>IF(VLOOKUP(D$2,Status!$C$3:$H$29,5,0)="Pronta",COUNTIF('Alagoas (AL)'!$U$3:$U$40,$A29),"")</f>
        <v/>
      </c>
      <c r="E29" s="140" t="str">
        <f>if(VLOOKUP(E$2,Status!$C$3:$H$29,5,0)="Pronta",COUNTIF('Paraná (PR)'!$S$3:$S$40,$A29),"")</f>
        <v/>
      </c>
      <c r="F29" s="140" t="str">
        <f>if(VLOOKUP(F$2,Status!$C$3:$H$29,5,0)="Pronta",COUNTIF('Paraná (PR)'!$S$3:$S$40,$A29),"")</f>
        <v/>
      </c>
      <c r="G29" s="140" t="str">
        <f>if(VLOOKUP(G$2,Status!$C$3:$H$29,5,0)="Pronta",COUNTIF('Paraná (PR)'!$S$3:$S$40,$A29),"")</f>
        <v/>
      </c>
      <c r="H29" s="140" t="str">
        <f>if(VLOOKUP(H$2,Status!$C$3:$H$29,5,0)="Pronta",COUNTIF('Paraná (PR)'!$S$3:$S$40,$A29),"")</f>
        <v/>
      </c>
      <c r="I29" s="140" t="str">
        <f>if(VLOOKUP(I$2,Status!$C$3:$H$29,5,0)="Pronta",COUNTIF('Paraná (PR)'!$S$3:$S$40,$A29),"")</f>
        <v/>
      </c>
      <c r="J29" s="140" t="str">
        <f>if(VLOOKUP(J$2,Status!$C$3:$H$29,5,0)="Pronta",COUNTIF('Paraná (PR)'!$S$3:$S$40,$A29),"")</f>
        <v/>
      </c>
      <c r="K29" s="140" t="str">
        <f>if(VLOOKUP(K$2,Status!$C$3:$H$29,5,0)="Pronta",COUNTIF('Paraná (PR)'!$S$3:$S$40,$A29),"")</f>
        <v/>
      </c>
      <c r="L29" s="140" t="str">
        <f>if(VLOOKUP(L$2,Status!$C$3:$H$29,5,0)="Pronta",COUNTIF('Paraná (PR)'!$S$3:$S$40,$A29),"")</f>
        <v/>
      </c>
      <c r="M29" s="140" t="str">
        <f>if(VLOOKUP(M$2,Status!$C$3:$H$29,5,0)="Pronta",COUNTIF('Paraná (PR)'!$S$3:$S$40,$A29),"")</f>
        <v/>
      </c>
      <c r="N29" s="140" t="str">
        <f>if(VLOOKUP(N$2,Status!$C$3:$H$29,5,0)="Pronta",COUNTIF('Paraná (PR)'!$S$3:$S$40,$A29),"")</f>
        <v/>
      </c>
      <c r="O29" s="140" t="str">
        <f>IF(VLOOKUP(O$2,Status!$C$3:$H$29,5,0)="Pronta",COUNTIF('Minas Gerais (MG)'!$U$3:$U$60,$A29),"")</f>
        <v/>
      </c>
      <c r="P29" s="140" t="str">
        <f>if(VLOOKUP(P$2,Status!$C$3:$H$29,5,0)="Pronta",COUNTIF('Paraná (PR)'!$S$3:$S$40,$A29),"")</f>
        <v/>
      </c>
      <c r="Q29" s="140" t="str">
        <f>IF(VLOOKUP(Q$2,Status!$C$3:$H$29,5,0)="Pronta",COUNTIF('Paraíba (PB)'!$S$3:$S$100,$A29),"")</f>
        <v/>
      </c>
      <c r="R29" s="140" t="str">
        <f>IF(VLOOKUP(R$2,Status!$C$3:$H$29,5,0)="Pronta",COUNTIF('Paraná (PR)'!$S$3:$S$100,$A29),"")</f>
        <v/>
      </c>
      <c r="S29" s="140" t="str">
        <f>IF(VLOOKUP(S$2,Status!$C$3:$H$29,5,0)="Pronta",COUNTIF('Pernambuco (PE)'!$U$3:$U$100,$A29),"")</f>
        <v/>
      </c>
      <c r="T29" s="140" t="str">
        <f>if(VLOOKUP(T$2,Status!$C$3:$H$29,5,0)="Pronta",COUNTIF('Paraná (PR)'!$S$3:$S$40,$A29),"")</f>
        <v/>
      </c>
      <c r="U29" s="140" t="str">
        <f>if(VLOOKUP(U$2,Status!$C$3:$H$29,5,0)="Pronta",COUNTIF('Paraná (PR)'!$S$3:$S$40,$A29),"")</f>
        <v/>
      </c>
      <c r="V29" s="140" t="str">
        <f>if(VLOOKUP(V$2,Status!$C$3:$H$29,5,0)="Pronta",COUNTIF('Paraná (PR)'!$S$3:$S$40,$A29),"")</f>
        <v/>
      </c>
      <c r="W29" s="140" t="str">
        <f>IF(VLOOKUP(W$2,Status!$C$3:$H$29,5,0)="Pronta",COUNTIF('Rio Grande do Sul (RS)'!$U$3:$U$40,$A29),"")</f>
        <v/>
      </c>
      <c r="X29" s="140" t="str">
        <f>if(VLOOKUP(X$2,Status!$C$3:$H$29,5,0)="Pronta",COUNTIF('Paraná (PR)'!$S$3:$S$40,$A29),"")</f>
        <v/>
      </c>
      <c r="Y29" s="140" t="str">
        <f>if(VLOOKUP(Y$2,Status!$C$3:$H$29,5,0)="Pronta",COUNTIF('Paraná (PR)'!$S$3:$S$40,$A29),"")</f>
        <v/>
      </c>
      <c r="Z29" s="140" t="str">
        <f>if(VLOOKUP(Z$2,Status!$C$3:$H$29,5,0)="Pronta",COUNTIF(SC!$S$3:$S$40,$A29),"")</f>
        <v/>
      </c>
      <c r="AA29" s="140" t="str">
        <f>if(VLOOKUP(AA$2,Status!$C$3:$H$29,5,0)="Pronta",COUNTIF('Paraná (PR)'!$S$3:$S$40,$A29),"")</f>
        <v/>
      </c>
      <c r="AB29" s="140" t="str">
        <f>IF(VLOOKUP(AB$2,Status!$C$3:$H$29,5,0)="Pronta",COUNTIF('Sergipe (SE)'!$U$3:$U$40,$A29),"")</f>
        <v/>
      </c>
      <c r="AC29" s="140" t="str">
        <f>if(VLOOKUP(AC$2,Status!$C$3:$H$29,5,0)="Pronta",COUNTIF('Paraná (PR)'!$S$3:$S$40,$A29),"")</f>
        <v/>
      </c>
    </row>
    <row r="30">
      <c r="A30" s="140" t="str">
        <f>Partidos!A30</f>
        <v>REDE</v>
      </c>
      <c r="B30" s="140" t="str">
        <f>Partidos!B30</f>
        <v>C-esquerda</v>
      </c>
      <c r="C30" s="140" t="str">
        <f>IF(VLOOKUP(C$2,Status!$C$3:$H$29,5,0)="Pronta",COUNTIF('Acre (AC)'!$U$3:$U$40,$A30),"")</f>
        <v/>
      </c>
      <c r="D30" s="140" t="str">
        <f>IF(VLOOKUP(D$2,Status!$C$3:$H$29,5,0)="Pronta",COUNTIF('Alagoas (AL)'!$U$3:$U$40,$A30),"")</f>
        <v/>
      </c>
      <c r="E30" s="140" t="str">
        <f>if(VLOOKUP(E$2,Status!$C$3:$H$29,5,0)="Pronta",COUNTIF('Paraná (PR)'!$S$3:$S$40,$A30),"")</f>
        <v/>
      </c>
      <c r="F30" s="140" t="str">
        <f>if(VLOOKUP(F$2,Status!$C$3:$H$29,5,0)="Pronta",COUNTIF('Paraná (PR)'!$S$3:$S$40,$A30),"")</f>
        <v/>
      </c>
      <c r="G30" s="140" t="str">
        <f>if(VLOOKUP(G$2,Status!$C$3:$H$29,5,0)="Pronta",COUNTIF('Paraná (PR)'!$S$3:$S$40,$A30),"")</f>
        <v/>
      </c>
      <c r="H30" s="140" t="str">
        <f>if(VLOOKUP(H$2,Status!$C$3:$H$29,5,0)="Pronta",COUNTIF('Paraná (PR)'!$S$3:$S$40,$A30),"")</f>
        <v/>
      </c>
      <c r="I30" s="140" t="str">
        <f>if(VLOOKUP(I$2,Status!$C$3:$H$29,5,0)="Pronta",COUNTIF('Paraná (PR)'!$S$3:$S$40,$A30),"")</f>
        <v/>
      </c>
      <c r="J30" s="140" t="str">
        <f>if(VLOOKUP(J$2,Status!$C$3:$H$29,5,0)="Pronta",COUNTIF('Paraná (PR)'!$S$3:$S$40,$A30),"")</f>
        <v/>
      </c>
      <c r="K30" s="140" t="str">
        <f>if(VLOOKUP(K$2,Status!$C$3:$H$29,5,0)="Pronta",COUNTIF('Paraná (PR)'!$S$3:$S$40,$A30),"")</f>
        <v/>
      </c>
      <c r="L30" s="140" t="str">
        <f>if(VLOOKUP(L$2,Status!$C$3:$H$29,5,0)="Pronta",COUNTIF('Paraná (PR)'!$S$3:$S$40,$A30),"")</f>
        <v/>
      </c>
      <c r="M30" s="140" t="str">
        <f>if(VLOOKUP(M$2,Status!$C$3:$H$29,5,0)="Pronta",COUNTIF('Paraná (PR)'!$S$3:$S$40,$A30),"")</f>
        <v/>
      </c>
      <c r="N30" s="140" t="str">
        <f>if(VLOOKUP(N$2,Status!$C$3:$H$29,5,0)="Pronta",COUNTIF('Paraná (PR)'!$S$3:$S$40,$A30),"")</f>
        <v/>
      </c>
      <c r="O30" s="140" t="str">
        <f>IF(VLOOKUP(O$2,Status!$C$3:$H$29,5,0)="Pronta",COUNTIF('Minas Gerais (MG)'!$U$3:$U$60,$A30),"")</f>
        <v/>
      </c>
      <c r="P30" s="140" t="str">
        <f>if(VLOOKUP(P$2,Status!$C$3:$H$29,5,0)="Pronta",COUNTIF('Paraná (PR)'!$S$3:$S$40,$A30),"")</f>
        <v/>
      </c>
      <c r="Q30" s="140" t="str">
        <f>IF(VLOOKUP(Q$2,Status!$C$3:$H$29,5,0)="Pronta",COUNTIF('Paraíba (PB)'!$S$3:$S$100,$A30),"")</f>
        <v/>
      </c>
      <c r="R30" s="140" t="str">
        <f>IF(VLOOKUP(R$2,Status!$C$3:$H$29,5,0)="Pronta",COUNTIF('Paraná (PR)'!$S$3:$S$100,$A30),"")</f>
        <v/>
      </c>
      <c r="S30" s="140" t="str">
        <f>IF(VLOOKUP(S$2,Status!$C$3:$H$29,5,0)="Pronta",COUNTIF('Pernambuco (PE)'!$U$3:$U$100,$A30),"")</f>
        <v/>
      </c>
      <c r="T30" s="140" t="str">
        <f>if(VLOOKUP(T$2,Status!$C$3:$H$29,5,0)="Pronta",COUNTIF('Paraná (PR)'!$S$3:$S$40,$A30),"")</f>
        <v/>
      </c>
      <c r="U30" s="140" t="str">
        <f>if(VLOOKUP(U$2,Status!$C$3:$H$29,5,0)="Pronta",COUNTIF('Paraná (PR)'!$S$3:$S$40,$A30),"")</f>
        <v/>
      </c>
      <c r="V30" s="140" t="str">
        <f>if(VLOOKUP(V$2,Status!$C$3:$H$29,5,0)="Pronta",COUNTIF('Paraná (PR)'!$S$3:$S$40,$A30),"")</f>
        <v/>
      </c>
      <c r="W30" s="140" t="str">
        <f>IF(VLOOKUP(W$2,Status!$C$3:$H$29,5,0)="Pronta",COUNTIF('Rio Grande do Sul (RS)'!$U$3:$U$40,$A30),"")</f>
        <v/>
      </c>
      <c r="X30" s="140" t="str">
        <f>if(VLOOKUP(X$2,Status!$C$3:$H$29,5,0)="Pronta",COUNTIF('Paraná (PR)'!$S$3:$S$40,$A30),"")</f>
        <v/>
      </c>
      <c r="Y30" s="140" t="str">
        <f>if(VLOOKUP(Y$2,Status!$C$3:$H$29,5,0)="Pronta",COUNTIF('Paraná (PR)'!$S$3:$S$40,$A30),"")</f>
        <v/>
      </c>
      <c r="Z30" s="140" t="str">
        <f>if(VLOOKUP(Z$2,Status!$C$3:$H$29,5,0)="Pronta",COUNTIF(SC!$S$3:$S$40,$A30),"")</f>
        <v/>
      </c>
      <c r="AA30" s="140" t="str">
        <f>if(VLOOKUP(AA$2,Status!$C$3:$H$29,5,0)="Pronta",COUNTIF('Paraná (PR)'!$S$3:$S$40,$A30),"")</f>
        <v/>
      </c>
      <c r="AB30" s="140" t="str">
        <f>IF(VLOOKUP(AB$2,Status!$C$3:$H$29,5,0)="Pronta",COUNTIF('Sergipe (SE)'!$U$3:$U$40,$A30),"")</f>
        <v/>
      </c>
      <c r="AC30" s="140" t="str">
        <f>if(VLOOKUP(AC$2,Status!$C$3:$H$29,5,0)="Pronta",COUNTIF('Paraná (PR)'!$S$3:$S$40,$A30),"")</f>
        <v/>
      </c>
    </row>
    <row r="31">
      <c r="A31" s="140" t="str">
        <f>Partidos!A31</f>
        <v>REPUBLICANOS</v>
      </c>
      <c r="B31" s="140" t="str">
        <f>Partidos!B31</f>
        <v>Direita</v>
      </c>
      <c r="C31" s="140" t="str">
        <f>IF(VLOOKUP(C$2,Status!$C$3:$H$29,5,0)="Pronta",COUNTIF('Acre (AC)'!$U$3:$U$40,$A31),"")</f>
        <v/>
      </c>
      <c r="D31" s="140" t="str">
        <f>IF(VLOOKUP(D$2,Status!$C$3:$H$29,5,0)="Pronta",COUNTIF('Alagoas (AL)'!$U$3:$U$40,$A31),"")</f>
        <v/>
      </c>
      <c r="E31" s="140" t="str">
        <f>if(VLOOKUP(E$2,Status!$C$3:$H$29,5,0)="Pronta",COUNTIF('Paraná (PR)'!$S$3:$S$40,$A31),"")</f>
        <v/>
      </c>
      <c r="F31" s="140" t="str">
        <f>if(VLOOKUP(F$2,Status!$C$3:$H$29,5,0)="Pronta",COUNTIF('Paraná (PR)'!$S$3:$S$40,$A31),"")</f>
        <v/>
      </c>
      <c r="G31" s="140" t="str">
        <f>if(VLOOKUP(G$2,Status!$C$3:$H$29,5,0)="Pronta",COUNTIF('Paraná (PR)'!$S$3:$S$40,$A31),"")</f>
        <v/>
      </c>
      <c r="H31" s="140" t="str">
        <f>if(VLOOKUP(H$2,Status!$C$3:$H$29,5,0)="Pronta",COUNTIF('Paraná (PR)'!$S$3:$S$40,$A31),"")</f>
        <v/>
      </c>
      <c r="I31" s="140" t="str">
        <f>if(VLOOKUP(I$2,Status!$C$3:$H$29,5,0)="Pronta",COUNTIF('Paraná (PR)'!$S$3:$S$40,$A31),"")</f>
        <v/>
      </c>
      <c r="J31" s="140" t="str">
        <f>if(VLOOKUP(J$2,Status!$C$3:$H$29,5,0)="Pronta",COUNTIF('Paraná (PR)'!$S$3:$S$40,$A31),"")</f>
        <v/>
      </c>
      <c r="K31" s="140" t="str">
        <f>if(VLOOKUP(K$2,Status!$C$3:$H$29,5,0)="Pronta",COUNTIF('Paraná (PR)'!$S$3:$S$40,$A31),"")</f>
        <v/>
      </c>
      <c r="L31" s="140" t="str">
        <f>if(VLOOKUP(L$2,Status!$C$3:$H$29,5,0)="Pronta",COUNTIF('Paraná (PR)'!$S$3:$S$40,$A31),"")</f>
        <v/>
      </c>
      <c r="M31" s="140" t="str">
        <f>if(VLOOKUP(M$2,Status!$C$3:$H$29,5,0)="Pronta",COUNTIF('Paraná (PR)'!$S$3:$S$40,$A31),"")</f>
        <v/>
      </c>
      <c r="N31" s="140" t="str">
        <f>if(VLOOKUP(N$2,Status!$C$3:$H$29,5,0)="Pronta",COUNTIF('Paraná (PR)'!$S$3:$S$40,$A31),"")</f>
        <v/>
      </c>
      <c r="O31" s="140" t="str">
        <f>IF(VLOOKUP(O$2,Status!$C$3:$H$29,5,0)="Pronta",COUNTIF('Minas Gerais (MG)'!$U$3:$U$60,$A31),"")</f>
        <v/>
      </c>
      <c r="P31" s="140" t="str">
        <f>if(VLOOKUP(P$2,Status!$C$3:$H$29,5,0)="Pronta",COUNTIF('Paraná (PR)'!$S$3:$S$40,$A31),"")</f>
        <v/>
      </c>
      <c r="Q31" s="140" t="str">
        <f>IF(VLOOKUP(Q$2,Status!$C$3:$H$29,5,0)="Pronta",COUNTIF('Paraíba (PB)'!$S$3:$S$100,$A31),"")</f>
        <v/>
      </c>
      <c r="R31" s="140" t="str">
        <f>IF(VLOOKUP(R$2,Status!$C$3:$H$29,5,0)="Pronta",COUNTIF('Paraná (PR)'!$S$3:$S$100,$A31),"")</f>
        <v/>
      </c>
      <c r="S31" s="140" t="str">
        <f>IF(VLOOKUP(S$2,Status!$C$3:$H$29,5,0)="Pronta",COUNTIF('Pernambuco (PE)'!$U$3:$U$100,$A31),"")</f>
        <v/>
      </c>
      <c r="T31" s="140" t="str">
        <f>if(VLOOKUP(T$2,Status!$C$3:$H$29,5,0)="Pronta",COUNTIF('Paraná (PR)'!$S$3:$S$40,$A31),"")</f>
        <v/>
      </c>
      <c r="U31" s="140" t="str">
        <f>if(VLOOKUP(U$2,Status!$C$3:$H$29,5,0)="Pronta",COUNTIF('Paraná (PR)'!$S$3:$S$40,$A31),"")</f>
        <v/>
      </c>
      <c r="V31" s="140" t="str">
        <f>if(VLOOKUP(V$2,Status!$C$3:$H$29,5,0)="Pronta",COUNTIF('Paraná (PR)'!$S$3:$S$40,$A31),"")</f>
        <v/>
      </c>
      <c r="W31" s="140" t="str">
        <f>IF(VLOOKUP(W$2,Status!$C$3:$H$29,5,0)="Pronta",COUNTIF('Rio Grande do Sul (RS)'!$U$3:$U$40,$A31),"")</f>
        <v/>
      </c>
      <c r="X31" s="140" t="str">
        <f>if(VLOOKUP(X$2,Status!$C$3:$H$29,5,0)="Pronta",COUNTIF('Paraná (PR)'!$S$3:$S$40,$A31),"")</f>
        <v/>
      </c>
      <c r="Y31" s="140" t="str">
        <f>if(VLOOKUP(Y$2,Status!$C$3:$H$29,5,0)="Pronta",COUNTIF('Paraná (PR)'!$S$3:$S$40,$A31),"")</f>
        <v/>
      </c>
      <c r="Z31" s="140" t="str">
        <f>if(VLOOKUP(Z$2,Status!$C$3:$H$29,5,0)="Pronta",COUNTIF(SC!$S$3:$S$40,$A31),"")</f>
        <v/>
      </c>
      <c r="AA31" s="140" t="str">
        <f>if(VLOOKUP(AA$2,Status!$C$3:$H$29,5,0)="Pronta",COUNTIF('Paraná (PR)'!$S$3:$S$40,$A31),"")</f>
        <v/>
      </c>
      <c r="AB31" s="140" t="str">
        <f>IF(VLOOKUP(AB$2,Status!$C$3:$H$29,5,0)="Pronta",COUNTIF('Sergipe (SE)'!$U$3:$U$40,$A31),"")</f>
        <v/>
      </c>
      <c r="AC31" s="140" t="str">
        <f>if(VLOOKUP(AC$2,Status!$C$3:$H$29,5,0)="Pronta",COUNTIF('Paraná (PR)'!$S$3:$S$40,$A31),"")</f>
        <v/>
      </c>
    </row>
    <row r="32">
      <c r="A32" s="140" t="str">
        <f>Partidos!A32</f>
        <v>SOLIDARIEDADE</v>
      </c>
      <c r="B32" s="140" t="str">
        <f>Partidos!B32</f>
        <v>Centro</v>
      </c>
      <c r="C32" s="140" t="str">
        <f>IF(VLOOKUP(C$2,Status!$C$3:$H$29,5,0)="Pronta",COUNTIF('Acre (AC)'!$U$3:$U$40,$A32),"")</f>
        <v/>
      </c>
      <c r="D32" s="140" t="str">
        <f>IF(VLOOKUP(D$2,Status!$C$3:$H$29,5,0)="Pronta",COUNTIF('Alagoas (AL)'!$U$3:$U$40,$A32),"")</f>
        <v/>
      </c>
      <c r="E32" s="140" t="str">
        <f>if(VLOOKUP(E$2,Status!$C$3:$H$29,5,0)="Pronta",COUNTIF('Paraná (PR)'!$S$3:$S$40,$A32),"")</f>
        <v/>
      </c>
      <c r="F32" s="140" t="str">
        <f>if(VLOOKUP(F$2,Status!$C$3:$H$29,5,0)="Pronta",COUNTIF('Paraná (PR)'!$S$3:$S$40,$A32),"")</f>
        <v/>
      </c>
      <c r="G32" s="140" t="str">
        <f>if(VLOOKUP(G$2,Status!$C$3:$H$29,5,0)="Pronta",COUNTIF('Paraná (PR)'!$S$3:$S$40,$A32),"")</f>
        <v/>
      </c>
      <c r="H32" s="140" t="str">
        <f>if(VLOOKUP(H$2,Status!$C$3:$H$29,5,0)="Pronta",COUNTIF('Paraná (PR)'!$S$3:$S$40,$A32),"")</f>
        <v/>
      </c>
      <c r="I32" s="140" t="str">
        <f>if(VLOOKUP(I$2,Status!$C$3:$H$29,5,0)="Pronta",COUNTIF('Paraná (PR)'!$S$3:$S$40,$A32),"")</f>
        <v/>
      </c>
      <c r="J32" s="140" t="str">
        <f>if(VLOOKUP(J$2,Status!$C$3:$H$29,5,0)="Pronta",COUNTIF('Paraná (PR)'!$S$3:$S$40,$A32),"")</f>
        <v/>
      </c>
      <c r="K32" s="140" t="str">
        <f>if(VLOOKUP(K$2,Status!$C$3:$H$29,5,0)="Pronta",COUNTIF('Paraná (PR)'!$S$3:$S$40,$A32),"")</f>
        <v/>
      </c>
      <c r="L32" s="140" t="str">
        <f>if(VLOOKUP(L$2,Status!$C$3:$H$29,5,0)="Pronta",COUNTIF('Paraná (PR)'!$S$3:$S$40,$A32),"")</f>
        <v/>
      </c>
      <c r="M32" s="140" t="str">
        <f>if(VLOOKUP(M$2,Status!$C$3:$H$29,5,0)="Pronta",COUNTIF('Paraná (PR)'!$S$3:$S$40,$A32),"")</f>
        <v/>
      </c>
      <c r="N32" s="140" t="str">
        <f>if(VLOOKUP(N$2,Status!$C$3:$H$29,5,0)="Pronta",COUNTIF('Paraná (PR)'!$S$3:$S$40,$A32),"")</f>
        <v/>
      </c>
      <c r="O32" s="140" t="str">
        <f>IF(VLOOKUP(O$2,Status!$C$3:$H$29,5,0)="Pronta",COUNTIF('Minas Gerais (MG)'!$U$3:$U$60,$A32),"")</f>
        <v/>
      </c>
      <c r="P32" s="140" t="str">
        <f>if(VLOOKUP(P$2,Status!$C$3:$H$29,5,0)="Pronta",COUNTIF('Paraná (PR)'!$S$3:$S$40,$A32),"")</f>
        <v/>
      </c>
      <c r="Q32" s="140" t="str">
        <f>IF(VLOOKUP(Q$2,Status!$C$3:$H$29,5,0)="Pronta",COUNTIF('Paraíba (PB)'!$S$3:$S$100,$A32),"")</f>
        <v/>
      </c>
      <c r="R32" s="140" t="str">
        <f>IF(VLOOKUP(R$2,Status!$C$3:$H$29,5,0)="Pronta",COUNTIF('Paraná (PR)'!$S$3:$S$100,$A32),"")</f>
        <v/>
      </c>
      <c r="S32" s="140" t="str">
        <f>IF(VLOOKUP(S$2,Status!$C$3:$H$29,5,0)="Pronta",COUNTIF('Pernambuco (PE)'!$U$3:$U$100,$A32),"")</f>
        <v/>
      </c>
      <c r="T32" s="140" t="str">
        <f>if(VLOOKUP(T$2,Status!$C$3:$H$29,5,0)="Pronta",COUNTIF('Paraná (PR)'!$S$3:$S$40,$A32),"")</f>
        <v/>
      </c>
      <c r="U32" s="140" t="str">
        <f>if(VLOOKUP(U$2,Status!$C$3:$H$29,5,0)="Pronta",COUNTIF('Paraná (PR)'!$S$3:$S$40,$A32),"")</f>
        <v/>
      </c>
      <c r="V32" s="140" t="str">
        <f>if(VLOOKUP(V$2,Status!$C$3:$H$29,5,0)="Pronta",COUNTIF('Paraná (PR)'!$S$3:$S$40,$A32),"")</f>
        <v/>
      </c>
      <c r="W32" s="140" t="str">
        <f>IF(VLOOKUP(W$2,Status!$C$3:$H$29,5,0)="Pronta",COUNTIF('Rio Grande do Sul (RS)'!$U$3:$U$40,$A32),"")</f>
        <v/>
      </c>
      <c r="X32" s="140" t="str">
        <f>if(VLOOKUP(X$2,Status!$C$3:$H$29,5,0)="Pronta",COUNTIF('Paraná (PR)'!$S$3:$S$40,$A32),"")</f>
        <v/>
      </c>
      <c r="Y32" s="140" t="str">
        <f>if(VLOOKUP(Y$2,Status!$C$3:$H$29,5,0)="Pronta",COUNTIF('Paraná (PR)'!$S$3:$S$40,$A32),"")</f>
        <v/>
      </c>
      <c r="Z32" s="140" t="str">
        <f>if(VLOOKUP(Z$2,Status!$C$3:$H$29,5,0)="Pronta",COUNTIF(SC!$S$3:$S$40,$A32),"")</f>
        <v/>
      </c>
      <c r="AA32" s="140" t="str">
        <f>if(VLOOKUP(AA$2,Status!$C$3:$H$29,5,0)="Pronta",COUNTIF('Paraná (PR)'!$S$3:$S$40,$A32),"")</f>
        <v/>
      </c>
      <c r="AB32" s="140" t="str">
        <f>IF(VLOOKUP(AB$2,Status!$C$3:$H$29,5,0)="Pronta",COUNTIF('Sergipe (SE)'!$U$3:$U$40,$A32),"")</f>
        <v/>
      </c>
      <c r="AC32" s="140" t="str">
        <f>if(VLOOKUP(AC$2,Status!$C$3:$H$29,5,0)="Pronta",COUNTIF('Paraná (PR)'!$S$3:$S$40,$A32),"")</f>
        <v/>
      </c>
    </row>
    <row r="33">
      <c r="A33" s="140" t="str">
        <f>Partidos!A33</f>
        <v>UNIÃO BRASIL</v>
      </c>
      <c r="B33" s="140" t="str">
        <f>Partidos!B33</f>
        <v>Direita</v>
      </c>
      <c r="C33" s="140" t="str">
        <f>IF(VLOOKUP(C$2,Status!$C$3:$H$29,5,0)="Pronta",COUNTIF('Acre (AC)'!$U$3:$U$40,$A33),"")</f>
        <v/>
      </c>
      <c r="D33" s="140" t="str">
        <f>IF(VLOOKUP(D$2,Status!$C$3:$H$29,5,0)="Pronta",COUNTIF('Alagoas (AL)'!$U$3:$U$40,$A33),"")</f>
        <v/>
      </c>
      <c r="E33" s="140" t="str">
        <f>if(VLOOKUP(E$2,Status!$C$3:$H$29,5,0)="Pronta",COUNTIF('Paraná (PR)'!$S$3:$S$40,$A33),"")</f>
        <v/>
      </c>
      <c r="F33" s="140" t="str">
        <f>if(VLOOKUP(F$2,Status!$C$3:$H$29,5,0)="Pronta",COUNTIF('Paraná (PR)'!$S$3:$S$40,$A33),"")</f>
        <v/>
      </c>
      <c r="G33" s="140" t="str">
        <f>if(VLOOKUP(G$2,Status!$C$3:$H$29,5,0)="Pronta",COUNTIF('Paraná (PR)'!$S$3:$S$40,$A33),"")</f>
        <v/>
      </c>
      <c r="H33" s="140" t="str">
        <f>if(VLOOKUP(H$2,Status!$C$3:$H$29,5,0)="Pronta",COUNTIF('Paraná (PR)'!$S$3:$S$40,$A33),"")</f>
        <v/>
      </c>
      <c r="I33" s="140" t="str">
        <f>if(VLOOKUP(I$2,Status!$C$3:$H$29,5,0)="Pronta",COUNTIF('Paraná (PR)'!$S$3:$S$40,$A33),"")</f>
        <v/>
      </c>
      <c r="J33" s="140" t="str">
        <f>if(VLOOKUP(J$2,Status!$C$3:$H$29,5,0)="Pronta",COUNTIF('Paraná (PR)'!$S$3:$S$40,$A33),"")</f>
        <v/>
      </c>
      <c r="K33" s="140" t="str">
        <f>if(VLOOKUP(K$2,Status!$C$3:$H$29,5,0)="Pronta",COUNTIF('Paraná (PR)'!$S$3:$S$40,$A33),"")</f>
        <v/>
      </c>
      <c r="L33" s="140" t="str">
        <f>if(VLOOKUP(L$2,Status!$C$3:$H$29,5,0)="Pronta",COUNTIF('Paraná (PR)'!$S$3:$S$40,$A33),"")</f>
        <v/>
      </c>
      <c r="M33" s="140" t="str">
        <f>if(VLOOKUP(M$2,Status!$C$3:$H$29,5,0)="Pronta",COUNTIF('Paraná (PR)'!$S$3:$S$40,$A33),"")</f>
        <v/>
      </c>
      <c r="N33" s="140" t="str">
        <f>if(VLOOKUP(N$2,Status!$C$3:$H$29,5,0)="Pronta",COUNTIF('Paraná (PR)'!$S$3:$S$40,$A33),"")</f>
        <v/>
      </c>
      <c r="O33" s="140" t="str">
        <f>IF(VLOOKUP(O$2,Status!$C$3:$H$29,5,0)="Pronta",COUNTIF('Minas Gerais (MG)'!$U$3:$U$60,$A33),"")</f>
        <v/>
      </c>
      <c r="P33" s="140" t="str">
        <f>if(VLOOKUP(P$2,Status!$C$3:$H$29,5,0)="Pronta",COUNTIF('Paraná (PR)'!$S$3:$S$40,$A33),"")</f>
        <v/>
      </c>
      <c r="Q33" s="140" t="str">
        <f>IF(VLOOKUP(Q$2,Status!$C$3:$H$29,5,0)="Pronta",COUNTIF('Paraíba (PB)'!$S$3:$S$100,$A33),"")</f>
        <v/>
      </c>
      <c r="R33" s="140" t="str">
        <f>IF(VLOOKUP(R$2,Status!$C$3:$H$29,5,0)="Pronta",COUNTIF('Paraná (PR)'!$S$3:$S$100,$A33),"")</f>
        <v/>
      </c>
      <c r="S33" s="140" t="str">
        <f>IF(VLOOKUP(S$2,Status!$C$3:$H$29,5,0)="Pronta",COUNTIF('Pernambuco (PE)'!$U$3:$U$100,$A33),"")</f>
        <v/>
      </c>
      <c r="T33" s="140" t="str">
        <f>if(VLOOKUP(T$2,Status!$C$3:$H$29,5,0)="Pronta",COUNTIF('Paraná (PR)'!$S$3:$S$40,$A33),"")</f>
        <v/>
      </c>
      <c r="U33" s="140" t="str">
        <f>if(VLOOKUP(U$2,Status!$C$3:$H$29,5,0)="Pronta",COUNTIF('Paraná (PR)'!$S$3:$S$40,$A33),"")</f>
        <v/>
      </c>
      <c r="V33" s="140" t="str">
        <f>if(VLOOKUP(V$2,Status!$C$3:$H$29,5,0)="Pronta",COUNTIF('Paraná (PR)'!$S$3:$S$40,$A33),"")</f>
        <v/>
      </c>
      <c r="W33" s="140" t="str">
        <f>IF(VLOOKUP(W$2,Status!$C$3:$H$29,5,0)="Pronta",COUNTIF('Rio Grande do Sul (RS)'!$U$3:$U$40,$A33),"")</f>
        <v/>
      </c>
      <c r="X33" s="140" t="str">
        <f>if(VLOOKUP(X$2,Status!$C$3:$H$29,5,0)="Pronta",COUNTIF('Paraná (PR)'!$S$3:$S$40,$A33),"")</f>
        <v/>
      </c>
      <c r="Y33" s="140" t="str">
        <f>if(VLOOKUP(Y$2,Status!$C$3:$H$29,5,0)="Pronta",COUNTIF('Paraná (PR)'!$S$3:$S$40,$A33),"")</f>
        <v/>
      </c>
      <c r="Z33" s="140" t="str">
        <f>if(VLOOKUP(Z$2,Status!$C$3:$H$29,5,0)="Pronta",COUNTIF(SC!$S$3:$S$40,$A33),"")</f>
        <v/>
      </c>
      <c r="AA33" s="140" t="str">
        <f>if(VLOOKUP(AA$2,Status!$C$3:$H$29,5,0)="Pronta",COUNTIF('Paraná (PR)'!$S$3:$S$40,$A33),"")</f>
        <v/>
      </c>
      <c r="AB33" s="140" t="str">
        <f>IF(VLOOKUP(AB$2,Status!$C$3:$H$29,5,0)="Pronta",COUNTIF('Sergipe (SE)'!$U$3:$U$40,$A33),"")</f>
        <v/>
      </c>
      <c r="AC33" s="140" t="str">
        <f>if(VLOOKUP(AC$2,Status!$C$3:$H$29,5,0)="Pronta",COUNTIF('Paraná (PR)'!$S$3:$S$40,$A33),"")</f>
        <v/>
      </c>
    </row>
    <row r="34">
      <c r="A34" s="140" t="str">
        <f>Partidos!A34</f>
        <v>UP</v>
      </c>
      <c r="B34" s="140" t="str">
        <f>Partidos!B34</f>
        <v>Esquerda</v>
      </c>
      <c r="C34" s="140" t="str">
        <f>IF(VLOOKUP(C$2,Status!$C$3:$H$29,5,0)="Pronta",COUNTIF('Acre (AC)'!$U$3:$U$40,$A34),"")</f>
        <v/>
      </c>
      <c r="D34" s="140" t="str">
        <f>IF(VLOOKUP(D$2,Status!$C$3:$H$29,5,0)="Pronta",COUNTIF('Alagoas (AL)'!$U$3:$U$40,$A34),"")</f>
        <v/>
      </c>
      <c r="E34" s="140" t="str">
        <f>if(VLOOKUP(E$2,Status!$C$3:$H$29,5,0)="Pronta",COUNTIF('Paraná (PR)'!$S$3:$S$40,$A34),"")</f>
        <v/>
      </c>
      <c r="F34" s="140" t="str">
        <f>if(VLOOKUP(F$2,Status!$C$3:$H$29,5,0)="Pronta",COUNTIF('Paraná (PR)'!$S$3:$S$40,$A34),"")</f>
        <v/>
      </c>
      <c r="G34" s="140" t="str">
        <f>if(VLOOKUP(G$2,Status!$C$3:$H$29,5,0)="Pronta",COUNTIF('Paraná (PR)'!$S$3:$S$40,$A34),"")</f>
        <v/>
      </c>
      <c r="H34" s="140" t="str">
        <f>if(VLOOKUP(H$2,Status!$C$3:$H$29,5,0)="Pronta",COUNTIF('Paraná (PR)'!$S$3:$S$40,$A34),"")</f>
        <v/>
      </c>
      <c r="I34" s="140" t="str">
        <f>if(VLOOKUP(I$2,Status!$C$3:$H$29,5,0)="Pronta",COUNTIF('Paraná (PR)'!$S$3:$S$40,$A34),"")</f>
        <v/>
      </c>
      <c r="J34" s="140" t="str">
        <f>if(VLOOKUP(J$2,Status!$C$3:$H$29,5,0)="Pronta",COUNTIF('Paraná (PR)'!$S$3:$S$40,$A34),"")</f>
        <v/>
      </c>
      <c r="K34" s="140" t="str">
        <f>if(VLOOKUP(K$2,Status!$C$3:$H$29,5,0)="Pronta",COUNTIF('Paraná (PR)'!$S$3:$S$40,$A34),"")</f>
        <v/>
      </c>
      <c r="L34" s="140" t="str">
        <f>if(VLOOKUP(L$2,Status!$C$3:$H$29,5,0)="Pronta",COUNTIF('Paraná (PR)'!$S$3:$S$40,$A34),"")</f>
        <v/>
      </c>
      <c r="M34" s="140" t="str">
        <f>if(VLOOKUP(M$2,Status!$C$3:$H$29,5,0)="Pronta",COUNTIF('Paraná (PR)'!$S$3:$S$40,$A34),"")</f>
        <v/>
      </c>
      <c r="N34" s="140" t="str">
        <f>if(VLOOKUP(N$2,Status!$C$3:$H$29,5,0)="Pronta",COUNTIF('Paraná (PR)'!$S$3:$S$40,$A34),"")</f>
        <v/>
      </c>
      <c r="O34" s="140" t="str">
        <f>IF(VLOOKUP(O$2,Status!$C$3:$H$29,5,0)="Pronta",COUNTIF('Minas Gerais (MG)'!$U$3:$U$60,$A34),"")</f>
        <v/>
      </c>
      <c r="P34" s="140" t="str">
        <f>if(VLOOKUP(P$2,Status!$C$3:$H$29,5,0)="Pronta",COUNTIF('Paraná (PR)'!$S$3:$S$40,$A34),"")</f>
        <v/>
      </c>
      <c r="Q34" s="140" t="str">
        <f>IF(VLOOKUP(Q$2,Status!$C$3:$H$29,5,0)="Pronta",COUNTIF('Paraíba (PB)'!$S$3:$S$100,$A34),"")</f>
        <v/>
      </c>
      <c r="R34" s="140" t="str">
        <f>IF(VLOOKUP(R$2,Status!$C$3:$H$29,5,0)="Pronta",COUNTIF('Paraná (PR)'!$S$3:$S$100,$A34),"")</f>
        <v/>
      </c>
      <c r="S34" s="140" t="str">
        <f>IF(VLOOKUP(S$2,Status!$C$3:$H$29,5,0)="Pronta",COUNTIF('Pernambuco (PE)'!$U$3:$U$100,$A34),"")</f>
        <v/>
      </c>
      <c r="T34" s="140" t="str">
        <f>if(VLOOKUP(T$2,Status!$C$3:$H$29,5,0)="Pronta",COUNTIF('Paraná (PR)'!$S$3:$S$40,$A34),"")</f>
        <v/>
      </c>
      <c r="U34" s="140" t="str">
        <f>if(VLOOKUP(U$2,Status!$C$3:$H$29,5,0)="Pronta",COUNTIF('Paraná (PR)'!$S$3:$S$40,$A34),"")</f>
        <v/>
      </c>
      <c r="V34" s="140" t="str">
        <f>if(VLOOKUP(V$2,Status!$C$3:$H$29,5,0)="Pronta",COUNTIF('Paraná (PR)'!$S$3:$S$40,$A34),"")</f>
        <v/>
      </c>
      <c r="W34" s="140" t="str">
        <f>IF(VLOOKUP(W$2,Status!$C$3:$H$29,5,0)="Pronta",COUNTIF('Rio Grande do Sul (RS)'!$U$3:$U$40,$A34),"")</f>
        <v/>
      </c>
      <c r="X34" s="140" t="str">
        <f>if(VLOOKUP(X$2,Status!$C$3:$H$29,5,0)="Pronta",COUNTIF('Paraná (PR)'!$S$3:$S$40,$A34),"")</f>
        <v/>
      </c>
      <c r="Y34" s="140" t="str">
        <f>if(VLOOKUP(Y$2,Status!$C$3:$H$29,5,0)="Pronta",COUNTIF('Paraná (PR)'!$S$3:$S$40,$A34),"")</f>
        <v/>
      </c>
      <c r="Z34" s="140" t="str">
        <f>if(VLOOKUP(Z$2,Status!$C$3:$H$29,5,0)="Pronta",COUNTIF(SC!$S$3:$S$40,$A34),"")</f>
        <v/>
      </c>
      <c r="AA34" s="140" t="str">
        <f>if(VLOOKUP(AA$2,Status!$C$3:$H$29,5,0)="Pronta",COUNTIF('Paraná (PR)'!$S$3:$S$40,$A34),"")</f>
        <v/>
      </c>
      <c r="AB34" s="140" t="str">
        <f>IF(VLOOKUP(AB$2,Status!$C$3:$H$29,5,0)="Pronta",COUNTIF('Sergipe (SE)'!$U$3:$U$40,$A34),"")</f>
        <v/>
      </c>
      <c r="AC34" s="140" t="str">
        <f>if(VLOOKUP(AC$2,Status!$C$3:$H$29,5,0)="Pronta",COUNTIF('Paraná (PR)'!$S$3:$S$40,$A34),"")</f>
        <v/>
      </c>
    </row>
    <row r="35">
      <c r="A35" s="140" t="str">
        <f>Partidos!A35</f>
        <v/>
      </c>
      <c r="B35" s="140" t="str">
        <f>Partidos!B35</f>
        <v/>
      </c>
    </row>
    <row r="36">
      <c r="H36" s="140" t="str">
        <f>Partidos!A36</f>
        <v/>
      </c>
      <c r="I36" s="140" t="str">
        <f>Partidos!B36</f>
        <v/>
      </c>
    </row>
    <row r="37">
      <c r="H37" s="140" t="str">
        <f>Partidos!A37</f>
        <v/>
      </c>
      <c r="I37" s="140" t="str">
        <f>Partidos!B37</f>
        <v/>
      </c>
    </row>
    <row r="38">
      <c r="H38" s="140" t="str">
        <f>Partidos!A38</f>
        <v/>
      </c>
      <c r="I38" s="140" t="str">
        <f>Partidos!B38</f>
        <v/>
      </c>
    </row>
    <row r="39">
      <c r="H39" s="140" t="str">
        <f>Partidos!A39</f>
        <v/>
      </c>
      <c r="I39" s="140" t="str">
        <f>Partidos!B39</f>
        <v/>
      </c>
    </row>
    <row r="40">
      <c r="H40" s="140" t="str">
        <f>Partidos!A40</f>
        <v/>
      </c>
      <c r="I40" s="140" t="str">
        <f>Partidos!B40</f>
        <v/>
      </c>
    </row>
    <row r="41">
      <c r="H41" s="140" t="str">
        <f>Partidos!A41</f>
        <v/>
      </c>
      <c r="I41" s="140" t="str">
        <f>Partidos!B41</f>
        <v/>
      </c>
    </row>
    <row r="42">
      <c r="H42" s="140" t="str">
        <f>Partidos!A42</f>
        <v/>
      </c>
      <c r="I42" s="140" t="str">
        <f>Partidos!B42</f>
        <v/>
      </c>
    </row>
  </sheetData>
  <mergeCells count="1">
    <mergeCell ref="C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8" max="28" width="37.75"/>
    <col customWidth="1" min="29" max="29" width="21.25"/>
  </cols>
  <sheetData>
    <row r="1" ht="30.0" customHeight="1">
      <c r="A1" s="143" t="s">
        <v>932</v>
      </c>
      <c r="B1" s="144" t="s">
        <v>153</v>
      </c>
      <c r="C1" s="145"/>
      <c r="D1" s="146" t="s">
        <v>154</v>
      </c>
      <c r="E1" s="146" t="s">
        <v>155</v>
      </c>
      <c r="F1" s="146" t="s">
        <v>156</v>
      </c>
      <c r="G1" s="146" t="s">
        <v>157</v>
      </c>
      <c r="I1" s="147" t="s">
        <v>158</v>
      </c>
      <c r="S1" s="148" t="s">
        <v>159</v>
      </c>
    </row>
    <row r="2">
      <c r="A2" s="149">
        <v>3056527.0</v>
      </c>
      <c r="B2" s="150" t="s">
        <v>14</v>
      </c>
      <c r="C2" s="151" t="s">
        <v>933</v>
      </c>
      <c r="D2" s="152">
        <v>225265.0</v>
      </c>
      <c r="E2" s="153">
        <f t="shared" ref="E2:E4" si="1"> D2 / $A$2</f>
        <v>0.07369965978</v>
      </c>
      <c r="F2" s="152">
        <v>36.0</v>
      </c>
      <c r="G2" s="153">
        <f t="shared" ref="G2:G4" si="2"> F2 / D2</f>
        <v>0.0001598117772</v>
      </c>
      <c r="J2" s="9" t="s">
        <v>14</v>
      </c>
      <c r="K2" s="9" t="s">
        <v>934</v>
      </c>
      <c r="S2" s="154" t="s">
        <v>162</v>
      </c>
      <c r="T2" s="155" t="s">
        <v>163</v>
      </c>
      <c r="U2" s="155" t="s">
        <v>164</v>
      </c>
      <c r="V2" s="156" t="s">
        <v>165</v>
      </c>
      <c r="X2" s="157" t="s">
        <v>166</v>
      </c>
      <c r="Y2" s="157" t="s">
        <v>167</v>
      </c>
    </row>
    <row r="3">
      <c r="A3" s="158"/>
      <c r="B3" s="159" t="s">
        <v>15</v>
      </c>
      <c r="C3" s="160" t="s">
        <v>935</v>
      </c>
      <c r="D3" s="161">
        <v>111410.0</v>
      </c>
      <c r="E3" s="153">
        <f t="shared" si="1"/>
        <v>0.03644986614</v>
      </c>
      <c r="F3" s="161">
        <v>29.0</v>
      </c>
      <c r="G3" s="153">
        <f t="shared" si="2"/>
        <v>0.0002602997936</v>
      </c>
      <c r="I3" s="162" t="s">
        <v>169</v>
      </c>
      <c r="J3" s="163" t="s">
        <v>170</v>
      </c>
      <c r="K3" s="164" t="s">
        <v>171</v>
      </c>
      <c r="O3" s="9"/>
      <c r="P3" s="9" t="s">
        <v>172</v>
      </c>
      <c r="Q3" s="9" t="s">
        <v>173</v>
      </c>
      <c r="S3" s="165" t="s">
        <v>174</v>
      </c>
      <c r="T3" s="166" t="s">
        <v>936</v>
      </c>
      <c r="U3" s="166" t="s">
        <v>336</v>
      </c>
      <c r="V3" s="167" t="str">
        <f>VLOOKUP($U$3:$U$100,Partidos!A:B,2,FALSE)</f>
        <v>Centro</v>
      </c>
      <c r="X3" s="168" t="str">
        <f>V3</f>
        <v>Centro</v>
      </c>
      <c r="Y3" s="169">
        <f>COUNTIF(V3:V40,"*Centro*")</f>
        <v>15</v>
      </c>
    </row>
    <row r="4">
      <c r="A4" s="158"/>
      <c r="B4" s="159" t="s">
        <v>16</v>
      </c>
      <c r="C4" s="160" t="s">
        <v>937</v>
      </c>
      <c r="D4" s="170">
        <v>325.0</v>
      </c>
      <c r="E4" s="153">
        <f t="shared" si="1"/>
        <v>0.0001063298312</v>
      </c>
      <c r="F4" s="170">
        <v>0.0</v>
      </c>
      <c r="G4" s="153">
        <f t="shared" si="2"/>
        <v>0</v>
      </c>
      <c r="I4" s="9">
        <v>1.0</v>
      </c>
      <c r="J4" s="9" t="s">
        <v>938</v>
      </c>
      <c r="K4" s="9" t="s">
        <v>180</v>
      </c>
      <c r="L4" s="9" t="s">
        <v>179</v>
      </c>
      <c r="M4" s="9" t="s">
        <v>189</v>
      </c>
      <c r="N4" s="140"/>
      <c r="O4" s="9"/>
      <c r="P4" s="9" t="s">
        <v>216</v>
      </c>
      <c r="Q4" s="9">
        <v>0.0</v>
      </c>
      <c r="S4" s="171" t="s">
        <v>182</v>
      </c>
      <c r="T4" s="172" t="s">
        <v>939</v>
      </c>
      <c r="U4" s="172" t="s">
        <v>339</v>
      </c>
      <c r="V4" s="173" t="str">
        <f>VLOOKUP($U$3:$U$100,Partidos!A:B,2,FALSE)</f>
        <v>C-esquerda</v>
      </c>
      <c r="X4" s="174" t="s">
        <v>184</v>
      </c>
      <c r="Y4" s="169">
        <f>COUNTIF(V:V,"*Direita*")</f>
        <v>10</v>
      </c>
    </row>
    <row r="5">
      <c r="A5" s="158"/>
      <c r="B5" s="175" t="s">
        <v>185</v>
      </c>
      <c r="C5" s="244" t="s">
        <v>940</v>
      </c>
      <c r="D5" s="176" t="s">
        <v>12</v>
      </c>
      <c r="E5" s="177" t="s">
        <v>12</v>
      </c>
      <c r="F5" s="176"/>
      <c r="G5" s="177" t="s">
        <v>12</v>
      </c>
      <c r="I5" s="9">
        <v>2.0</v>
      </c>
      <c r="J5" s="9" t="s">
        <v>941</v>
      </c>
      <c r="K5" s="9" t="s">
        <v>180</v>
      </c>
      <c r="L5" s="9" t="s">
        <v>189</v>
      </c>
      <c r="M5" s="140"/>
      <c r="N5" s="140"/>
      <c r="O5" s="9"/>
      <c r="P5" s="9" t="s">
        <v>181</v>
      </c>
      <c r="Q5" s="9">
        <v>0.0</v>
      </c>
      <c r="S5" s="178" t="s">
        <v>190</v>
      </c>
      <c r="T5" s="179" t="s">
        <v>942</v>
      </c>
      <c r="U5" s="179" t="s">
        <v>336</v>
      </c>
      <c r="V5" s="173" t="str">
        <f>VLOOKUP($U$3:$U$100,Partidos!A:B,2,FALSE)</f>
        <v>Centro</v>
      </c>
      <c r="X5" s="180" t="s">
        <v>193</v>
      </c>
      <c r="Y5" s="181">
        <f>COUNTIF(V:V,"*Esquerda*")</f>
        <v>4</v>
      </c>
    </row>
    <row r="6">
      <c r="A6" s="182"/>
      <c r="B6" s="183"/>
      <c r="C6" s="245"/>
      <c r="D6" s="185" t="s">
        <v>12</v>
      </c>
      <c r="E6" s="185" t="s">
        <v>12</v>
      </c>
      <c r="F6" s="185"/>
      <c r="G6" s="185" t="s">
        <v>12</v>
      </c>
      <c r="I6" s="9">
        <v>3.0</v>
      </c>
      <c r="J6" s="9" t="s">
        <v>943</v>
      </c>
      <c r="K6" s="9" t="s">
        <v>200</v>
      </c>
      <c r="L6" s="140"/>
      <c r="M6" s="140"/>
      <c r="N6" s="140"/>
      <c r="O6" s="9"/>
      <c r="P6" s="9" t="s">
        <v>181</v>
      </c>
      <c r="Q6" s="9">
        <v>0.0</v>
      </c>
      <c r="S6" s="186"/>
      <c r="T6" s="187" t="s">
        <v>944</v>
      </c>
      <c r="U6" s="179" t="s">
        <v>288</v>
      </c>
      <c r="V6" s="173" t="str">
        <f>VLOOKUP($U$3:$U$100,Partidos!A:B,2,FALSE)</f>
        <v>Direita</v>
      </c>
    </row>
    <row r="7">
      <c r="I7" s="9">
        <v>4.0</v>
      </c>
      <c r="J7" s="9" t="s">
        <v>938</v>
      </c>
      <c r="K7" s="9" t="s">
        <v>180</v>
      </c>
      <c r="L7" s="9" t="s">
        <v>227</v>
      </c>
      <c r="M7" s="9" t="s">
        <v>189</v>
      </c>
      <c r="N7" s="140"/>
      <c r="O7" s="9"/>
      <c r="P7" s="9" t="s">
        <v>216</v>
      </c>
      <c r="Q7" s="9">
        <v>1.0</v>
      </c>
      <c r="S7" s="186"/>
      <c r="T7" s="187" t="s">
        <v>945</v>
      </c>
      <c r="U7" s="179" t="s">
        <v>288</v>
      </c>
      <c r="V7" s="173" t="str">
        <f>VLOOKUP($U$3:$U$100,Partidos!A:B,2,FALSE)</f>
        <v>Direita</v>
      </c>
    </row>
    <row r="8">
      <c r="A8" s="188" t="s">
        <v>202</v>
      </c>
      <c r="I8" s="9">
        <v>5.0</v>
      </c>
      <c r="J8" s="9" t="s">
        <v>946</v>
      </c>
      <c r="K8" s="9" t="s">
        <v>180</v>
      </c>
      <c r="L8" s="9" t="s">
        <v>189</v>
      </c>
      <c r="M8" s="140"/>
      <c r="N8" s="140"/>
      <c r="O8" s="9"/>
      <c r="P8" s="9" t="s">
        <v>216</v>
      </c>
      <c r="Q8" s="9">
        <v>1.0</v>
      </c>
      <c r="S8" s="186"/>
      <c r="T8" s="187" t="s">
        <v>947</v>
      </c>
      <c r="U8" s="187" t="s">
        <v>336</v>
      </c>
      <c r="V8" s="173" t="str">
        <f>VLOOKUP($U$3:$U$100,Partidos!A:B,2,FALSE)</f>
        <v>Centro</v>
      </c>
    </row>
    <row r="9">
      <c r="A9" s="188" t="s">
        <v>948</v>
      </c>
      <c r="I9" s="9">
        <v>6.0</v>
      </c>
      <c r="J9" s="9" t="s">
        <v>949</v>
      </c>
      <c r="K9" s="9" t="s">
        <v>215</v>
      </c>
      <c r="L9" s="140"/>
      <c r="M9" s="140"/>
      <c r="N9" s="140"/>
      <c r="O9" s="9"/>
      <c r="P9" s="9" t="s">
        <v>216</v>
      </c>
      <c r="Q9" s="9">
        <v>0.0</v>
      </c>
      <c r="S9" s="186"/>
      <c r="T9" s="187" t="s">
        <v>950</v>
      </c>
      <c r="U9" s="187" t="s">
        <v>336</v>
      </c>
      <c r="V9" s="173" t="str">
        <f>VLOOKUP($U$3:$U$100,Partidos!A:B,2,FALSE)</f>
        <v>Centro</v>
      </c>
    </row>
    <row r="10">
      <c r="I10" s="9">
        <v>7.0</v>
      </c>
      <c r="J10" s="9" t="s">
        <v>951</v>
      </c>
      <c r="K10" s="9" t="s">
        <v>189</v>
      </c>
      <c r="L10" s="140"/>
      <c r="M10" s="140"/>
      <c r="N10" s="140"/>
      <c r="O10" s="9"/>
      <c r="P10" s="9" t="s">
        <v>216</v>
      </c>
      <c r="Q10" s="9">
        <v>1.0</v>
      </c>
      <c r="S10" s="186"/>
      <c r="T10" s="187" t="s">
        <v>952</v>
      </c>
      <c r="U10" s="187" t="s">
        <v>233</v>
      </c>
      <c r="V10" s="173" t="str">
        <f>VLOOKUP($U$3:$U$100,Partidos!A:B,2,FALSE)</f>
        <v>Direita</v>
      </c>
    </row>
    <row r="11">
      <c r="I11" s="9">
        <v>8.0</v>
      </c>
      <c r="J11" s="9" t="s">
        <v>953</v>
      </c>
      <c r="K11" s="9" t="s">
        <v>197</v>
      </c>
      <c r="L11" s="9" t="s">
        <v>189</v>
      </c>
      <c r="M11" s="140"/>
      <c r="N11" s="140"/>
      <c r="O11" s="9"/>
      <c r="P11" s="9" t="s">
        <v>181</v>
      </c>
      <c r="Q11" s="9">
        <v>0.0</v>
      </c>
      <c r="S11" s="186"/>
      <c r="T11" s="187" t="s">
        <v>954</v>
      </c>
      <c r="U11" s="187" t="s">
        <v>336</v>
      </c>
      <c r="V11" s="173" t="str">
        <f>VLOOKUP($U$3:$U$100,Partidos!A:B,2,FALSE)</f>
        <v>Centro</v>
      </c>
    </row>
    <row r="12">
      <c r="A12" s="164" t="s">
        <v>213</v>
      </c>
      <c r="I12" s="9">
        <v>9.0</v>
      </c>
      <c r="J12" s="9" t="s">
        <v>955</v>
      </c>
      <c r="K12" s="9" t="s">
        <v>189</v>
      </c>
      <c r="L12" s="140"/>
      <c r="M12" s="140"/>
      <c r="N12" s="140"/>
      <c r="P12" s="9" t="s">
        <v>216</v>
      </c>
      <c r="Q12" s="9">
        <v>6.0</v>
      </c>
      <c r="S12" s="186"/>
      <c r="T12" s="187" t="s">
        <v>956</v>
      </c>
      <c r="U12" s="187" t="s">
        <v>336</v>
      </c>
      <c r="V12" s="173" t="str">
        <f>VLOOKUP($U$3:$U$100,Partidos!A:B,2,FALSE)</f>
        <v>Centro</v>
      </c>
    </row>
    <row r="13">
      <c r="A13" s="162" t="b">
        <v>1</v>
      </c>
      <c r="B13" s="9" t="s">
        <v>218</v>
      </c>
      <c r="I13" s="9">
        <v>10.0</v>
      </c>
      <c r="J13" s="9" t="s">
        <v>957</v>
      </c>
      <c r="K13" s="9" t="s">
        <v>180</v>
      </c>
      <c r="L13" s="9" t="s">
        <v>189</v>
      </c>
      <c r="M13" s="140"/>
      <c r="N13" s="140"/>
      <c r="P13" s="9" t="s">
        <v>181</v>
      </c>
      <c r="Q13" s="9">
        <v>0.0</v>
      </c>
      <c r="S13" s="186"/>
      <c r="T13" s="187" t="s">
        <v>958</v>
      </c>
      <c r="U13" s="187" t="s">
        <v>292</v>
      </c>
      <c r="V13" s="173" t="str">
        <f>VLOOKUP($U$3:$U$100,Partidos!A:B,2,FALSE)</f>
        <v>Direita</v>
      </c>
    </row>
    <row r="14">
      <c r="A14" s="162" t="b">
        <v>1</v>
      </c>
      <c r="B14" s="9" t="s">
        <v>222</v>
      </c>
      <c r="I14" s="9">
        <v>11.0</v>
      </c>
      <c r="J14" s="9" t="s">
        <v>959</v>
      </c>
      <c r="K14" s="9" t="s">
        <v>189</v>
      </c>
      <c r="L14" s="140"/>
      <c r="M14" s="140"/>
      <c r="N14" s="140"/>
      <c r="P14" s="9" t="s">
        <v>181</v>
      </c>
      <c r="Q14" s="9">
        <v>4.0</v>
      </c>
      <c r="S14" s="186"/>
      <c r="T14" s="187" t="s">
        <v>960</v>
      </c>
      <c r="U14" s="187" t="s">
        <v>336</v>
      </c>
      <c r="V14" s="173" t="str">
        <f>VLOOKUP($U$3:$U$100,Partidos!A:B,2,FALSE)</f>
        <v>Centro</v>
      </c>
    </row>
    <row r="15">
      <c r="A15" s="162" t="b">
        <v>1</v>
      </c>
      <c r="B15" s="9" t="s">
        <v>225</v>
      </c>
      <c r="I15" s="9">
        <v>12.0</v>
      </c>
      <c r="J15" s="9" t="s">
        <v>961</v>
      </c>
      <c r="K15" s="9" t="s">
        <v>189</v>
      </c>
      <c r="L15" s="140"/>
      <c r="M15" s="140"/>
      <c r="N15" s="140"/>
      <c r="P15" s="9" t="s">
        <v>216</v>
      </c>
      <c r="Q15" s="9">
        <v>3.0</v>
      </c>
      <c r="S15" s="186"/>
      <c r="T15" s="187" t="s">
        <v>962</v>
      </c>
      <c r="U15" s="187" t="s">
        <v>336</v>
      </c>
      <c r="V15" s="173" t="str">
        <f>VLOOKUP($U$3:$U$100,Partidos!A:B,2,FALSE)</f>
        <v>Centro</v>
      </c>
    </row>
    <row r="16">
      <c r="I16" s="9">
        <v>13.0</v>
      </c>
      <c r="J16" s="9" t="s">
        <v>963</v>
      </c>
      <c r="K16" s="9" t="s">
        <v>180</v>
      </c>
      <c r="L16" s="9" t="s">
        <v>189</v>
      </c>
      <c r="M16" s="140"/>
      <c r="N16" s="140"/>
      <c r="O16" s="9"/>
      <c r="P16" s="9" t="s">
        <v>216</v>
      </c>
      <c r="Q16" s="9">
        <v>0.0</v>
      </c>
      <c r="S16" s="186"/>
      <c r="T16" s="187" t="s">
        <v>964</v>
      </c>
      <c r="U16" s="187" t="s">
        <v>336</v>
      </c>
      <c r="V16" s="173" t="str">
        <f>VLOOKUP($U$3:$U$100,Partidos!A:B,2,FALSE)</f>
        <v>Centro</v>
      </c>
    </row>
    <row r="17">
      <c r="I17" s="9">
        <v>14.0</v>
      </c>
      <c r="J17" s="9" t="s">
        <v>965</v>
      </c>
      <c r="K17" s="9" t="s">
        <v>366</v>
      </c>
      <c r="L17" s="9" t="s">
        <v>189</v>
      </c>
      <c r="M17" s="140"/>
      <c r="N17" s="140"/>
      <c r="O17" s="9"/>
      <c r="P17" s="9" t="s">
        <v>181</v>
      </c>
      <c r="Q17" s="9">
        <v>1.0</v>
      </c>
      <c r="S17" s="186"/>
      <c r="T17" s="187" t="s">
        <v>966</v>
      </c>
      <c r="U17" s="187" t="s">
        <v>276</v>
      </c>
      <c r="V17" s="173" t="str">
        <f>VLOOKUP($U$3:$U$100,Partidos!A:B,2,FALSE)</f>
        <v>C-direita</v>
      </c>
    </row>
    <row r="18">
      <c r="I18" s="9">
        <v>15.0</v>
      </c>
      <c r="J18" s="9" t="s">
        <v>967</v>
      </c>
      <c r="K18" s="9" t="s">
        <v>215</v>
      </c>
      <c r="L18" s="9" t="s">
        <v>180</v>
      </c>
      <c r="M18" s="9" t="s">
        <v>189</v>
      </c>
      <c r="N18" s="140"/>
      <c r="O18" s="9"/>
      <c r="P18" s="9" t="s">
        <v>216</v>
      </c>
      <c r="Q18" s="9">
        <v>8.0</v>
      </c>
      <c r="S18" s="186"/>
      <c r="T18" s="187" t="s">
        <v>968</v>
      </c>
      <c r="U18" s="187" t="s">
        <v>336</v>
      </c>
      <c r="V18" s="173" t="str">
        <f>VLOOKUP($U$3:$U$100,Partidos!A:B,2,FALSE)</f>
        <v>Centro</v>
      </c>
    </row>
    <row r="19">
      <c r="S19" s="186"/>
      <c r="T19" s="187" t="s">
        <v>969</v>
      </c>
      <c r="U19" s="187" t="s">
        <v>276</v>
      </c>
      <c r="V19" s="173" t="str">
        <f>VLOOKUP($U$3:$U$100,Partidos!A:B,2,FALSE)</f>
        <v>C-direita</v>
      </c>
    </row>
    <row r="20">
      <c r="J20" s="9" t="s">
        <v>970</v>
      </c>
      <c r="S20" s="186"/>
      <c r="T20" s="187" t="s">
        <v>971</v>
      </c>
      <c r="U20" s="187" t="s">
        <v>276</v>
      </c>
      <c r="V20" s="173" t="str">
        <f>VLOOKUP($U$3:$U$100,Partidos!A:B,2,FALSE)</f>
        <v>C-direita</v>
      </c>
    </row>
    <row r="21">
      <c r="J21" s="9" t="s">
        <v>972</v>
      </c>
      <c r="S21" s="186"/>
      <c r="T21" s="187" t="s">
        <v>973</v>
      </c>
      <c r="U21" s="187" t="s">
        <v>336</v>
      </c>
      <c r="V21" s="173" t="str">
        <f>VLOOKUP($U$3:$U$100,Partidos!A:B,2,FALSE)</f>
        <v>Centro</v>
      </c>
    </row>
    <row r="22">
      <c r="A22" s="9" t="s">
        <v>974</v>
      </c>
      <c r="J22" s="9" t="s">
        <v>975</v>
      </c>
      <c r="S22" s="186"/>
      <c r="T22" s="187" t="s">
        <v>976</v>
      </c>
      <c r="U22" s="187" t="s">
        <v>336</v>
      </c>
      <c r="V22" s="173" t="str">
        <f>VLOOKUP($U$3:$U$100,Partidos!A:B,2,FALSE)</f>
        <v>Centro</v>
      </c>
    </row>
    <row r="23">
      <c r="A23" s="9" t="s">
        <v>243</v>
      </c>
      <c r="S23" s="186"/>
      <c r="T23" s="187" t="s">
        <v>977</v>
      </c>
      <c r="U23" s="187" t="s">
        <v>292</v>
      </c>
      <c r="V23" s="173" t="str">
        <f>VLOOKUP($U$3:$U$100,Partidos!A:B,2,FALSE)</f>
        <v>Direita</v>
      </c>
    </row>
    <row r="24">
      <c r="A24" s="190" t="s">
        <v>978</v>
      </c>
      <c r="I24" s="9" t="s">
        <v>246</v>
      </c>
      <c r="J24" s="9" t="s">
        <v>16</v>
      </c>
      <c r="K24" s="9" t="s">
        <v>979</v>
      </c>
      <c r="S24" s="186"/>
      <c r="T24" s="187" t="s">
        <v>980</v>
      </c>
      <c r="U24" s="187" t="s">
        <v>336</v>
      </c>
      <c r="V24" s="173" t="str">
        <f>VLOOKUP($U$3:$U$100,Partidos!A:B,2,FALSE)</f>
        <v>Centro</v>
      </c>
    </row>
    <row r="25">
      <c r="A25" s="190" t="s">
        <v>248</v>
      </c>
      <c r="I25" s="162" t="s">
        <v>169</v>
      </c>
      <c r="J25" s="163"/>
      <c r="K25" s="164" t="s">
        <v>171</v>
      </c>
      <c r="O25" s="9"/>
      <c r="P25" s="9" t="s">
        <v>172</v>
      </c>
      <c r="Q25" s="9" t="s">
        <v>173</v>
      </c>
      <c r="S25" s="186"/>
      <c r="T25" s="187" t="s">
        <v>981</v>
      </c>
      <c r="U25" s="187" t="s">
        <v>297</v>
      </c>
      <c r="V25" s="173" t="str">
        <f>VLOOKUP($U$3:$U$100,Partidos!A:B,2,FALSE)</f>
        <v>C-esquerda</v>
      </c>
    </row>
    <row r="26">
      <c r="A26" s="191" t="s">
        <v>250</v>
      </c>
      <c r="I26" s="9">
        <v>1.0</v>
      </c>
      <c r="J26" s="9" t="s">
        <v>982</v>
      </c>
      <c r="K26" s="9" t="s">
        <v>180</v>
      </c>
      <c r="L26" s="9" t="s">
        <v>189</v>
      </c>
      <c r="M26" s="140"/>
      <c r="N26" s="140"/>
      <c r="O26" s="9"/>
      <c r="P26" s="9" t="s">
        <v>216</v>
      </c>
      <c r="Q26" s="9">
        <v>0.0</v>
      </c>
      <c r="S26" s="186"/>
      <c r="T26" s="187" t="s">
        <v>983</v>
      </c>
      <c r="U26" s="187" t="s">
        <v>292</v>
      </c>
      <c r="V26" s="173" t="str">
        <f>VLOOKUP($U$3:$U$100,Partidos!A:B,2,FALSE)</f>
        <v>Direita</v>
      </c>
    </row>
    <row r="27">
      <c r="A27" s="191" t="s">
        <v>254</v>
      </c>
      <c r="I27" s="9">
        <v>2.0</v>
      </c>
      <c r="J27" s="9" t="s">
        <v>951</v>
      </c>
      <c r="K27" s="9" t="s">
        <v>189</v>
      </c>
      <c r="L27" s="140"/>
      <c r="M27" s="140"/>
      <c r="N27" s="140"/>
      <c r="O27" s="9"/>
      <c r="P27" s="9" t="s">
        <v>181</v>
      </c>
      <c r="Q27" s="9">
        <v>0.0</v>
      </c>
      <c r="S27" s="186"/>
      <c r="T27" s="187" t="s">
        <v>984</v>
      </c>
      <c r="U27" s="187" t="s">
        <v>336</v>
      </c>
      <c r="V27" s="173" t="str">
        <f>VLOOKUP($U$3:$U$100,Partidos!A:B,2,FALSE)</f>
        <v>Centro</v>
      </c>
    </row>
    <row r="28">
      <c r="A28" s="190" t="s">
        <v>257</v>
      </c>
      <c r="I28" s="9">
        <v>3.0</v>
      </c>
      <c r="J28" s="9" t="s">
        <v>959</v>
      </c>
      <c r="K28" s="9" t="s">
        <v>189</v>
      </c>
      <c r="L28" s="140"/>
      <c r="M28" s="140"/>
      <c r="N28" s="140"/>
      <c r="O28" s="9"/>
      <c r="P28" s="9" t="s">
        <v>181</v>
      </c>
      <c r="Q28" s="9">
        <v>0.0</v>
      </c>
      <c r="S28" s="186"/>
      <c r="T28" s="187" t="s">
        <v>985</v>
      </c>
      <c r="U28" s="187" t="s">
        <v>336</v>
      </c>
      <c r="V28" s="173" t="str">
        <f>VLOOKUP($U$3:$U$100,Partidos!A:B,2,FALSE)</f>
        <v>Centro</v>
      </c>
    </row>
    <row r="29">
      <c r="I29" s="9">
        <v>4.0</v>
      </c>
      <c r="J29" s="9" t="s">
        <v>986</v>
      </c>
      <c r="K29" s="9" t="s">
        <v>215</v>
      </c>
      <c r="L29" s="140"/>
      <c r="M29" s="140"/>
      <c r="N29" s="140"/>
      <c r="P29" s="9" t="s">
        <v>216</v>
      </c>
      <c r="Q29" s="9">
        <v>0.0</v>
      </c>
      <c r="S29" s="186"/>
      <c r="T29" s="187" t="s">
        <v>987</v>
      </c>
      <c r="U29" s="187" t="s">
        <v>192</v>
      </c>
      <c r="V29" s="173" t="str">
        <f>VLOOKUP($U$3:$U$100,Partidos!A:B,2,FALSE)</f>
        <v>Esquerda</v>
      </c>
    </row>
    <row r="30">
      <c r="I30" s="9">
        <v>5.0</v>
      </c>
      <c r="J30" s="9" t="s">
        <v>988</v>
      </c>
      <c r="K30" s="9" t="s">
        <v>220</v>
      </c>
      <c r="L30" s="9" t="s">
        <v>189</v>
      </c>
      <c r="M30" s="140"/>
      <c r="N30" s="140"/>
      <c r="P30" s="9" t="s">
        <v>181</v>
      </c>
      <c r="Q30" s="9">
        <v>0.0</v>
      </c>
      <c r="S30" s="186"/>
      <c r="T30" s="187" t="s">
        <v>989</v>
      </c>
      <c r="U30" s="187" t="s">
        <v>276</v>
      </c>
      <c r="V30" s="173" t="str">
        <f>VLOOKUP($U$3:$U$100,Partidos!A:B,2,FALSE)</f>
        <v>C-direita</v>
      </c>
    </row>
    <row r="31">
      <c r="A31" s="9" t="s">
        <v>990</v>
      </c>
      <c r="I31" s="9">
        <v>6.0</v>
      </c>
      <c r="J31" s="9" t="s">
        <v>991</v>
      </c>
      <c r="K31" s="9" t="s">
        <v>220</v>
      </c>
      <c r="L31" s="9" t="s">
        <v>227</v>
      </c>
      <c r="M31" s="9" t="s">
        <v>189</v>
      </c>
      <c r="N31" s="140"/>
      <c r="P31" s="9" t="s">
        <v>181</v>
      </c>
      <c r="Q31" s="9">
        <v>0.0</v>
      </c>
      <c r="S31" s="186"/>
      <c r="T31" s="187" t="s">
        <v>992</v>
      </c>
      <c r="U31" s="187" t="s">
        <v>311</v>
      </c>
      <c r="V31" s="173" t="str">
        <f>VLOOKUP($U$3:$U$100,Partidos!A:B,2,FALSE)</f>
        <v>C-esquerda</v>
      </c>
    </row>
    <row r="32">
      <c r="I32" s="9">
        <v>7.0</v>
      </c>
      <c r="J32" s="9" t="s">
        <v>993</v>
      </c>
      <c r="K32" s="9" t="s">
        <v>189</v>
      </c>
      <c r="L32" s="140"/>
      <c r="M32" s="140"/>
      <c r="N32" s="140"/>
      <c r="P32" s="9" t="s">
        <v>181</v>
      </c>
      <c r="Q32" s="9">
        <v>0.0</v>
      </c>
      <c r="S32" s="186"/>
      <c r="T32" s="187"/>
      <c r="U32" s="187"/>
      <c r="V32" s="173"/>
    </row>
    <row r="33">
      <c r="I33" s="9">
        <v>8.0</v>
      </c>
      <c r="J33" s="9" t="s">
        <v>994</v>
      </c>
      <c r="K33" s="9" t="s">
        <v>189</v>
      </c>
      <c r="L33" s="140"/>
      <c r="M33" s="140"/>
      <c r="N33" s="140"/>
      <c r="P33" s="9" t="s">
        <v>181</v>
      </c>
      <c r="Q33" s="9">
        <v>0.0</v>
      </c>
      <c r="S33" s="186"/>
      <c r="T33" s="187"/>
      <c r="U33" s="187"/>
      <c r="V33" s="173"/>
    </row>
    <row r="34">
      <c r="I34" s="9">
        <v>9.0</v>
      </c>
      <c r="J34" s="9" t="s">
        <v>995</v>
      </c>
      <c r="K34" s="9" t="s">
        <v>200</v>
      </c>
      <c r="L34" s="9" t="s">
        <v>189</v>
      </c>
      <c r="M34" s="140"/>
      <c r="N34" s="140"/>
      <c r="P34" s="9" t="s">
        <v>181</v>
      </c>
      <c r="Q34" s="9">
        <v>0.0</v>
      </c>
      <c r="S34" s="186"/>
      <c r="T34" s="187"/>
      <c r="U34" s="187"/>
      <c r="V34" s="173"/>
    </row>
    <row r="35">
      <c r="I35" s="9">
        <v>10.0</v>
      </c>
      <c r="J35" s="9" t="s">
        <v>996</v>
      </c>
      <c r="K35" s="9" t="s">
        <v>189</v>
      </c>
      <c r="L35" s="140"/>
      <c r="M35" s="140"/>
      <c r="N35" s="140"/>
      <c r="O35" s="9"/>
      <c r="P35" s="9" t="s">
        <v>181</v>
      </c>
      <c r="Q35" s="9">
        <v>0.0</v>
      </c>
      <c r="S35" s="186"/>
      <c r="T35" s="187"/>
      <c r="U35" s="187"/>
      <c r="V35" s="173"/>
    </row>
    <row r="36">
      <c r="I36" s="9">
        <v>11.0</v>
      </c>
      <c r="J36" s="9" t="s">
        <v>997</v>
      </c>
      <c r="K36" s="9" t="s">
        <v>220</v>
      </c>
      <c r="L36" s="9" t="s">
        <v>189</v>
      </c>
      <c r="M36" s="140"/>
      <c r="N36" s="140"/>
      <c r="O36" s="9"/>
      <c r="P36" s="9" t="s">
        <v>181</v>
      </c>
      <c r="Q36" s="9">
        <v>0.0</v>
      </c>
      <c r="S36" s="186"/>
      <c r="T36" s="187"/>
      <c r="U36" s="187"/>
      <c r="V36" s="173"/>
    </row>
    <row r="37">
      <c r="I37" s="9">
        <v>12.0</v>
      </c>
      <c r="J37" s="9" t="s">
        <v>998</v>
      </c>
      <c r="K37" s="9" t="s">
        <v>207</v>
      </c>
      <c r="L37" s="9" t="s">
        <v>220</v>
      </c>
      <c r="M37" s="9" t="s">
        <v>200</v>
      </c>
      <c r="N37" s="140"/>
      <c r="O37" s="9"/>
      <c r="P37" s="9" t="s">
        <v>181</v>
      </c>
      <c r="Q37" s="9">
        <v>0.0</v>
      </c>
      <c r="S37" s="186"/>
      <c r="T37" s="187"/>
      <c r="U37" s="187"/>
      <c r="V37" s="173"/>
    </row>
    <row r="38">
      <c r="I38" s="9">
        <v>13.0</v>
      </c>
      <c r="J38" s="9" t="s">
        <v>999</v>
      </c>
      <c r="K38" s="9" t="s">
        <v>197</v>
      </c>
      <c r="L38" s="9" t="s">
        <v>196</v>
      </c>
      <c r="M38" s="140"/>
      <c r="N38" s="140"/>
      <c r="O38" s="9"/>
      <c r="P38" s="9" t="s">
        <v>181</v>
      </c>
      <c r="Q38" s="9">
        <v>0.0</v>
      </c>
      <c r="S38" s="186"/>
      <c r="T38" s="187"/>
      <c r="U38" s="187"/>
      <c r="V38" s="173"/>
    </row>
    <row r="39">
      <c r="I39" s="9">
        <v>14.0</v>
      </c>
      <c r="J39" s="9" t="s">
        <v>1000</v>
      </c>
      <c r="K39" s="9" t="s">
        <v>272</v>
      </c>
      <c r="L39" s="9" t="s">
        <v>215</v>
      </c>
      <c r="M39" s="140"/>
      <c r="N39" s="140"/>
      <c r="O39" s="9"/>
      <c r="P39" s="9" t="s">
        <v>181</v>
      </c>
      <c r="Q39" s="9">
        <v>0.0</v>
      </c>
      <c r="S39" s="186"/>
      <c r="T39" s="187"/>
      <c r="U39" s="187"/>
      <c r="V39" s="173"/>
    </row>
    <row r="40">
      <c r="I40" s="9">
        <v>15.0</v>
      </c>
      <c r="J40" s="9" t="s">
        <v>1001</v>
      </c>
      <c r="K40" s="9" t="s">
        <v>200</v>
      </c>
      <c r="L40" s="140"/>
      <c r="M40" s="140"/>
      <c r="N40" s="140"/>
      <c r="O40" s="9"/>
      <c r="P40" s="9" t="s">
        <v>181</v>
      </c>
      <c r="Q40" s="9">
        <v>0.0</v>
      </c>
      <c r="S40" s="186"/>
      <c r="T40" s="187"/>
      <c r="U40" s="187"/>
      <c r="V40" s="173"/>
    </row>
    <row r="41">
      <c r="S41" s="186"/>
      <c r="T41" s="187"/>
      <c r="U41" s="187"/>
      <c r="V41" s="173"/>
    </row>
    <row r="42">
      <c r="J42" s="192" t="s">
        <v>1002</v>
      </c>
      <c r="S42" s="186"/>
      <c r="T42" s="187"/>
      <c r="U42" s="187"/>
      <c r="V42" s="173"/>
    </row>
    <row r="43">
      <c r="S43" s="186"/>
      <c r="T43" s="187"/>
      <c r="U43" s="187"/>
      <c r="V43" s="173"/>
    </row>
    <row r="44">
      <c r="S44" s="186"/>
      <c r="T44" s="187"/>
      <c r="U44" s="187"/>
      <c r="V44" s="173"/>
    </row>
    <row r="45">
      <c r="S45" s="186"/>
      <c r="T45" s="187"/>
      <c r="U45" s="187"/>
      <c r="V45" s="173"/>
    </row>
    <row r="46">
      <c r="S46" s="186"/>
      <c r="T46" s="187"/>
      <c r="U46" s="187"/>
      <c r="V46" s="173"/>
    </row>
    <row r="47">
      <c r="J47" s="9" t="s">
        <v>294</v>
      </c>
      <c r="S47" s="186"/>
      <c r="T47" s="187"/>
      <c r="U47" s="187"/>
      <c r="V47" s="173"/>
    </row>
    <row r="48">
      <c r="I48" s="162" t="s">
        <v>169</v>
      </c>
      <c r="J48" s="163" t="s">
        <v>170</v>
      </c>
      <c r="K48" s="164" t="s">
        <v>171</v>
      </c>
      <c r="O48" s="9"/>
      <c r="P48" s="9" t="s">
        <v>172</v>
      </c>
      <c r="Q48" s="9" t="s">
        <v>173</v>
      </c>
      <c r="S48" s="186"/>
      <c r="T48" s="187"/>
      <c r="U48" s="187"/>
      <c r="V48" s="173"/>
    </row>
    <row r="49">
      <c r="A49" s="9" t="s">
        <v>1003</v>
      </c>
      <c r="I49" s="9">
        <v>1.0</v>
      </c>
      <c r="J49" s="9" t="s">
        <v>1004</v>
      </c>
      <c r="K49" s="9" t="s">
        <v>197</v>
      </c>
      <c r="L49" s="9" t="s">
        <v>196</v>
      </c>
      <c r="M49" s="140"/>
      <c r="N49" s="140"/>
      <c r="O49" s="9"/>
      <c r="P49" s="9" t="s">
        <v>181</v>
      </c>
      <c r="Q49" s="9" t="s">
        <v>300</v>
      </c>
      <c r="S49" s="186"/>
      <c r="T49" s="187"/>
      <c r="U49" s="187"/>
      <c r="V49" s="173"/>
    </row>
    <row r="50">
      <c r="I50" s="9">
        <v>2.0</v>
      </c>
      <c r="J50" s="9" t="s">
        <v>1005</v>
      </c>
      <c r="K50" s="9" t="s">
        <v>180</v>
      </c>
      <c r="L50" s="163" t="s">
        <v>189</v>
      </c>
      <c r="M50" s="140"/>
      <c r="N50" s="140"/>
      <c r="O50" s="9"/>
      <c r="P50" s="9" t="s">
        <v>181</v>
      </c>
      <c r="Q50" s="9" t="s">
        <v>300</v>
      </c>
      <c r="S50" s="186"/>
      <c r="T50" s="187"/>
      <c r="U50" s="187"/>
      <c r="V50" s="173"/>
    </row>
    <row r="51">
      <c r="I51" s="9">
        <v>3.0</v>
      </c>
      <c r="J51" s="9" t="s">
        <v>1006</v>
      </c>
      <c r="K51" s="9" t="s">
        <v>180</v>
      </c>
      <c r="L51" s="163" t="s">
        <v>179</v>
      </c>
      <c r="M51" s="140"/>
      <c r="N51" s="140"/>
      <c r="O51" s="9"/>
      <c r="P51" s="9" t="s">
        <v>181</v>
      </c>
      <c r="Q51" s="9" t="s">
        <v>300</v>
      </c>
      <c r="S51" s="186"/>
      <c r="T51" s="187"/>
      <c r="U51" s="187"/>
      <c r="V51" s="173"/>
    </row>
    <row r="52">
      <c r="I52" s="9">
        <v>4.0</v>
      </c>
      <c r="J52" s="9" t="s">
        <v>1007</v>
      </c>
      <c r="K52" s="163" t="s">
        <v>189</v>
      </c>
      <c r="L52" s="163"/>
      <c r="M52" s="140"/>
      <c r="N52" s="140"/>
      <c r="O52" s="9"/>
      <c r="P52" s="9" t="s">
        <v>181</v>
      </c>
      <c r="Q52" s="9" t="s">
        <v>300</v>
      </c>
      <c r="S52" s="186"/>
      <c r="T52" s="187"/>
      <c r="U52" s="187"/>
      <c r="V52" s="173"/>
    </row>
    <row r="53">
      <c r="I53" s="9">
        <v>5.0</v>
      </c>
      <c r="J53" s="9" t="s">
        <v>1008</v>
      </c>
      <c r="K53" s="163" t="s">
        <v>189</v>
      </c>
      <c r="L53" s="163"/>
      <c r="M53" s="140"/>
      <c r="N53" s="140"/>
      <c r="O53" s="9"/>
      <c r="P53" s="9" t="s">
        <v>216</v>
      </c>
      <c r="Q53" s="9" t="s">
        <v>300</v>
      </c>
      <c r="S53" s="193"/>
      <c r="T53" s="194"/>
      <c r="U53" s="194"/>
      <c r="V53" s="240"/>
    </row>
    <row r="54">
      <c r="I54" s="9">
        <v>6.0</v>
      </c>
      <c r="J54" s="9" t="s">
        <v>1009</v>
      </c>
      <c r="K54" s="9" t="s">
        <v>180</v>
      </c>
      <c r="L54" s="140"/>
      <c r="M54" s="140"/>
      <c r="N54" s="140"/>
      <c r="O54" s="9"/>
      <c r="P54" s="9" t="s">
        <v>216</v>
      </c>
      <c r="Q54" s="9" t="s">
        <v>300</v>
      </c>
    </row>
    <row r="55">
      <c r="I55" s="9">
        <v>7.0</v>
      </c>
      <c r="J55" s="9" t="s">
        <v>1010</v>
      </c>
      <c r="K55" s="9" t="s">
        <v>180</v>
      </c>
      <c r="L55" s="9" t="s">
        <v>220</v>
      </c>
      <c r="M55" s="140"/>
      <c r="N55" s="140"/>
      <c r="O55" s="9"/>
      <c r="P55" s="9" t="s">
        <v>181</v>
      </c>
      <c r="Q55" s="9" t="s">
        <v>300</v>
      </c>
    </row>
    <row r="56">
      <c r="I56" s="9">
        <v>8.0</v>
      </c>
      <c r="J56" s="9" t="s">
        <v>1011</v>
      </c>
      <c r="K56" s="9" t="s">
        <v>189</v>
      </c>
      <c r="L56" s="140"/>
      <c r="M56" s="140"/>
      <c r="N56" s="140"/>
      <c r="O56" s="9"/>
      <c r="P56" s="9" t="s">
        <v>181</v>
      </c>
      <c r="Q56" s="9" t="s">
        <v>300</v>
      </c>
    </row>
    <row r="57">
      <c r="I57" s="9">
        <v>9.0</v>
      </c>
      <c r="J57" s="9" t="s">
        <v>1012</v>
      </c>
      <c r="K57" s="163" t="s">
        <v>200</v>
      </c>
      <c r="L57" s="163" t="s">
        <v>189</v>
      </c>
      <c r="M57" s="140"/>
      <c r="N57" s="140"/>
      <c r="O57" s="9"/>
      <c r="P57" s="9" t="s">
        <v>181</v>
      </c>
      <c r="Q57" s="9" t="s">
        <v>300</v>
      </c>
    </row>
    <row r="58">
      <c r="I58" s="9">
        <v>10.0</v>
      </c>
      <c r="J58" s="9" t="s">
        <v>1013</v>
      </c>
      <c r="K58" s="9" t="s">
        <v>200</v>
      </c>
      <c r="L58" s="9" t="s">
        <v>220</v>
      </c>
      <c r="M58" s="140"/>
      <c r="N58" s="140"/>
      <c r="O58" s="9"/>
      <c r="P58" s="9" t="s">
        <v>181</v>
      </c>
      <c r="Q58" s="9" t="s">
        <v>300</v>
      </c>
    </row>
    <row r="59">
      <c r="I59" s="9">
        <v>11.0</v>
      </c>
      <c r="J59" s="9" t="s">
        <v>1014</v>
      </c>
      <c r="K59" s="163" t="s">
        <v>272</v>
      </c>
      <c r="L59" s="163"/>
      <c r="M59" s="140"/>
      <c r="N59" s="140"/>
      <c r="O59" s="9"/>
      <c r="P59" s="9" t="s">
        <v>181</v>
      </c>
      <c r="Q59" s="9" t="s">
        <v>300</v>
      </c>
    </row>
    <row r="60">
      <c r="I60" s="9">
        <v>12.0</v>
      </c>
      <c r="J60" s="9" t="s">
        <v>1015</v>
      </c>
      <c r="K60" s="9" t="s">
        <v>207</v>
      </c>
      <c r="L60" s="9" t="s">
        <v>272</v>
      </c>
      <c r="M60" s="140"/>
      <c r="N60" s="140"/>
      <c r="O60" s="9"/>
      <c r="P60" s="9" t="s">
        <v>181</v>
      </c>
      <c r="Q60" s="9" t="s">
        <v>300</v>
      </c>
    </row>
    <row r="61">
      <c r="I61" s="9">
        <v>13.0</v>
      </c>
      <c r="J61" s="9" t="s">
        <v>1016</v>
      </c>
      <c r="K61" s="163" t="s">
        <v>180</v>
      </c>
      <c r="L61" s="163" t="s">
        <v>189</v>
      </c>
      <c r="M61" s="140"/>
      <c r="N61" s="140"/>
      <c r="O61" s="9"/>
      <c r="P61" s="9" t="s">
        <v>181</v>
      </c>
      <c r="Q61" s="9" t="s">
        <v>300</v>
      </c>
    </row>
    <row r="62">
      <c r="I62" s="9">
        <v>14.0</v>
      </c>
      <c r="J62" s="9" t="s">
        <v>1017</v>
      </c>
      <c r="K62" s="163" t="s">
        <v>180</v>
      </c>
      <c r="L62" s="163" t="s">
        <v>189</v>
      </c>
      <c r="M62" s="140"/>
      <c r="N62" s="140"/>
      <c r="O62" s="9"/>
      <c r="P62" s="9" t="s">
        <v>181</v>
      </c>
      <c r="Q62" s="9" t="s">
        <v>300</v>
      </c>
    </row>
    <row r="63">
      <c r="I63" s="9">
        <v>15.0</v>
      </c>
      <c r="J63" s="9" t="s">
        <v>1018</v>
      </c>
      <c r="K63" s="9" t="s">
        <v>180</v>
      </c>
      <c r="L63" s="140"/>
      <c r="M63" s="140"/>
      <c r="N63" s="140"/>
      <c r="O63" s="9"/>
      <c r="P63" s="9" t="s">
        <v>181</v>
      </c>
      <c r="Q63" s="9" t="s">
        <v>300</v>
      </c>
    </row>
    <row r="65">
      <c r="J65" s="9" t="s">
        <v>1019</v>
      </c>
    </row>
    <row r="66">
      <c r="J66" s="9" t="s">
        <v>1020</v>
      </c>
      <c r="T66" s="195" t="s">
        <v>363</v>
      </c>
      <c r="U66" s="196"/>
      <c r="V66" s="196"/>
      <c r="W66" s="196"/>
      <c r="X66" s="196"/>
      <c r="Y66" s="196"/>
      <c r="Z66" s="196"/>
      <c r="AA66" s="196"/>
      <c r="AB66" s="196"/>
      <c r="AC66" s="197"/>
    </row>
    <row r="67" ht="26.25" customHeight="1">
      <c r="S67" s="162" t="s">
        <v>169</v>
      </c>
      <c r="T67" s="198" t="s">
        <v>14</v>
      </c>
      <c r="U67" s="199"/>
      <c r="V67" s="199"/>
      <c r="W67" s="54"/>
      <c r="X67" s="200" t="s">
        <v>15</v>
      </c>
      <c r="Y67" s="54"/>
      <c r="Z67" s="201" t="s">
        <v>16</v>
      </c>
      <c r="AA67" s="54"/>
      <c r="AB67" s="200" t="s">
        <v>294</v>
      </c>
      <c r="AC67" s="54"/>
    </row>
    <row r="68">
      <c r="J68" s="9" t="s">
        <v>15</v>
      </c>
      <c r="K68" s="9" t="s">
        <v>1021</v>
      </c>
      <c r="S68" s="9">
        <v>1.0</v>
      </c>
      <c r="T68" s="202" t="str">
        <f t="shared" ref="T68:V68" si="3">K4</f>
        <v>Política</v>
      </c>
      <c r="U68" s="9" t="str">
        <f t="shared" si="3"/>
        <v>Moradia</v>
      </c>
      <c r="V68" s="9" t="str">
        <f t="shared" si="3"/>
        <v>Informe/ Destaque</v>
      </c>
      <c r="W68" s="203"/>
      <c r="X68" s="9" t="str">
        <f t="shared" ref="X68:Y68" si="4">K70</f>
        <v>Informe/ Destaque</v>
      </c>
      <c r="Y68" s="203" t="str">
        <f t="shared" si="4"/>
        <v>Saúde</v>
      </c>
      <c r="Z68" s="9" t="str">
        <f t="shared" ref="Z68:AA68" si="5">K26</f>
        <v>Política</v>
      </c>
      <c r="AA68" s="203" t="str">
        <f t="shared" si="5"/>
        <v>Informe/ Destaque</v>
      </c>
      <c r="AB68" s="9" t="str">
        <f t="shared" ref="AB68:AC68" si="6">K70</f>
        <v>Informe/ Destaque</v>
      </c>
      <c r="AC68" s="204" t="str">
        <f t="shared" si="6"/>
        <v>Saúde</v>
      </c>
    </row>
    <row r="69">
      <c r="I69" s="162" t="s">
        <v>169</v>
      </c>
      <c r="J69" s="163" t="s">
        <v>170</v>
      </c>
      <c r="K69" s="164" t="s">
        <v>171</v>
      </c>
      <c r="P69" s="9" t="s">
        <v>172</v>
      </c>
      <c r="Q69" s="9" t="s">
        <v>173</v>
      </c>
      <c r="S69" s="9">
        <v>2.0</v>
      </c>
      <c r="T69" s="202" t="str">
        <f t="shared" ref="T69:V69" si="7">K5</f>
        <v>Política</v>
      </c>
      <c r="U69" s="9" t="str">
        <f t="shared" si="7"/>
        <v>Informe/ Destaque</v>
      </c>
      <c r="V69" s="9" t="str">
        <f t="shared" si="7"/>
        <v/>
      </c>
      <c r="W69" s="203"/>
      <c r="X69" s="9" t="str">
        <f t="shared" ref="X69:Y69" si="8">K71</f>
        <v>Informe/ Destaque</v>
      </c>
      <c r="Y69" s="203" t="str">
        <f t="shared" si="8"/>
        <v/>
      </c>
      <c r="Z69" s="9" t="str">
        <f t="shared" ref="Z69:AA69" si="9">K27</f>
        <v>Informe/ Destaque</v>
      </c>
      <c r="AA69" s="203" t="str">
        <f t="shared" si="9"/>
        <v/>
      </c>
      <c r="AB69" s="163" t="str">
        <f t="shared" ref="AB69:AC69" si="10">K71</f>
        <v>Informe/ Destaque</v>
      </c>
      <c r="AC69" s="204" t="str">
        <f t="shared" si="10"/>
        <v/>
      </c>
    </row>
    <row r="70">
      <c r="I70" s="9">
        <v>1.0</v>
      </c>
      <c r="J70" s="9" t="s">
        <v>1022</v>
      </c>
      <c r="K70" s="9" t="s">
        <v>189</v>
      </c>
      <c r="L70" s="9" t="s">
        <v>188</v>
      </c>
      <c r="M70" s="140"/>
      <c r="N70" s="140"/>
      <c r="P70" s="9" t="s">
        <v>216</v>
      </c>
      <c r="Q70" s="9">
        <v>0.0</v>
      </c>
      <c r="S70" s="9">
        <v>3.0</v>
      </c>
      <c r="T70" s="202" t="str">
        <f t="shared" ref="T70:V70" si="11">K6</f>
        <v>Educação</v>
      </c>
      <c r="U70" s="9" t="str">
        <f t="shared" si="11"/>
        <v/>
      </c>
      <c r="V70" s="9" t="str">
        <f t="shared" si="11"/>
        <v/>
      </c>
      <c r="W70" s="203"/>
      <c r="X70" s="9" t="str">
        <f t="shared" ref="X70:Y70" si="12">K72</f>
        <v>Informe/ Destaque</v>
      </c>
      <c r="Y70" s="203" t="str">
        <f t="shared" si="12"/>
        <v/>
      </c>
      <c r="Z70" s="9" t="str">
        <f t="shared" ref="Z70:AA70" si="13">K28</f>
        <v>Informe/ Destaque</v>
      </c>
      <c r="AA70" s="203" t="str">
        <f t="shared" si="13"/>
        <v/>
      </c>
      <c r="AB70" s="163" t="str">
        <f t="shared" ref="AB70:AC70" si="14">K72</f>
        <v>Informe/ Destaque</v>
      </c>
      <c r="AC70" s="204" t="str">
        <f t="shared" si="14"/>
        <v/>
      </c>
    </row>
    <row r="71">
      <c r="I71" s="9">
        <v>2.0</v>
      </c>
      <c r="J71" s="9" t="s">
        <v>1023</v>
      </c>
      <c r="K71" s="163" t="s">
        <v>189</v>
      </c>
      <c r="L71" s="140"/>
      <c r="M71" s="140"/>
      <c r="N71" s="140"/>
      <c r="P71" s="9" t="s">
        <v>181</v>
      </c>
      <c r="Q71" s="9">
        <v>0.0</v>
      </c>
      <c r="S71" s="9">
        <v>4.0</v>
      </c>
      <c r="T71" s="202" t="str">
        <f t="shared" ref="T71:V71" si="15">K7</f>
        <v>Política</v>
      </c>
      <c r="U71" s="9" t="str">
        <f t="shared" si="15"/>
        <v>Prestação de contas</v>
      </c>
      <c r="V71" s="140" t="str">
        <f t="shared" si="15"/>
        <v>Informe/ Destaque</v>
      </c>
      <c r="W71" s="203"/>
      <c r="X71" s="9" t="str">
        <f t="shared" ref="X71:Y71" si="16">K73</f>
        <v>Política</v>
      </c>
      <c r="Y71" s="203" t="str">
        <f t="shared" si="16"/>
        <v>Informe/ Destaque</v>
      </c>
      <c r="Z71" s="9" t="str">
        <f t="shared" ref="Z71:AA71" si="17">K29</f>
        <v>Conscientização</v>
      </c>
      <c r="AA71" s="203" t="str">
        <f t="shared" si="17"/>
        <v/>
      </c>
      <c r="AB71" s="163" t="str">
        <f t="shared" ref="AB71:AC71" si="18">K73</f>
        <v>Política</v>
      </c>
      <c r="AC71" s="204" t="str">
        <f t="shared" si="18"/>
        <v>Informe/ Destaque</v>
      </c>
    </row>
    <row r="72">
      <c r="I72" s="9">
        <v>3.0</v>
      </c>
      <c r="J72" s="9" t="s">
        <v>951</v>
      </c>
      <c r="K72" s="9" t="s">
        <v>189</v>
      </c>
      <c r="L72" s="140"/>
      <c r="M72" s="140"/>
      <c r="N72" s="140"/>
      <c r="O72" s="9"/>
      <c r="P72" s="9" t="s">
        <v>216</v>
      </c>
      <c r="Q72" s="9">
        <v>0.0</v>
      </c>
      <c r="S72" s="9">
        <v>5.0</v>
      </c>
      <c r="T72" s="202" t="str">
        <f t="shared" ref="T72:V72" si="19">K8</f>
        <v>Política</v>
      </c>
      <c r="U72" s="9" t="str">
        <f t="shared" si="19"/>
        <v>Informe/ Destaque</v>
      </c>
      <c r="V72" s="9" t="str">
        <f t="shared" si="19"/>
        <v/>
      </c>
      <c r="W72" s="203"/>
      <c r="X72" s="9" t="str">
        <f t="shared" ref="X72:Y72" si="20">K74</f>
        <v>Conscientização</v>
      </c>
      <c r="Y72" s="203" t="str">
        <f t="shared" si="20"/>
        <v/>
      </c>
      <c r="Z72" s="9" t="str">
        <f t="shared" ref="Z72:AA72" si="21">K30</f>
        <v>Economia/ Investimento</v>
      </c>
      <c r="AA72" s="203" t="str">
        <f t="shared" si="21"/>
        <v>Informe/ Destaque</v>
      </c>
      <c r="AB72" s="163" t="str">
        <f t="shared" ref="AB72:AC72" si="22">K74</f>
        <v>Conscientização</v>
      </c>
      <c r="AC72" s="204" t="str">
        <f t="shared" si="22"/>
        <v/>
      </c>
    </row>
    <row r="73">
      <c r="I73" s="9">
        <v>4.0</v>
      </c>
      <c r="J73" s="9" t="s">
        <v>946</v>
      </c>
      <c r="K73" s="9" t="s">
        <v>180</v>
      </c>
      <c r="L73" s="9" t="s">
        <v>189</v>
      </c>
      <c r="M73" s="140"/>
      <c r="N73" s="140"/>
      <c r="O73" s="9"/>
      <c r="P73" s="9" t="s">
        <v>216</v>
      </c>
      <c r="Q73" s="9">
        <v>0.0</v>
      </c>
      <c r="S73" s="9">
        <v>6.0</v>
      </c>
      <c r="T73" s="202" t="str">
        <f t="shared" ref="T73:V73" si="23">K9</f>
        <v>Conscientização</v>
      </c>
      <c r="U73" s="9" t="str">
        <f t="shared" si="23"/>
        <v/>
      </c>
      <c r="V73" s="9" t="str">
        <f t="shared" si="23"/>
        <v/>
      </c>
      <c r="W73" s="203"/>
      <c r="X73" s="9" t="str">
        <f t="shared" ref="X73:Y73" si="24">K75</f>
        <v>Cultura</v>
      </c>
      <c r="Y73" s="203" t="str">
        <f t="shared" si="24"/>
        <v>Informe/ Destaque</v>
      </c>
      <c r="Z73" s="9" t="str">
        <f t="shared" ref="Z73:AA73" si="25">K31</f>
        <v>Economia/ Investimento</v>
      </c>
      <c r="AA73" s="203" t="str">
        <f t="shared" si="25"/>
        <v>Prestação de contas</v>
      </c>
      <c r="AB73" s="163" t="str">
        <f t="shared" ref="AB73:AC73" si="26">K75</f>
        <v>Cultura</v>
      </c>
      <c r="AC73" s="204" t="str">
        <f t="shared" si="26"/>
        <v>Informe/ Destaque</v>
      </c>
    </row>
    <row r="74">
      <c r="I74" s="9">
        <v>5.0</v>
      </c>
      <c r="J74" s="9" t="s">
        <v>949</v>
      </c>
      <c r="K74" s="9" t="s">
        <v>215</v>
      </c>
      <c r="L74" s="140"/>
      <c r="M74" s="140"/>
      <c r="N74" s="140"/>
      <c r="O74" s="9"/>
      <c r="P74" s="9" t="s">
        <v>216</v>
      </c>
      <c r="Q74" s="9">
        <v>0.0</v>
      </c>
      <c r="S74" s="9">
        <v>7.0</v>
      </c>
      <c r="T74" s="202" t="str">
        <f t="shared" ref="T74:V74" si="27">K10</f>
        <v>Informe/ Destaque</v>
      </c>
      <c r="U74" s="9" t="str">
        <f t="shared" si="27"/>
        <v/>
      </c>
      <c r="V74" s="9" t="str">
        <f t="shared" si="27"/>
        <v/>
      </c>
      <c r="W74" s="203"/>
      <c r="X74" s="9" t="str">
        <f t="shared" ref="X74:Y74" si="28">K76</f>
        <v>Informe/ Destaque</v>
      </c>
      <c r="Y74" s="203" t="str">
        <f t="shared" si="28"/>
        <v/>
      </c>
      <c r="Z74" s="9" t="str">
        <f t="shared" ref="Z74:AA74" si="29">K32</f>
        <v>Informe/ Destaque</v>
      </c>
      <c r="AA74" s="203" t="str">
        <f t="shared" si="29"/>
        <v/>
      </c>
      <c r="AB74" s="163" t="str">
        <f t="shared" ref="AB74:AC74" si="30">K76</f>
        <v>Informe/ Destaque</v>
      </c>
      <c r="AC74" s="204" t="str">
        <f t="shared" si="30"/>
        <v/>
      </c>
    </row>
    <row r="75">
      <c r="I75" s="9">
        <v>6.0</v>
      </c>
      <c r="J75" s="9" t="s">
        <v>953</v>
      </c>
      <c r="K75" s="9" t="s">
        <v>197</v>
      </c>
      <c r="L75" s="9" t="s">
        <v>189</v>
      </c>
      <c r="M75" s="140"/>
      <c r="N75" s="140"/>
      <c r="P75" s="9" t="s">
        <v>181</v>
      </c>
      <c r="Q75" s="9">
        <v>0.0</v>
      </c>
      <c r="S75" s="9">
        <v>8.0</v>
      </c>
      <c r="T75" s="202" t="str">
        <f t="shared" ref="T75:V75" si="31">K11</f>
        <v>Cultura</v>
      </c>
      <c r="U75" s="9" t="str">
        <f t="shared" si="31"/>
        <v>Informe/ Destaque</v>
      </c>
      <c r="V75" s="9" t="str">
        <f t="shared" si="31"/>
        <v/>
      </c>
      <c r="W75" s="203"/>
      <c r="X75" s="9" t="str">
        <f t="shared" ref="X75:Y75" si="32">K77</f>
        <v>Política</v>
      </c>
      <c r="Y75" s="203" t="str">
        <f t="shared" si="32"/>
        <v>Informe/ Destaque</v>
      </c>
      <c r="Z75" s="9" t="str">
        <f t="shared" ref="Z75:AA75" si="33">K33</f>
        <v>Informe/ Destaque</v>
      </c>
      <c r="AA75" s="203" t="str">
        <f t="shared" si="33"/>
        <v/>
      </c>
      <c r="AB75" s="163" t="str">
        <f t="shared" ref="AB75:AC75" si="34">K77</f>
        <v>Política</v>
      </c>
      <c r="AC75" s="204" t="str">
        <f t="shared" si="34"/>
        <v>Informe/ Destaque</v>
      </c>
    </row>
    <row r="76">
      <c r="I76" s="9">
        <v>7.0</v>
      </c>
      <c r="J76" s="9" t="s">
        <v>955</v>
      </c>
      <c r="K76" s="9" t="s">
        <v>189</v>
      </c>
      <c r="L76" s="140"/>
      <c r="M76" s="140"/>
      <c r="N76" s="140"/>
      <c r="P76" s="9" t="s">
        <v>216</v>
      </c>
      <c r="Q76" s="9">
        <v>0.0</v>
      </c>
      <c r="S76" s="9">
        <v>9.0</v>
      </c>
      <c r="T76" s="202" t="str">
        <f t="shared" ref="T76:V76" si="35">K12</f>
        <v>Informe/ Destaque</v>
      </c>
      <c r="U76" s="9" t="str">
        <f t="shared" si="35"/>
        <v/>
      </c>
      <c r="V76" s="9" t="str">
        <f t="shared" si="35"/>
        <v/>
      </c>
      <c r="W76" s="203"/>
      <c r="X76" s="9" t="str">
        <f t="shared" ref="X76:Y76" si="36">K78</f>
        <v>Crescimento econômico</v>
      </c>
      <c r="Y76" s="203" t="str">
        <f t="shared" si="36"/>
        <v>Informe/ Destaque</v>
      </c>
      <c r="Z76" s="9" t="str">
        <f t="shared" ref="Z76:AA76" si="37">K34</f>
        <v>Educação</v>
      </c>
      <c r="AA76" s="203" t="str">
        <f t="shared" si="37"/>
        <v>Informe/ Destaque</v>
      </c>
      <c r="AB76" s="163" t="str">
        <f t="shared" ref="AB76:AC76" si="38">K78</f>
        <v>Crescimento econômico</v>
      </c>
      <c r="AC76" s="204" t="str">
        <f t="shared" si="38"/>
        <v>Informe/ Destaque</v>
      </c>
    </row>
    <row r="77">
      <c r="I77" s="9">
        <v>8.0</v>
      </c>
      <c r="J77" s="9" t="s">
        <v>957</v>
      </c>
      <c r="K77" s="9" t="s">
        <v>180</v>
      </c>
      <c r="L77" s="9" t="s">
        <v>189</v>
      </c>
      <c r="M77" s="140"/>
      <c r="N77" s="140"/>
      <c r="P77" s="9" t="s">
        <v>181</v>
      </c>
      <c r="Q77" s="9">
        <v>0.0</v>
      </c>
      <c r="S77" s="9">
        <v>10.0</v>
      </c>
      <c r="T77" s="202" t="str">
        <f t="shared" ref="T77:V77" si="39">K13</f>
        <v>Política</v>
      </c>
      <c r="U77" s="9" t="str">
        <f t="shared" si="39"/>
        <v>Informe/ Destaque</v>
      </c>
      <c r="V77" s="9" t="str">
        <f t="shared" si="39"/>
        <v/>
      </c>
      <c r="W77" s="203"/>
      <c r="X77" s="9" t="str">
        <f t="shared" ref="X77:Y77" si="40">K79</f>
        <v>Informe/ Destaque</v>
      </c>
      <c r="Y77" s="203" t="str">
        <f t="shared" si="40"/>
        <v/>
      </c>
      <c r="Z77" s="9" t="str">
        <f t="shared" ref="Z77:AA77" si="41">K35</f>
        <v>Informe/ Destaque</v>
      </c>
      <c r="AA77" s="203" t="str">
        <f t="shared" si="41"/>
        <v/>
      </c>
      <c r="AB77" s="163" t="str">
        <f t="shared" ref="AB77:AC77" si="42">K79</f>
        <v>Informe/ Destaque</v>
      </c>
      <c r="AC77" s="204" t="str">
        <f t="shared" si="42"/>
        <v/>
      </c>
    </row>
    <row r="78">
      <c r="I78" s="9">
        <v>9.0</v>
      </c>
      <c r="J78" s="9" t="s">
        <v>965</v>
      </c>
      <c r="K78" s="9" t="s">
        <v>366</v>
      </c>
      <c r="L78" s="9" t="s">
        <v>189</v>
      </c>
      <c r="M78" s="140"/>
      <c r="N78" s="140"/>
      <c r="O78" s="9"/>
      <c r="P78" s="9" t="s">
        <v>181</v>
      </c>
      <c r="Q78" s="9">
        <v>0.0</v>
      </c>
      <c r="S78" s="9">
        <v>11.0</v>
      </c>
      <c r="T78" s="202" t="str">
        <f t="shared" ref="T78:V78" si="43">K14</f>
        <v>Informe/ Destaque</v>
      </c>
      <c r="U78" s="9" t="str">
        <f t="shared" si="43"/>
        <v/>
      </c>
      <c r="V78" s="9" t="str">
        <f t="shared" si="43"/>
        <v/>
      </c>
      <c r="W78" s="203"/>
      <c r="X78" s="9" t="str">
        <f t="shared" ref="X78:Y78" si="44">K80</f>
        <v>Conscientização</v>
      </c>
      <c r="Y78" s="203" t="str">
        <f t="shared" si="44"/>
        <v/>
      </c>
      <c r="Z78" s="9" t="str">
        <f t="shared" ref="Z78:AA78" si="45">K36</f>
        <v>Economia/ Investimento</v>
      </c>
      <c r="AA78" s="203" t="str">
        <f t="shared" si="45"/>
        <v>Informe/ Destaque</v>
      </c>
      <c r="AB78" s="163" t="str">
        <f t="shared" ref="AB78:AC78" si="46">K80</f>
        <v>Conscientização</v>
      </c>
      <c r="AC78" s="204" t="str">
        <f t="shared" si="46"/>
        <v/>
      </c>
    </row>
    <row r="79">
      <c r="I79" s="9">
        <v>10.0</v>
      </c>
      <c r="J79" s="9" t="s">
        <v>1024</v>
      </c>
      <c r="K79" s="9" t="s">
        <v>189</v>
      </c>
      <c r="L79" s="140"/>
      <c r="M79" s="140"/>
      <c r="N79" s="140"/>
      <c r="P79" s="9" t="s">
        <v>181</v>
      </c>
      <c r="Q79" s="9">
        <v>0.0</v>
      </c>
      <c r="S79" s="9">
        <v>12.0</v>
      </c>
      <c r="T79" s="202" t="str">
        <f t="shared" ref="T79:V79" si="47">K15</f>
        <v>Informe/ Destaque</v>
      </c>
      <c r="U79" s="9" t="str">
        <f t="shared" si="47"/>
        <v/>
      </c>
      <c r="V79" s="9" t="str">
        <f t="shared" si="47"/>
        <v/>
      </c>
      <c r="W79" s="203"/>
      <c r="X79" s="9" t="str">
        <f t="shared" ref="X79:Y79" si="48">K81</f>
        <v>Educação</v>
      </c>
      <c r="Y79" s="203" t="str">
        <f t="shared" si="48"/>
        <v/>
      </c>
      <c r="Z79" s="9" t="str">
        <f t="shared" ref="Z79:AA79" si="49">K37</f>
        <v>Obras</v>
      </c>
      <c r="AA79" s="203" t="str">
        <f t="shared" si="49"/>
        <v>Economia/ Investimento</v>
      </c>
      <c r="AB79" s="163" t="str">
        <f t="shared" ref="AB79:AC79" si="50">K81</f>
        <v>Educação</v>
      </c>
      <c r="AC79" s="204" t="str">
        <f t="shared" si="50"/>
        <v/>
      </c>
    </row>
    <row r="80">
      <c r="I80" s="9">
        <v>11.0</v>
      </c>
      <c r="J80" s="9" t="s">
        <v>1025</v>
      </c>
      <c r="K80" s="9" t="s">
        <v>215</v>
      </c>
      <c r="L80" s="140"/>
      <c r="M80" s="140"/>
      <c r="N80" s="140"/>
      <c r="P80" s="9" t="s">
        <v>216</v>
      </c>
      <c r="Q80" s="9">
        <v>0.0</v>
      </c>
      <c r="S80" s="9">
        <v>13.0</v>
      </c>
      <c r="T80" s="202" t="str">
        <f t="shared" ref="T80:V80" si="51">K16</f>
        <v>Política</v>
      </c>
      <c r="U80" s="9" t="str">
        <f t="shared" si="51"/>
        <v>Informe/ Destaque</v>
      </c>
      <c r="V80" s="9" t="str">
        <f t="shared" si="51"/>
        <v/>
      </c>
      <c r="W80" s="203"/>
      <c r="X80" s="9" t="str">
        <f t="shared" ref="X80:Y80" si="52">K82</f>
        <v>Informe/ Destaque</v>
      </c>
      <c r="Y80" s="203" t="str">
        <f t="shared" si="52"/>
        <v/>
      </c>
      <c r="Z80" s="9" t="str">
        <f t="shared" ref="Z80:AA80" si="53">K38</f>
        <v>Cultura</v>
      </c>
      <c r="AA80" s="203" t="str">
        <f t="shared" si="53"/>
        <v>Lazer</v>
      </c>
      <c r="AB80" s="163" t="str">
        <f t="shared" ref="AB80:AC80" si="54">K82</f>
        <v>Informe/ Destaque</v>
      </c>
      <c r="AC80" s="204" t="str">
        <f t="shared" si="54"/>
        <v/>
      </c>
    </row>
    <row r="81">
      <c r="I81" s="9">
        <v>12.0</v>
      </c>
      <c r="J81" s="9" t="s">
        <v>1026</v>
      </c>
      <c r="K81" s="9" t="s">
        <v>200</v>
      </c>
      <c r="L81" s="140"/>
      <c r="M81" s="140"/>
      <c r="N81" s="140"/>
      <c r="P81" s="9" t="s">
        <v>181</v>
      </c>
      <c r="Q81" s="9">
        <v>0.0</v>
      </c>
      <c r="S81" s="9">
        <v>14.0</v>
      </c>
      <c r="T81" s="202" t="str">
        <f t="shared" ref="T81:V81" si="55">K17</f>
        <v>Crescimento econômico</v>
      </c>
      <c r="U81" s="9" t="str">
        <f t="shared" si="55"/>
        <v>Informe/ Destaque</v>
      </c>
      <c r="V81" s="9" t="str">
        <f t="shared" si="55"/>
        <v/>
      </c>
      <c r="W81" s="203"/>
      <c r="X81" s="9" t="str">
        <f t="shared" ref="X81:Y81" si="56">K83</f>
        <v>Obras</v>
      </c>
      <c r="Y81" s="203" t="str">
        <f t="shared" si="56"/>
        <v>Economia/ Investimento</v>
      </c>
      <c r="Z81" s="9" t="str">
        <f t="shared" ref="Z81:AA81" si="57">K39</f>
        <v>Meio ambiente</v>
      </c>
      <c r="AA81" s="203" t="str">
        <f t="shared" si="57"/>
        <v>Conscientização</v>
      </c>
      <c r="AB81" s="163" t="str">
        <f t="shared" ref="AB81:AC81" si="58">K83</f>
        <v>Obras</v>
      </c>
      <c r="AC81" s="204" t="str">
        <f t="shared" si="58"/>
        <v>Economia/ Investimento</v>
      </c>
    </row>
    <row r="82">
      <c r="I82" s="9">
        <v>13.0</v>
      </c>
      <c r="J82" s="9" t="s">
        <v>1027</v>
      </c>
      <c r="K82" s="9" t="s">
        <v>189</v>
      </c>
      <c r="L82" s="140"/>
      <c r="M82" s="140"/>
      <c r="N82" s="140"/>
      <c r="P82" s="9" t="s">
        <v>181</v>
      </c>
      <c r="Q82" s="9">
        <v>0.0</v>
      </c>
      <c r="S82" s="9">
        <v>15.0</v>
      </c>
      <c r="T82" s="205" t="str">
        <f t="shared" ref="T82:V82" si="59">K18</f>
        <v>Conscientização</v>
      </c>
      <c r="U82" s="206" t="str">
        <f t="shared" si="59"/>
        <v>Política</v>
      </c>
      <c r="V82" s="206" t="str">
        <f t="shared" si="59"/>
        <v>Informe/ Destaque</v>
      </c>
      <c r="W82" s="207"/>
      <c r="X82" s="205" t="str">
        <f t="shared" ref="X82:Y82" si="60">K84</f>
        <v>Educação</v>
      </c>
      <c r="Y82" s="207" t="str">
        <f t="shared" si="60"/>
        <v/>
      </c>
      <c r="Z82" s="206" t="str">
        <f t="shared" ref="Z82:AA82" si="61">K40</f>
        <v>Educação</v>
      </c>
      <c r="AA82" s="207" t="str">
        <f t="shared" si="61"/>
        <v/>
      </c>
      <c r="AB82" s="206" t="str">
        <f t="shared" ref="AB82:AC82" si="62">K84</f>
        <v>Educação</v>
      </c>
      <c r="AC82" s="207" t="str">
        <f t="shared" si="62"/>
        <v/>
      </c>
    </row>
    <row r="83">
      <c r="I83" s="9">
        <v>14.0</v>
      </c>
      <c r="J83" s="9" t="s">
        <v>1028</v>
      </c>
      <c r="K83" s="9" t="s">
        <v>207</v>
      </c>
      <c r="L83" s="9" t="s">
        <v>220</v>
      </c>
      <c r="M83" s="140"/>
      <c r="N83" s="140"/>
      <c r="P83" s="9" t="s">
        <v>181</v>
      </c>
      <c r="Q83" s="9">
        <v>0.0</v>
      </c>
      <c r="U83" s="9"/>
      <c r="V83" s="9"/>
    </row>
    <row r="84">
      <c r="I84" s="9">
        <v>15.0</v>
      </c>
      <c r="J84" s="9" t="s">
        <v>1029</v>
      </c>
      <c r="K84" s="9" t="s">
        <v>200</v>
      </c>
      <c r="L84" s="140"/>
      <c r="M84" s="140"/>
      <c r="N84" s="140"/>
      <c r="P84" s="9" t="s">
        <v>181</v>
      </c>
      <c r="Q84" s="9">
        <v>0.0</v>
      </c>
    </row>
    <row r="86">
      <c r="J86" s="192" t="s">
        <v>1030</v>
      </c>
    </row>
    <row r="87">
      <c r="T87" s="208" t="s">
        <v>171</v>
      </c>
      <c r="U87" s="209" t="s">
        <v>14</v>
      </c>
      <c r="V87" s="210" t="s">
        <v>15</v>
      </c>
      <c r="W87" s="210" t="s">
        <v>16</v>
      </c>
      <c r="X87" s="211" t="s">
        <v>365</v>
      </c>
      <c r="Y87" s="212"/>
    </row>
    <row r="88">
      <c r="T88" s="213" t="s">
        <v>204</v>
      </c>
      <c r="U88" s="214">
        <f t="shared" ref="U88:U101" si="63">COUNTIF($T$68:$W$82, T88)
</f>
        <v>0</v>
      </c>
      <c r="V88" s="215">
        <f t="shared" ref="V88:V101" si="64">COUNTIF($X$68:$Y$82, T88)
</f>
        <v>0</v>
      </c>
      <c r="W88" s="215">
        <f t="shared" ref="W88:W101" si="65">COUNTIF($Z$68:$AA$82, T88)
</f>
        <v>0</v>
      </c>
      <c r="X88" s="140">
        <f t="shared" ref="X88:X101" si="66">COUNTIF($AB$68:$AC$82, T88)
</f>
        <v>0</v>
      </c>
      <c r="Y88" s="216"/>
    </row>
    <row r="89">
      <c r="T89" s="213" t="s">
        <v>215</v>
      </c>
      <c r="U89" s="214">
        <f t="shared" si="63"/>
        <v>2</v>
      </c>
      <c r="V89" s="215">
        <f t="shared" si="64"/>
        <v>2</v>
      </c>
      <c r="W89" s="215">
        <f t="shared" si="65"/>
        <v>2</v>
      </c>
      <c r="X89" s="140">
        <f t="shared" si="66"/>
        <v>2</v>
      </c>
      <c r="Y89" s="216"/>
    </row>
    <row r="90">
      <c r="T90" s="213" t="s">
        <v>366</v>
      </c>
      <c r="U90" s="214">
        <f t="shared" si="63"/>
        <v>1</v>
      </c>
      <c r="V90" s="215">
        <f t="shared" si="64"/>
        <v>1</v>
      </c>
      <c r="W90" s="215">
        <f t="shared" si="65"/>
        <v>0</v>
      </c>
      <c r="X90" s="140">
        <f t="shared" si="66"/>
        <v>1</v>
      </c>
      <c r="Y90" s="216"/>
    </row>
    <row r="91">
      <c r="T91" s="213" t="s">
        <v>197</v>
      </c>
      <c r="U91" s="214">
        <f t="shared" si="63"/>
        <v>1</v>
      </c>
      <c r="V91" s="215">
        <f t="shared" si="64"/>
        <v>1</v>
      </c>
      <c r="W91" s="215">
        <f t="shared" si="65"/>
        <v>1</v>
      </c>
      <c r="X91" s="140">
        <f t="shared" si="66"/>
        <v>1</v>
      </c>
      <c r="Y91" s="216"/>
    </row>
    <row r="92">
      <c r="T92" s="213" t="s">
        <v>220</v>
      </c>
      <c r="U92" s="214">
        <f t="shared" si="63"/>
        <v>0</v>
      </c>
      <c r="V92" s="215">
        <f t="shared" si="64"/>
        <v>1</v>
      </c>
      <c r="W92" s="215">
        <f t="shared" si="65"/>
        <v>4</v>
      </c>
      <c r="X92" s="140">
        <f t="shared" si="66"/>
        <v>1</v>
      </c>
      <c r="Y92" s="216"/>
    </row>
    <row r="93">
      <c r="T93" s="213" t="s">
        <v>200</v>
      </c>
      <c r="U93" s="214">
        <f t="shared" si="63"/>
        <v>1</v>
      </c>
      <c r="V93" s="215">
        <f t="shared" si="64"/>
        <v>2</v>
      </c>
      <c r="W93" s="215">
        <f t="shared" si="65"/>
        <v>2</v>
      </c>
      <c r="X93" s="140">
        <f t="shared" si="66"/>
        <v>2</v>
      </c>
      <c r="Y93" s="216"/>
    </row>
    <row r="94">
      <c r="T94" s="213" t="s">
        <v>189</v>
      </c>
      <c r="U94" s="214">
        <f t="shared" si="63"/>
        <v>13</v>
      </c>
      <c r="V94" s="215">
        <f t="shared" si="64"/>
        <v>10</v>
      </c>
      <c r="W94" s="215">
        <f t="shared" si="65"/>
        <v>9</v>
      </c>
      <c r="X94" s="140">
        <f t="shared" si="66"/>
        <v>10</v>
      </c>
      <c r="Y94" s="216"/>
    </row>
    <row r="95">
      <c r="T95" s="213" t="s">
        <v>196</v>
      </c>
      <c r="U95" s="214">
        <f t="shared" si="63"/>
        <v>0</v>
      </c>
      <c r="V95" s="215">
        <f t="shared" si="64"/>
        <v>0</v>
      </c>
      <c r="W95" s="215">
        <f t="shared" si="65"/>
        <v>1</v>
      </c>
      <c r="X95" s="140">
        <f t="shared" si="66"/>
        <v>0</v>
      </c>
      <c r="Y95" s="216"/>
    </row>
    <row r="96">
      <c r="T96" s="213" t="s">
        <v>272</v>
      </c>
      <c r="U96" s="214">
        <f t="shared" si="63"/>
        <v>0</v>
      </c>
      <c r="V96" s="215">
        <f t="shared" si="64"/>
        <v>0</v>
      </c>
      <c r="W96" s="215">
        <f t="shared" si="65"/>
        <v>1</v>
      </c>
      <c r="X96" s="140">
        <f t="shared" si="66"/>
        <v>0</v>
      </c>
      <c r="Y96" s="216"/>
    </row>
    <row r="97">
      <c r="T97" s="213" t="s">
        <v>179</v>
      </c>
      <c r="U97" s="214">
        <f t="shared" si="63"/>
        <v>1</v>
      </c>
      <c r="V97" s="215">
        <f t="shared" si="64"/>
        <v>0</v>
      </c>
      <c r="W97" s="215">
        <f t="shared" si="65"/>
        <v>0</v>
      </c>
      <c r="X97" s="140">
        <f t="shared" si="66"/>
        <v>0</v>
      </c>
      <c r="Y97" s="216"/>
    </row>
    <row r="98">
      <c r="T98" s="213" t="s">
        <v>207</v>
      </c>
      <c r="U98" s="214">
        <f t="shared" si="63"/>
        <v>0</v>
      </c>
      <c r="V98" s="215">
        <f t="shared" si="64"/>
        <v>1</v>
      </c>
      <c r="W98" s="215">
        <f t="shared" si="65"/>
        <v>1</v>
      </c>
      <c r="X98" s="140">
        <f t="shared" si="66"/>
        <v>1</v>
      </c>
      <c r="Y98" s="216"/>
    </row>
    <row r="99">
      <c r="T99" s="213" t="s">
        <v>227</v>
      </c>
      <c r="U99" s="214">
        <f t="shared" si="63"/>
        <v>1</v>
      </c>
      <c r="V99" s="215">
        <f t="shared" si="64"/>
        <v>0</v>
      </c>
      <c r="W99" s="215">
        <f t="shared" si="65"/>
        <v>1</v>
      </c>
      <c r="X99" s="140">
        <f t="shared" si="66"/>
        <v>0</v>
      </c>
      <c r="Y99" s="216"/>
    </row>
    <row r="100">
      <c r="T100" s="213" t="s">
        <v>188</v>
      </c>
      <c r="U100" s="214">
        <f t="shared" si="63"/>
        <v>0</v>
      </c>
      <c r="V100" s="215">
        <f t="shared" si="64"/>
        <v>1</v>
      </c>
      <c r="W100" s="215">
        <f t="shared" si="65"/>
        <v>0</v>
      </c>
      <c r="X100" s="140">
        <f t="shared" si="66"/>
        <v>1</v>
      </c>
      <c r="Y100" s="216"/>
    </row>
    <row r="101">
      <c r="T101" s="217" t="s">
        <v>235</v>
      </c>
      <c r="U101" s="218">
        <f t="shared" si="63"/>
        <v>0</v>
      </c>
      <c r="V101" s="219">
        <f t="shared" si="64"/>
        <v>0</v>
      </c>
      <c r="W101" s="219">
        <f t="shared" si="65"/>
        <v>0</v>
      </c>
      <c r="X101" s="220">
        <f t="shared" si="66"/>
        <v>0</v>
      </c>
      <c r="Y101" s="221"/>
    </row>
    <row r="103">
      <c r="T103" s="208" t="s">
        <v>367</v>
      </c>
      <c r="U103" s="209" t="s">
        <v>216</v>
      </c>
      <c r="V103" s="209" t="s">
        <v>181</v>
      </c>
      <c r="W103" s="222" t="s">
        <v>368</v>
      </c>
    </row>
    <row r="104">
      <c r="T104" s="213" t="s">
        <v>15</v>
      </c>
      <c r="U104" s="214">
        <f>COUNTIF(P70:P84,"Alerta")</f>
        <v>6</v>
      </c>
      <c r="V104" s="214">
        <f>COUNTIF(P70:P84,"Positiva")
</f>
        <v>9</v>
      </c>
      <c r="W104" s="223">
        <f t="shared" ref="W104:W107" si="67">U104/(SUM(U104:V104))</f>
        <v>0.4</v>
      </c>
    </row>
    <row r="105">
      <c r="T105" s="213" t="s">
        <v>14</v>
      </c>
      <c r="U105" s="214">
        <f>COUNTIF(P4:P18,"Alerta")</f>
        <v>9</v>
      </c>
      <c r="V105" s="214">
        <f>COUNTIF(P4:P18,"Positiva")
</f>
        <v>6</v>
      </c>
      <c r="W105" s="223">
        <f t="shared" si="67"/>
        <v>0.6</v>
      </c>
    </row>
    <row r="106">
      <c r="T106" s="213" t="s">
        <v>16</v>
      </c>
      <c r="U106" s="214">
        <f>COUNTIF(P26:P40,"Alerta")</f>
        <v>2</v>
      </c>
      <c r="V106" s="214">
        <f>COUNTIF(P26:P40,"Positiva")
</f>
        <v>13</v>
      </c>
      <c r="W106" s="223">
        <f t="shared" si="67"/>
        <v>0.1333333333</v>
      </c>
    </row>
    <row r="107">
      <c r="T107" s="217" t="s">
        <v>369</v>
      </c>
      <c r="U107" s="218">
        <f>COUNTIF(P49:P63,"Alerta")</f>
        <v>2</v>
      </c>
      <c r="V107" s="218">
        <f>COUNTIF(P49:P63,"Positiva")
</f>
        <v>13</v>
      </c>
      <c r="W107" s="224">
        <f t="shared" si="67"/>
        <v>0.1333333333</v>
      </c>
    </row>
  </sheetData>
  <mergeCells count="20">
    <mergeCell ref="A8:D8"/>
    <mergeCell ref="A12:C12"/>
    <mergeCell ref="B1:C1"/>
    <mergeCell ref="I1:Q1"/>
    <mergeCell ref="S1:V1"/>
    <mergeCell ref="A2:A6"/>
    <mergeCell ref="K3:N3"/>
    <mergeCell ref="B5:B6"/>
    <mergeCell ref="S5:S53"/>
    <mergeCell ref="K48:N48"/>
    <mergeCell ref="K69:N69"/>
    <mergeCell ref="J86:L88"/>
    <mergeCell ref="X87:Y87"/>
    <mergeCell ref="K25:N25"/>
    <mergeCell ref="J42:L44"/>
    <mergeCell ref="T66:AC66"/>
    <mergeCell ref="T67:W67"/>
    <mergeCell ref="X67:Y67"/>
    <mergeCell ref="Z67:AA67"/>
    <mergeCell ref="AB67:AC67"/>
  </mergeCells>
  <conditionalFormatting sqref="O4:P18 O26:P40 O49:P63 P69:P84 O72:O74 O76:O78 O84">
    <cfRule type="containsText" dxfId="3" priority="1" operator="containsText" text="Alerta">
      <formula>NOT(ISERROR(SEARCH(("Alerta"),(O4))))</formula>
    </cfRule>
  </conditionalFormatting>
  <conditionalFormatting sqref="V3:V53">
    <cfRule type="containsText" dxfId="4" priority="2" operator="containsText" text="esquerda">
      <formula>NOT(ISERROR(SEARCH(("esquerda"),(V3))))</formula>
    </cfRule>
  </conditionalFormatting>
  <conditionalFormatting sqref="V3:V53">
    <cfRule type="containsText" dxfId="5" priority="3" operator="containsText" text="direita">
      <formula>NOT(ISERROR(SEARCH(("direita"),(V3))))</formula>
    </cfRule>
  </conditionalFormatting>
  <conditionalFormatting sqref="V3:V53">
    <cfRule type="notContainsBlanks" dxfId="6" priority="4">
      <formula>LEN(TRIM(V3))&gt;0</formula>
    </cfRule>
  </conditionalFormatting>
  <dataValidations>
    <dataValidation type="list" allowBlank="1" showErrorMessage="1" sqref="K4:N18 K26:N40 K49:N63 T68:AC82 K70:N84">
      <formula1>"Agricultuta/ Pecuária,Conscientização,Crescimento econômico,Cultura,Economia/ Investimento,Educação,Informe/ Destaque,Lazer,Meio ambiente,Moradia,Obras,Política,Prestação de contas,Saúde,Segurança"</formula1>
    </dataValidation>
  </dataValidations>
  <hyperlinks>
    <hyperlink r:id="rId1" ref="C2"/>
    <hyperlink r:id="rId2" ref="C3"/>
    <hyperlink r:id="rId3" ref="C4"/>
    <hyperlink r:id="rId4" ref="C5"/>
    <hyperlink r:id="rId5" ref="A24"/>
    <hyperlink r:id="rId6" ref="A25"/>
    <hyperlink r:id="rId7" ref="A26"/>
    <hyperlink r:id="rId8" ref="A27"/>
    <hyperlink r:id="rId9" ref="A28"/>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8"/>
    <col customWidth="1" min="3" max="3" width="39.63"/>
    <col customWidth="1" min="4" max="4" width="21.0"/>
    <col customWidth="1" min="5" max="5" width="16.0"/>
    <col customWidth="1" min="6" max="6" width="21.63"/>
    <col customWidth="1" min="7" max="7" width="15.5"/>
    <col customWidth="1" min="9" max="9" width="17.75"/>
    <col customWidth="1" min="10" max="10" width="63.38"/>
    <col customWidth="1" min="11" max="11" width="23.75"/>
    <col customWidth="1" min="12" max="12" width="21.13"/>
    <col customWidth="1" min="13" max="13" width="10.75"/>
    <col customWidth="1" min="14" max="14" width="10.38"/>
    <col customWidth="1" min="15" max="16" width="14.38"/>
    <col customWidth="1" min="18" max="18" width="18.25"/>
    <col customWidth="1" min="20" max="20" width="19.88"/>
    <col customWidth="1" min="22" max="22" width="13.75"/>
    <col customWidth="1" min="24" max="24" width="16.25"/>
    <col customWidth="1" min="25" max="25" width="18.88"/>
    <col customWidth="1" min="26" max="26" width="23.75"/>
    <col customWidth="1" min="28" max="28" width="37.75"/>
    <col customWidth="1" min="29" max="29" width="21.25"/>
  </cols>
  <sheetData>
    <row r="1" ht="30.0" customHeight="1">
      <c r="A1" s="143" t="s">
        <v>932</v>
      </c>
      <c r="B1" s="144" t="s">
        <v>153</v>
      </c>
      <c r="C1" s="145"/>
      <c r="D1" s="146" t="s">
        <v>154</v>
      </c>
      <c r="E1" s="146" t="s">
        <v>155</v>
      </c>
      <c r="F1" s="146" t="s">
        <v>156</v>
      </c>
      <c r="G1" s="146" t="s">
        <v>157</v>
      </c>
      <c r="I1" s="147" t="s">
        <v>158</v>
      </c>
      <c r="S1" s="148" t="s">
        <v>159</v>
      </c>
    </row>
    <row r="2">
      <c r="A2" s="149">
        <v>3941175.0</v>
      </c>
      <c r="B2" s="150" t="s">
        <v>14</v>
      </c>
      <c r="C2" s="151" t="s">
        <v>1031</v>
      </c>
      <c r="D2" s="152">
        <v>240000.0</v>
      </c>
      <c r="E2" s="153">
        <f t="shared" ref="E2:E4" si="1"> D2 / $A$2</f>
        <v>0.06089554511</v>
      </c>
      <c r="F2" s="152"/>
      <c r="G2" s="153">
        <f t="shared" ref="G2:G4" si="2"> F2 / D2</f>
        <v>0</v>
      </c>
      <c r="J2" s="9" t="s">
        <v>14</v>
      </c>
      <c r="K2" s="9" t="s">
        <v>161</v>
      </c>
      <c r="S2" s="154" t="s">
        <v>162</v>
      </c>
      <c r="T2" s="155" t="s">
        <v>163</v>
      </c>
      <c r="U2" s="155" t="s">
        <v>164</v>
      </c>
      <c r="V2" s="156" t="s">
        <v>165</v>
      </c>
      <c r="X2" s="157" t="s">
        <v>166</v>
      </c>
      <c r="Y2" s="157" t="s">
        <v>167</v>
      </c>
    </row>
    <row r="3">
      <c r="A3" s="158"/>
      <c r="B3" s="159" t="s">
        <v>15</v>
      </c>
      <c r="C3" s="160" t="s">
        <v>1032</v>
      </c>
      <c r="D3" s="161">
        <v>420000.0</v>
      </c>
      <c r="E3" s="153">
        <f t="shared" si="1"/>
        <v>0.1065672039</v>
      </c>
      <c r="F3" s="161"/>
      <c r="G3" s="153">
        <f t="shared" si="2"/>
        <v>0</v>
      </c>
      <c r="I3" s="162" t="s">
        <v>169</v>
      </c>
      <c r="J3" s="163" t="s">
        <v>170</v>
      </c>
      <c r="K3" s="164" t="s">
        <v>171</v>
      </c>
      <c r="O3" s="9"/>
      <c r="P3" s="9" t="s">
        <v>172</v>
      </c>
      <c r="Q3" s="9" t="s">
        <v>173</v>
      </c>
      <c r="S3" s="165" t="s">
        <v>174</v>
      </c>
      <c r="T3" s="246" t="s">
        <v>1033</v>
      </c>
      <c r="U3" s="166" t="s">
        <v>292</v>
      </c>
      <c r="V3" s="167" t="s">
        <v>184</v>
      </c>
      <c r="X3" s="168" t="str">
        <f>V3</f>
        <v>Direita</v>
      </c>
      <c r="Y3" s="169">
        <f>COUNTIF(V3:V40,"*Centro*")</f>
        <v>2</v>
      </c>
    </row>
    <row r="4">
      <c r="A4" s="158"/>
      <c r="B4" s="159" t="s">
        <v>16</v>
      </c>
      <c r="C4" s="160" t="s">
        <v>1034</v>
      </c>
      <c r="D4" s="170">
        <v>653.0</v>
      </c>
      <c r="E4" s="153">
        <f t="shared" si="1"/>
        <v>0.000165686629</v>
      </c>
      <c r="F4" s="170"/>
      <c r="G4" s="153">
        <f t="shared" si="2"/>
        <v>0</v>
      </c>
      <c r="I4" s="9">
        <v>1.0</v>
      </c>
      <c r="J4" s="9" t="s">
        <v>1035</v>
      </c>
      <c r="K4" s="9" t="s">
        <v>197</v>
      </c>
      <c r="L4" s="9" t="s">
        <v>196</v>
      </c>
      <c r="M4" s="140"/>
      <c r="N4" s="140"/>
      <c r="O4" s="9"/>
      <c r="P4" s="9" t="s">
        <v>181</v>
      </c>
      <c r="Q4" s="9">
        <v>7.0</v>
      </c>
      <c r="R4" s="9" t="s">
        <v>1036</v>
      </c>
      <c r="S4" s="171" t="s">
        <v>182</v>
      </c>
      <c r="T4" s="172" t="s">
        <v>1037</v>
      </c>
      <c r="U4" s="172" t="s">
        <v>297</v>
      </c>
      <c r="V4" s="173" t="s">
        <v>918</v>
      </c>
      <c r="X4" s="174" t="s">
        <v>184</v>
      </c>
      <c r="Y4" s="169">
        <f>COUNTIF(V:V,"*Direita*")</f>
        <v>13</v>
      </c>
    </row>
    <row r="5">
      <c r="A5" s="158"/>
      <c r="B5" s="175" t="s">
        <v>185</v>
      </c>
      <c r="C5" s="244" t="s">
        <v>1038</v>
      </c>
      <c r="D5" s="176" t="s">
        <v>12</v>
      </c>
      <c r="E5" s="177" t="s">
        <v>12</v>
      </c>
      <c r="F5" s="176"/>
      <c r="G5" s="177" t="s">
        <v>12</v>
      </c>
      <c r="I5" s="9">
        <v>2.0</v>
      </c>
      <c r="J5" s="9" t="s">
        <v>1039</v>
      </c>
      <c r="K5" s="9" t="s">
        <v>189</v>
      </c>
      <c r="L5" s="140"/>
      <c r="M5" s="140"/>
      <c r="N5" s="140"/>
      <c r="O5" s="9"/>
      <c r="P5" s="9" t="s">
        <v>181</v>
      </c>
      <c r="Q5" s="9">
        <v>0.0</v>
      </c>
      <c r="S5" s="178" t="s">
        <v>190</v>
      </c>
      <c r="T5" s="179" t="s">
        <v>1040</v>
      </c>
      <c r="U5" s="179" t="s">
        <v>297</v>
      </c>
      <c r="V5" s="173" t="s">
        <v>918</v>
      </c>
      <c r="X5" s="180" t="s">
        <v>193</v>
      </c>
      <c r="Y5" s="181">
        <f>COUNTIF(V:V,"*Esquerda*")</f>
        <v>7</v>
      </c>
    </row>
    <row r="6">
      <c r="A6" s="182"/>
      <c r="B6" s="183"/>
      <c r="C6" s="184" t="s">
        <v>1041</v>
      </c>
      <c r="D6" s="185" t="s">
        <v>12</v>
      </c>
      <c r="E6" s="185" t="s">
        <v>12</v>
      </c>
      <c r="F6" s="185"/>
      <c r="G6" s="185" t="s">
        <v>12</v>
      </c>
      <c r="I6" s="9">
        <v>3.0</v>
      </c>
      <c r="J6" s="9" t="s">
        <v>1042</v>
      </c>
      <c r="K6" s="9" t="s">
        <v>207</v>
      </c>
      <c r="L6" s="9" t="s">
        <v>220</v>
      </c>
      <c r="M6" s="140"/>
      <c r="N6" s="140"/>
      <c r="O6" s="9"/>
      <c r="P6" s="9" t="s">
        <v>181</v>
      </c>
      <c r="Q6" s="9">
        <v>0.0</v>
      </c>
      <c r="S6" s="186"/>
      <c r="T6" s="187" t="s">
        <v>1043</v>
      </c>
      <c r="U6" s="179" t="s">
        <v>292</v>
      </c>
      <c r="V6" s="173" t="s">
        <v>184</v>
      </c>
    </row>
    <row r="7">
      <c r="I7" s="9">
        <v>4.0</v>
      </c>
      <c r="J7" s="9" t="s">
        <v>1044</v>
      </c>
      <c r="K7" s="9" t="s">
        <v>188</v>
      </c>
      <c r="L7" s="9" t="s">
        <v>189</v>
      </c>
      <c r="M7" s="140"/>
      <c r="N7" s="140"/>
      <c r="O7" s="9"/>
      <c r="P7" s="9" t="s">
        <v>181</v>
      </c>
      <c r="Q7" s="9">
        <v>0.0</v>
      </c>
      <c r="S7" s="186"/>
      <c r="T7" s="187" t="s">
        <v>1045</v>
      </c>
      <c r="U7" s="179" t="s">
        <v>304</v>
      </c>
      <c r="V7" s="173"/>
    </row>
    <row r="8">
      <c r="A8" s="188" t="s">
        <v>202</v>
      </c>
      <c r="I8" s="9">
        <v>5.0</v>
      </c>
      <c r="J8" s="9" t="s">
        <v>1046</v>
      </c>
      <c r="K8" s="9" t="s">
        <v>196</v>
      </c>
      <c r="L8" s="9" t="s">
        <v>197</v>
      </c>
      <c r="M8" s="140"/>
      <c r="N8" s="140"/>
      <c r="O8" s="9"/>
      <c r="P8" s="9" t="s">
        <v>181</v>
      </c>
      <c r="Q8" s="9">
        <v>0.0</v>
      </c>
      <c r="S8" s="186"/>
      <c r="T8" s="187" t="s">
        <v>1047</v>
      </c>
      <c r="U8" s="187" t="s">
        <v>233</v>
      </c>
      <c r="V8" s="173" t="s">
        <v>184</v>
      </c>
    </row>
    <row r="9">
      <c r="A9" s="188" t="s">
        <v>1048</v>
      </c>
      <c r="I9" s="9">
        <v>6.0</v>
      </c>
      <c r="J9" s="9" t="s">
        <v>1049</v>
      </c>
      <c r="K9" s="9" t="s">
        <v>196</v>
      </c>
      <c r="L9" s="9" t="s">
        <v>197</v>
      </c>
      <c r="M9" s="140"/>
      <c r="N9" s="140"/>
      <c r="O9" s="9"/>
      <c r="P9" s="9" t="s">
        <v>181</v>
      </c>
      <c r="Q9" s="9">
        <v>0.0</v>
      </c>
      <c r="S9" s="186"/>
      <c r="T9" s="187" t="s">
        <v>1050</v>
      </c>
      <c r="U9" s="187" t="s">
        <v>311</v>
      </c>
      <c r="V9" s="173" t="s">
        <v>918</v>
      </c>
    </row>
    <row r="10">
      <c r="I10" s="9">
        <v>7.0</v>
      </c>
      <c r="J10" s="9" t="s">
        <v>1051</v>
      </c>
      <c r="K10" s="9" t="s">
        <v>207</v>
      </c>
      <c r="L10" s="9" t="s">
        <v>220</v>
      </c>
      <c r="M10" s="140"/>
      <c r="N10" s="140"/>
      <c r="O10" s="9"/>
      <c r="P10" s="9" t="s">
        <v>181</v>
      </c>
      <c r="Q10" s="9">
        <v>7.0</v>
      </c>
      <c r="R10" s="9" t="s">
        <v>1052</v>
      </c>
      <c r="S10" s="186"/>
      <c r="T10" s="187" t="s">
        <v>1053</v>
      </c>
      <c r="U10" s="187" t="s">
        <v>304</v>
      </c>
      <c r="V10" s="173"/>
    </row>
    <row r="11">
      <c r="I11" s="9">
        <v>8.0</v>
      </c>
      <c r="J11" s="9" t="s">
        <v>1054</v>
      </c>
      <c r="K11" s="9" t="s">
        <v>196</v>
      </c>
      <c r="L11" s="9" t="s">
        <v>189</v>
      </c>
      <c r="M11" s="140"/>
      <c r="N11" s="140"/>
      <c r="O11" s="9"/>
      <c r="P11" s="9" t="s">
        <v>181</v>
      </c>
      <c r="Q11" s="9">
        <v>0.0</v>
      </c>
      <c r="S11" s="186"/>
      <c r="T11" s="187" t="s">
        <v>1055</v>
      </c>
      <c r="U11" s="187" t="s">
        <v>336</v>
      </c>
      <c r="V11" s="173" t="s">
        <v>919</v>
      </c>
    </row>
    <row r="12">
      <c r="A12" s="164" t="s">
        <v>213</v>
      </c>
      <c r="I12" s="9">
        <v>9.0</v>
      </c>
      <c r="J12" s="9" t="s">
        <v>1056</v>
      </c>
      <c r="K12" s="9" t="s">
        <v>189</v>
      </c>
      <c r="L12" s="140"/>
      <c r="M12" s="140"/>
      <c r="N12" s="140"/>
      <c r="P12" s="9" t="s">
        <v>181</v>
      </c>
      <c r="Q12" s="9">
        <v>1.0</v>
      </c>
      <c r="R12" s="9" t="s">
        <v>1036</v>
      </c>
      <c r="S12" s="186"/>
      <c r="T12" s="187" t="s">
        <v>518</v>
      </c>
      <c r="U12" s="187" t="s">
        <v>297</v>
      </c>
      <c r="V12" s="173" t="s">
        <v>918</v>
      </c>
    </row>
    <row r="13">
      <c r="A13" s="162" t="b">
        <v>0</v>
      </c>
      <c r="B13" s="9" t="s">
        <v>218</v>
      </c>
      <c r="I13" s="9">
        <v>10.0</v>
      </c>
      <c r="J13" s="9" t="s">
        <v>1057</v>
      </c>
      <c r="K13" s="9" t="s">
        <v>215</v>
      </c>
      <c r="L13" s="140"/>
      <c r="M13" s="140"/>
      <c r="N13" s="140"/>
      <c r="P13" s="9" t="s">
        <v>181</v>
      </c>
      <c r="Q13" s="9">
        <v>8.0</v>
      </c>
      <c r="R13" s="9" t="s">
        <v>1036</v>
      </c>
      <c r="S13" s="186"/>
      <c r="T13" s="187" t="s">
        <v>1058</v>
      </c>
      <c r="U13" s="187" t="s">
        <v>233</v>
      </c>
      <c r="V13" s="173" t="s">
        <v>184</v>
      </c>
    </row>
    <row r="14">
      <c r="A14" s="162" t="b">
        <v>0</v>
      </c>
      <c r="B14" s="9" t="s">
        <v>222</v>
      </c>
      <c r="I14" s="9">
        <v>11.0</v>
      </c>
      <c r="J14" s="9" t="s">
        <v>1059</v>
      </c>
      <c r="K14" s="9" t="s">
        <v>196</v>
      </c>
      <c r="L14" s="9" t="s">
        <v>188</v>
      </c>
      <c r="M14" s="140"/>
      <c r="N14" s="140"/>
      <c r="P14" s="9" t="s">
        <v>181</v>
      </c>
      <c r="Q14" s="9">
        <v>13.0</v>
      </c>
      <c r="R14" s="9" t="s">
        <v>1036</v>
      </c>
      <c r="S14" s="186"/>
      <c r="T14" s="187" t="s">
        <v>1060</v>
      </c>
      <c r="U14" s="187" t="s">
        <v>233</v>
      </c>
      <c r="V14" s="173" t="s">
        <v>184</v>
      </c>
    </row>
    <row r="15">
      <c r="A15" s="162" t="b">
        <v>0</v>
      </c>
      <c r="B15" s="9" t="s">
        <v>225</v>
      </c>
      <c r="I15" s="9">
        <v>12.0</v>
      </c>
      <c r="J15" s="9" t="s">
        <v>1061</v>
      </c>
      <c r="K15" s="9" t="s">
        <v>200</v>
      </c>
      <c r="L15" s="9" t="s">
        <v>189</v>
      </c>
      <c r="M15" s="140"/>
      <c r="N15" s="140"/>
      <c r="P15" s="9" t="s">
        <v>181</v>
      </c>
      <c r="Q15" s="9">
        <v>3.0</v>
      </c>
      <c r="S15" s="186"/>
      <c r="T15" s="187" t="s">
        <v>1062</v>
      </c>
      <c r="U15" s="187" t="s">
        <v>292</v>
      </c>
      <c r="V15" s="173" t="s">
        <v>184</v>
      </c>
    </row>
    <row r="16">
      <c r="I16" s="9">
        <v>13.0</v>
      </c>
      <c r="J16" s="9" t="s">
        <v>1063</v>
      </c>
      <c r="K16" s="9" t="s">
        <v>196</v>
      </c>
      <c r="L16" s="9" t="s">
        <v>189</v>
      </c>
      <c r="M16" s="140"/>
      <c r="N16" s="140"/>
      <c r="O16" s="9"/>
      <c r="P16" s="9" t="s">
        <v>181</v>
      </c>
      <c r="Q16" s="9">
        <v>4.0</v>
      </c>
      <c r="R16" s="9" t="s">
        <v>1064</v>
      </c>
      <c r="S16" s="186"/>
      <c r="T16" s="187" t="s">
        <v>1065</v>
      </c>
      <c r="U16" s="187" t="s">
        <v>304</v>
      </c>
      <c r="V16" s="173"/>
    </row>
    <row r="17">
      <c r="I17" s="9">
        <v>14.0</v>
      </c>
      <c r="J17" s="9" t="s">
        <v>1066</v>
      </c>
      <c r="K17" s="9" t="s">
        <v>189</v>
      </c>
      <c r="L17" s="140"/>
      <c r="M17" s="140"/>
      <c r="N17" s="140"/>
      <c r="O17" s="9"/>
      <c r="P17" s="9" t="s">
        <v>181</v>
      </c>
      <c r="Q17" s="9">
        <v>14.0</v>
      </c>
      <c r="R17" s="9" t="s">
        <v>1067</v>
      </c>
      <c r="S17" s="186"/>
      <c r="T17" s="187" t="s">
        <v>1068</v>
      </c>
      <c r="U17" s="187" t="s">
        <v>288</v>
      </c>
      <c r="V17" s="173" t="s">
        <v>184</v>
      </c>
    </row>
    <row r="18">
      <c r="I18" s="9">
        <v>15.0</v>
      </c>
      <c r="J18" s="9" t="s">
        <v>1069</v>
      </c>
      <c r="K18" s="9" t="s">
        <v>189</v>
      </c>
      <c r="L18" s="140"/>
      <c r="M18" s="140"/>
      <c r="N18" s="140"/>
      <c r="O18" s="9"/>
      <c r="P18" s="9" t="s">
        <v>181</v>
      </c>
      <c r="Q18" s="9">
        <v>0.0</v>
      </c>
      <c r="S18" s="186"/>
      <c r="T18" s="187" t="s">
        <v>1070</v>
      </c>
      <c r="U18" s="187" t="s">
        <v>324</v>
      </c>
      <c r="V18" s="173" t="s">
        <v>184</v>
      </c>
    </row>
    <row r="19">
      <c r="S19" s="186"/>
      <c r="T19" s="187" t="s">
        <v>1071</v>
      </c>
      <c r="U19" s="187" t="s">
        <v>292</v>
      </c>
      <c r="V19" s="173" t="s">
        <v>184</v>
      </c>
    </row>
    <row r="20">
      <c r="J20" s="9" t="s">
        <v>1072</v>
      </c>
      <c r="S20" s="186"/>
      <c r="T20" s="187" t="s">
        <v>1073</v>
      </c>
      <c r="U20" s="187" t="s">
        <v>288</v>
      </c>
      <c r="V20" s="173" t="s">
        <v>184</v>
      </c>
    </row>
    <row r="21">
      <c r="J21" s="9" t="s">
        <v>1074</v>
      </c>
      <c r="S21" s="186"/>
      <c r="T21" s="187" t="s">
        <v>1075</v>
      </c>
      <c r="U21" s="187" t="s">
        <v>292</v>
      </c>
      <c r="V21" s="173" t="s">
        <v>184</v>
      </c>
    </row>
    <row r="22">
      <c r="A22" s="9" t="s">
        <v>1076</v>
      </c>
      <c r="S22" s="186"/>
      <c r="T22" s="187" t="s">
        <v>1077</v>
      </c>
      <c r="U22" s="187" t="s">
        <v>297</v>
      </c>
      <c r="V22" s="173" t="s">
        <v>918</v>
      </c>
    </row>
    <row r="23">
      <c r="A23" s="9" t="s">
        <v>243</v>
      </c>
      <c r="S23" s="186"/>
      <c r="T23" s="187" t="s">
        <v>1078</v>
      </c>
      <c r="U23" s="187" t="s">
        <v>192</v>
      </c>
      <c r="V23" s="173" t="s">
        <v>193</v>
      </c>
    </row>
    <row r="24">
      <c r="A24" s="190" t="s">
        <v>1079</v>
      </c>
      <c r="I24" s="9" t="s">
        <v>246</v>
      </c>
      <c r="J24" s="9" t="s">
        <v>16</v>
      </c>
      <c r="K24" s="9" t="s">
        <v>979</v>
      </c>
      <c r="S24" s="186"/>
      <c r="T24" s="187" t="s">
        <v>1080</v>
      </c>
      <c r="U24" s="187" t="s">
        <v>292</v>
      </c>
      <c r="V24" s="173" t="s">
        <v>184</v>
      </c>
    </row>
    <row r="25">
      <c r="A25" s="190" t="s">
        <v>1081</v>
      </c>
      <c r="I25" s="162" t="s">
        <v>169</v>
      </c>
      <c r="J25" s="163" t="s">
        <v>170</v>
      </c>
      <c r="K25" s="164" t="s">
        <v>171</v>
      </c>
      <c r="O25" s="9"/>
      <c r="P25" s="9" t="s">
        <v>172</v>
      </c>
      <c r="Q25" s="9" t="s">
        <v>173</v>
      </c>
      <c r="S25" s="186"/>
      <c r="T25" s="187" t="s">
        <v>1082</v>
      </c>
      <c r="U25" s="187" t="s">
        <v>922</v>
      </c>
      <c r="V25" s="173"/>
    </row>
    <row r="26">
      <c r="A26" s="191" t="s">
        <v>254</v>
      </c>
      <c r="I26" s="9">
        <v>1.0</v>
      </c>
      <c r="J26" s="9" t="s">
        <v>1083</v>
      </c>
      <c r="K26" s="9" t="s">
        <v>196</v>
      </c>
      <c r="L26" s="9" t="s">
        <v>197</v>
      </c>
      <c r="M26" s="140"/>
      <c r="N26" s="140"/>
      <c r="O26" s="9"/>
      <c r="P26" s="9" t="s">
        <v>181</v>
      </c>
      <c r="Q26" s="9">
        <v>0.0</v>
      </c>
      <c r="S26" s="186"/>
      <c r="T26" s="187" t="s">
        <v>1084</v>
      </c>
      <c r="U26" s="187" t="s">
        <v>292</v>
      </c>
      <c r="V26" s="173" t="s">
        <v>184</v>
      </c>
    </row>
    <row r="27">
      <c r="A27" s="190" t="s">
        <v>257</v>
      </c>
      <c r="I27" s="9">
        <v>2.0</v>
      </c>
      <c r="J27" s="9" t="s">
        <v>1085</v>
      </c>
      <c r="K27" s="9" t="s">
        <v>189</v>
      </c>
      <c r="L27" s="140"/>
      <c r="M27" s="140"/>
      <c r="N27" s="140"/>
      <c r="O27" s="9"/>
      <c r="P27" s="9" t="s">
        <v>181</v>
      </c>
      <c r="Q27" s="9">
        <v>0.0</v>
      </c>
      <c r="S27" s="186"/>
      <c r="T27" s="187" t="s">
        <v>1086</v>
      </c>
      <c r="U27" s="187" t="s">
        <v>297</v>
      </c>
      <c r="V27" s="173" t="s">
        <v>918</v>
      </c>
    </row>
    <row r="28">
      <c r="I28" s="9">
        <v>3.0</v>
      </c>
      <c r="J28" s="9" t="s">
        <v>1087</v>
      </c>
      <c r="K28" s="9" t="s">
        <v>189</v>
      </c>
      <c r="L28" s="140"/>
      <c r="M28" s="140"/>
      <c r="N28" s="140"/>
      <c r="O28" s="9"/>
      <c r="P28" s="9" t="s">
        <v>181</v>
      </c>
      <c r="Q28" s="9">
        <v>0.0</v>
      </c>
      <c r="S28" s="186"/>
      <c r="T28" s="187" t="s">
        <v>1088</v>
      </c>
      <c r="U28" s="187" t="s">
        <v>347</v>
      </c>
      <c r="V28" s="173" t="s">
        <v>919</v>
      </c>
    </row>
    <row r="29">
      <c r="I29" s="9">
        <v>4.0</v>
      </c>
      <c r="J29" s="9" t="s">
        <v>1089</v>
      </c>
      <c r="K29" s="9" t="s">
        <v>220</v>
      </c>
      <c r="L29" s="9" t="s">
        <v>189</v>
      </c>
      <c r="M29" s="140"/>
      <c r="N29" s="140"/>
      <c r="P29" s="9" t="s">
        <v>181</v>
      </c>
      <c r="Q29" s="9">
        <v>0.0</v>
      </c>
      <c r="S29" s="186"/>
      <c r="T29" s="187"/>
      <c r="U29" s="187"/>
      <c r="V29" s="173"/>
    </row>
    <row r="30">
      <c r="I30" s="9">
        <v>5.0</v>
      </c>
      <c r="J30" s="9" t="s">
        <v>1090</v>
      </c>
      <c r="K30" s="9" t="s">
        <v>189</v>
      </c>
      <c r="L30" s="140"/>
      <c r="M30" s="140"/>
      <c r="N30" s="140"/>
      <c r="P30" s="9" t="s">
        <v>181</v>
      </c>
      <c r="Q30" s="9">
        <v>0.0</v>
      </c>
      <c r="S30" s="186"/>
      <c r="T30" s="187"/>
      <c r="U30" s="187"/>
      <c r="V30" s="173"/>
    </row>
    <row r="31">
      <c r="I31" s="9">
        <v>6.0</v>
      </c>
      <c r="J31" s="9" t="s">
        <v>1091</v>
      </c>
      <c r="K31" s="9" t="s">
        <v>189</v>
      </c>
      <c r="L31" s="140"/>
      <c r="M31" s="140"/>
      <c r="N31" s="140"/>
      <c r="P31" s="9" t="s">
        <v>181</v>
      </c>
      <c r="Q31" s="9">
        <v>0.0</v>
      </c>
      <c r="S31" s="186"/>
      <c r="T31" s="187"/>
      <c r="U31" s="187"/>
      <c r="V31" s="173"/>
    </row>
    <row r="32">
      <c r="I32" s="9">
        <v>7.0</v>
      </c>
      <c r="J32" s="9" t="s">
        <v>1092</v>
      </c>
      <c r="K32" s="9" t="s">
        <v>189</v>
      </c>
      <c r="L32" s="140"/>
      <c r="M32" s="140"/>
      <c r="N32" s="140"/>
      <c r="P32" s="9" t="s">
        <v>181</v>
      </c>
      <c r="Q32" s="9">
        <v>0.0</v>
      </c>
      <c r="S32" s="186"/>
      <c r="T32" s="187"/>
      <c r="U32" s="187"/>
      <c r="V32" s="173"/>
    </row>
    <row r="33">
      <c r="I33" s="9">
        <v>8.0</v>
      </c>
      <c r="J33" s="9" t="s">
        <v>1093</v>
      </c>
      <c r="K33" s="9" t="s">
        <v>189</v>
      </c>
      <c r="L33" s="140"/>
      <c r="M33" s="140"/>
      <c r="N33" s="140"/>
      <c r="P33" s="9" t="s">
        <v>181</v>
      </c>
      <c r="Q33" s="9">
        <v>0.0</v>
      </c>
      <c r="S33" s="186"/>
      <c r="T33" s="187"/>
      <c r="U33" s="187"/>
      <c r="V33" s="173"/>
    </row>
    <row r="34">
      <c r="I34" s="9">
        <v>9.0</v>
      </c>
      <c r="J34" s="9" t="s">
        <v>1094</v>
      </c>
      <c r="K34" s="9" t="s">
        <v>189</v>
      </c>
      <c r="L34" s="140"/>
      <c r="M34" s="140"/>
      <c r="N34" s="140"/>
      <c r="P34" s="9" t="s">
        <v>181</v>
      </c>
      <c r="Q34" s="9">
        <v>0.0</v>
      </c>
      <c r="S34" s="186"/>
      <c r="T34" s="187"/>
      <c r="U34" s="187"/>
      <c r="V34" s="173"/>
    </row>
    <row r="35">
      <c r="I35" s="9">
        <v>10.0</v>
      </c>
      <c r="J35" s="9" t="s">
        <v>1095</v>
      </c>
      <c r="K35" s="9" t="s">
        <v>189</v>
      </c>
      <c r="L35" s="140"/>
      <c r="M35" s="140"/>
      <c r="N35" s="140"/>
      <c r="O35" s="9"/>
      <c r="P35" s="9" t="s">
        <v>181</v>
      </c>
      <c r="Q35" s="9">
        <v>0.0</v>
      </c>
      <c r="S35" s="186"/>
      <c r="T35" s="187"/>
      <c r="U35" s="187"/>
      <c r="V35" s="173"/>
    </row>
    <row r="36">
      <c r="I36" s="9">
        <v>11.0</v>
      </c>
      <c r="J36" s="9" t="s">
        <v>1096</v>
      </c>
      <c r="K36" s="9" t="s">
        <v>197</v>
      </c>
      <c r="L36" s="9" t="s">
        <v>196</v>
      </c>
      <c r="M36" s="140"/>
      <c r="N36" s="140"/>
      <c r="O36" s="9"/>
      <c r="P36" s="9" t="s">
        <v>181</v>
      </c>
      <c r="Q36" s="9">
        <v>0.0</v>
      </c>
      <c r="S36" s="186"/>
      <c r="T36" s="187"/>
      <c r="U36" s="187"/>
      <c r="V36" s="173"/>
    </row>
    <row r="37">
      <c r="I37" s="9">
        <v>12.0</v>
      </c>
      <c r="J37" s="9" t="s">
        <v>1097</v>
      </c>
      <c r="K37" s="9" t="s">
        <v>189</v>
      </c>
      <c r="L37" s="140"/>
      <c r="M37" s="140"/>
      <c r="N37" s="140"/>
      <c r="O37" s="9"/>
      <c r="P37" s="9" t="s">
        <v>181</v>
      </c>
      <c r="Q37" s="9">
        <v>0.0</v>
      </c>
      <c r="S37" s="186"/>
      <c r="T37" s="187"/>
      <c r="U37" s="187"/>
      <c r="V37" s="173"/>
    </row>
    <row r="38">
      <c r="I38" s="9">
        <v>13.0</v>
      </c>
      <c r="J38" s="9" t="s">
        <v>1098</v>
      </c>
      <c r="K38" s="9" t="s">
        <v>220</v>
      </c>
      <c r="L38" s="9" t="s">
        <v>196</v>
      </c>
      <c r="M38" s="140"/>
      <c r="N38" s="140"/>
      <c r="O38" s="9"/>
      <c r="P38" s="9" t="s">
        <v>181</v>
      </c>
      <c r="Q38" s="9">
        <v>0.0</v>
      </c>
      <c r="S38" s="186"/>
      <c r="T38" s="187"/>
      <c r="U38" s="187"/>
      <c r="V38" s="173"/>
    </row>
    <row r="39">
      <c r="I39" s="9">
        <v>14.0</v>
      </c>
      <c r="J39" s="9" t="s">
        <v>1099</v>
      </c>
      <c r="K39" s="9" t="s">
        <v>188</v>
      </c>
      <c r="L39" s="140"/>
      <c r="M39" s="140"/>
      <c r="N39" s="140"/>
      <c r="O39" s="9"/>
      <c r="P39" s="9" t="s">
        <v>181</v>
      </c>
      <c r="Q39" s="9">
        <v>0.0</v>
      </c>
      <c r="S39" s="186"/>
      <c r="T39" s="187"/>
      <c r="U39" s="187"/>
      <c r="V39" s="173"/>
    </row>
    <row r="40">
      <c r="I40" s="9">
        <v>15.0</v>
      </c>
      <c r="J40" s="9" t="s">
        <v>1100</v>
      </c>
      <c r="K40" s="9" t="s">
        <v>189</v>
      </c>
      <c r="L40" s="140"/>
      <c r="M40" s="140"/>
      <c r="N40" s="140"/>
      <c r="O40" s="9"/>
      <c r="P40" s="9" t="s">
        <v>181</v>
      </c>
      <c r="Q40" s="9">
        <v>0.0</v>
      </c>
      <c r="S40" s="186"/>
      <c r="T40" s="187"/>
      <c r="U40" s="187"/>
      <c r="V40" s="173"/>
    </row>
    <row r="41">
      <c r="S41" s="186"/>
      <c r="T41" s="187"/>
      <c r="U41" s="187"/>
      <c r="V41" s="173"/>
    </row>
    <row r="42">
      <c r="J42" s="192" t="s">
        <v>1101</v>
      </c>
      <c r="S42" s="186"/>
      <c r="T42" s="187"/>
      <c r="U42" s="187"/>
      <c r="V42" s="173"/>
    </row>
    <row r="43">
      <c r="S43" s="186"/>
      <c r="T43" s="187"/>
      <c r="U43" s="187"/>
      <c r="V43" s="173"/>
    </row>
    <row r="44">
      <c r="S44" s="186"/>
      <c r="T44" s="187"/>
      <c r="U44" s="187"/>
      <c r="V44" s="173"/>
    </row>
    <row r="45">
      <c r="S45" s="186"/>
      <c r="T45" s="187"/>
      <c r="U45" s="187"/>
      <c r="V45" s="173"/>
    </row>
    <row r="46">
      <c r="S46" s="186"/>
      <c r="T46" s="187"/>
      <c r="U46" s="187"/>
      <c r="V46" s="173"/>
    </row>
    <row r="47">
      <c r="J47" s="247" t="s">
        <v>1102</v>
      </c>
      <c r="S47" s="186"/>
      <c r="T47" s="187"/>
      <c r="U47" s="187"/>
      <c r="V47" s="173"/>
    </row>
    <row r="48">
      <c r="I48" s="162" t="s">
        <v>169</v>
      </c>
      <c r="J48" s="163" t="s">
        <v>170</v>
      </c>
      <c r="K48" s="164" t="s">
        <v>171</v>
      </c>
      <c r="O48" s="9"/>
      <c r="P48" s="9" t="s">
        <v>172</v>
      </c>
      <c r="Q48" s="9" t="s">
        <v>173</v>
      </c>
      <c r="S48" s="186"/>
      <c r="T48" s="187"/>
      <c r="U48" s="187"/>
      <c r="V48" s="173"/>
    </row>
    <row r="49">
      <c r="I49" s="9">
        <v>1.0</v>
      </c>
      <c r="J49" s="9" t="s">
        <v>1103</v>
      </c>
      <c r="K49" s="9" t="s">
        <v>235</v>
      </c>
      <c r="L49" s="9" t="s">
        <v>189</v>
      </c>
      <c r="M49" s="140"/>
      <c r="N49" s="140"/>
      <c r="O49" s="9"/>
      <c r="P49" s="9" t="s">
        <v>181</v>
      </c>
      <c r="Q49" s="9" t="s">
        <v>300</v>
      </c>
      <c r="S49" s="186"/>
      <c r="T49" s="187"/>
      <c r="U49" s="187"/>
      <c r="V49" s="173"/>
    </row>
    <row r="50">
      <c r="I50" s="9">
        <v>2.0</v>
      </c>
      <c r="J50" s="9" t="s">
        <v>1104</v>
      </c>
      <c r="K50" s="9" t="s">
        <v>235</v>
      </c>
      <c r="L50" s="163" t="s">
        <v>189</v>
      </c>
      <c r="M50" s="140"/>
      <c r="N50" s="140"/>
      <c r="O50" s="9"/>
      <c r="P50" s="9" t="s">
        <v>181</v>
      </c>
      <c r="Q50" s="9" t="s">
        <v>300</v>
      </c>
      <c r="S50" s="186"/>
      <c r="T50" s="187"/>
      <c r="U50" s="187"/>
      <c r="V50" s="173"/>
    </row>
    <row r="51">
      <c r="I51" s="9">
        <v>3.0</v>
      </c>
      <c r="J51" s="9" t="s">
        <v>1105</v>
      </c>
      <c r="K51" s="9" t="s">
        <v>235</v>
      </c>
      <c r="L51" s="163" t="s">
        <v>189</v>
      </c>
      <c r="M51" s="140"/>
      <c r="N51" s="140"/>
      <c r="O51" s="9"/>
      <c r="P51" s="9" t="s">
        <v>181</v>
      </c>
      <c r="Q51" s="9" t="s">
        <v>300</v>
      </c>
      <c r="S51" s="186"/>
      <c r="T51" s="187"/>
      <c r="U51" s="187"/>
      <c r="V51" s="173"/>
    </row>
    <row r="52">
      <c r="I52" s="9">
        <v>4.0</v>
      </c>
      <c r="J52" s="9" t="s">
        <v>1106</v>
      </c>
      <c r="K52" s="163" t="s">
        <v>188</v>
      </c>
      <c r="L52" s="163" t="s">
        <v>220</v>
      </c>
      <c r="M52" s="140"/>
      <c r="N52" s="140"/>
      <c r="O52" s="9"/>
      <c r="P52" s="9" t="s">
        <v>181</v>
      </c>
      <c r="Q52" s="9" t="s">
        <v>300</v>
      </c>
      <c r="S52" s="186"/>
      <c r="T52" s="187"/>
      <c r="U52" s="187"/>
      <c r="V52" s="173"/>
    </row>
    <row r="53">
      <c r="I53" s="9">
        <v>5.0</v>
      </c>
      <c r="J53" s="9" t="s">
        <v>1107</v>
      </c>
      <c r="K53" s="163" t="s">
        <v>235</v>
      </c>
      <c r="L53" s="163"/>
      <c r="M53" s="140"/>
      <c r="N53" s="140"/>
      <c r="O53" s="9"/>
      <c r="P53" s="9" t="s">
        <v>181</v>
      </c>
      <c r="Q53" s="9" t="s">
        <v>300</v>
      </c>
      <c r="S53" s="193"/>
      <c r="T53" s="194"/>
      <c r="U53" s="194"/>
      <c r="V53" s="240"/>
    </row>
    <row r="54">
      <c r="I54" s="9">
        <v>6.0</v>
      </c>
      <c r="J54" s="9" t="s">
        <v>1108</v>
      </c>
      <c r="K54" s="9" t="s">
        <v>235</v>
      </c>
      <c r="L54" s="140"/>
      <c r="M54" s="140"/>
      <c r="N54" s="140"/>
      <c r="O54" s="9"/>
      <c r="P54" s="9" t="s">
        <v>181</v>
      </c>
      <c r="Q54" s="9" t="s">
        <v>300</v>
      </c>
    </row>
    <row r="55">
      <c r="I55" s="9">
        <v>7.0</v>
      </c>
      <c r="J55" s="9" t="s">
        <v>1109</v>
      </c>
      <c r="K55" s="9" t="s">
        <v>235</v>
      </c>
      <c r="L55" s="9" t="s">
        <v>189</v>
      </c>
      <c r="M55" s="140"/>
      <c r="N55" s="140"/>
      <c r="O55" s="9"/>
      <c r="P55" s="9" t="s">
        <v>181</v>
      </c>
      <c r="Q55" s="9" t="s">
        <v>300</v>
      </c>
    </row>
    <row r="56">
      <c r="I56" s="9">
        <v>8.0</v>
      </c>
      <c r="J56" s="9" t="s">
        <v>1110</v>
      </c>
      <c r="K56" s="9" t="s">
        <v>196</v>
      </c>
      <c r="L56" s="9" t="s">
        <v>197</v>
      </c>
      <c r="M56" s="140"/>
      <c r="N56" s="140"/>
      <c r="O56" s="9"/>
      <c r="P56" s="9" t="s">
        <v>181</v>
      </c>
      <c r="Q56" s="9" t="s">
        <v>300</v>
      </c>
    </row>
    <row r="57">
      <c r="I57" s="9">
        <v>9.0</v>
      </c>
      <c r="J57" s="9" t="s">
        <v>1111</v>
      </c>
      <c r="K57" s="163" t="s">
        <v>220</v>
      </c>
      <c r="L57" s="163" t="s">
        <v>366</v>
      </c>
      <c r="M57" s="140"/>
      <c r="N57" s="140"/>
      <c r="O57" s="9"/>
      <c r="P57" s="9" t="s">
        <v>181</v>
      </c>
      <c r="Q57" s="9" t="s">
        <v>300</v>
      </c>
    </row>
    <row r="58">
      <c r="I58" s="9">
        <v>10.0</v>
      </c>
      <c r="J58" s="9" t="s">
        <v>1112</v>
      </c>
      <c r="K58" s="9" t="s">
        <v>196</v>
      </c>
      <c r="L58" s="9" t="s">
        <v>200</v>
      </c>
      <c r="M58" s="140"/>
      <c r="N58" s="140"/>
      <c r="O58" s="9"/>
      <c r="P58" s="9" t="s">
        <v>181</v>
      </c>
      <c r="Q58" s="9" t="s">
        <v>300</v>
      </c>
    </row>
    <row r="59">
      <c r="I59" s="9">
        <v>11.0</v>
      </c>
      <c r="J59" s="9" t="s">
        <v>1113</v>
      </c>
      <c r="K59" s="163" t="s">
        <v>207</v>
      </c>
      <c r="L59" s="163" t="s">
        <v>220</v>
      </c>
      <c r="M59" s="9" t="s">
        <v>366</v>
      </c>
      <c r="N59" s="140"/>
      <c r="O59" s="9"/>
      <c r="P59" s="9" t="s">
        <v>181</v>
      </c>
      <c r="Q59" s="9" t="s">
        <v>300</v>
      </c>
    </row>
    <row r="60">
      <c r="I60" s="9">
        <v>12.0</v>
      </c>
      <c r="J60" s="9" t="s">
        <v>1114</v>
      </c>
      <c r="K60" s="9" t="s">
        <v>197</v>
      </c>
      <c r="L60" s="9" t="s">
        <v>196</v>
      </c>
      <c r="M60" s="140"/>
      <c r="N60" s="140"/>
      <c r="O60" s="9"/>
      <c r="P60" s="9" t="s">
        <v>181</v>
      </c>
      <c r="Q60" s="9" t="s">
        <v>300</v>
      </c>
    </row>
    <row r="61">
      <c r="I61" s="9">
        <v>13.0</v>
      </c>
      <c r="J61" s="9" t="s">
        <v>1115</v>
      </c>
      <c r="K61" s="163" t="s">
        <v>235</v>
      </c>
      <c r="L61" s="163" t="s">
        <v>189</v>
      </c>
      <c r="M61" s="140"/>
      <c r="N61" s="140"/>
      <c r="O61" s="9"/>
      <c r="P61" s="9" t="s">
        <v>181</v>
      </c>
      <c r="Q61" s="9" t="s">
        <v>300</v>
      </c>
    </row>
    <row r="62">
      <c r="I62" s="9">
        <v>14.0</v>
      </c>
      <c r="J62" s="9" t="s">
        <v>1116</v>
      </c>
      <c r="K62" s="163" t="s">
        <v>220</v>
      </c>
      <c r="L62" s="163" t="s">
        <v>197</v>
      </c>
      <c r="M62" s="140"/>
      <c r="N62" s="140"/>
      <c r="O62" s="9"/>
      <c r="P62" s="9" t="s">
        <v>181</v>
      </c>
      <c r="Q62" s="9" t="s">
        <v>300</v>
      </c>
    </row>
    <row r="63">
      <c r="I63" s="9">
        <v>15.0</v>
      </c>
      <c r="J63" s="9" t="s">
        <v>1117</v>
      </c>
      <c r="K63" s="9" t="s">
        <v>204</v>
      </c>
      <c r="L63" s="9" t="s">
        <v>220</v>
      </c>
      <c r="M63" s="140"/>
      <c r="N63" s="140"/>
      <c r="O63" s="9"/>
      <c r="P63" s="9" t="s">
        <v>181</v>
      </c>
      <c r="Q63" s="9" t="s">
        <v>300</v>
      </c>
    </row>
    <row r="65">
      <c r="J65" s="9" t="s">
        <v>1118</v>
      </c>
    </row>
    <row r="66">
      <c r="J66" s="9" t="s">
        <v>1119</v>
      </c>
      <c r="T66" s="195" t="s">
        <v>363</v>
      </c>
      <c r="U66" s="196"/>
      <c r="V66" s="196"/>
      <c r="W66" s="196"/>
      <c r="X66" s="196"/>
      <c r="Y66" s="196"/>
      <c r="Z66" s="196"/>
      <c r="AA66" s="196"/>
      <c r="AB66" s="196"/>
      <c r="AC66" s="197"/>
    </row>
    <row r="67" ht="26.25" customHeight="1">
      <c r="S67" s="162" t="s">
        <v>169</v>
      </c>
      <c r="T67" s="198" t="s">
        <v>14</v>
      </c>
      <c r="U67" s="199"/>
      <c r="V67" s="199"/>
      <c r="W67" s="54"/>
      <c r="X67" s="200" t="s">
        <v>15</v>
      </c>
      <c r="Y67" s="54"/>
      <c r="Z67" s="201" t="s">
        <v>16</v>
      </c>
      <c r="AA67" s="54"/>
      <c r="AB67" s="200" t="s">
        <v>294</v>
      </c>
      <c r="AC67" s="54"/>
    </row>
    <row r="68">
      <c r="J68" s="9" t="s">
        <v>15</v>
      </c>
      <c r="K68" s="9" t="s">
        <v>1021</v>
      </c>
      <c r="S68" s="9">
        <v>1.0</v>
      </c>
      <c r="T68" s="202" t="str">
        <f t="shared" ref="T68:V68" si="3">K4</f>
        <v>Cultura</v>
      </c>
      <c r="U68" s="9" t="str">
        <f t="shared" si="3"/>
        <v>Lazer</v>
      </c>
      <c r="V68" s="9" t="str">
        <f t="shared" si="3"/>
        <v/>
      </c>
      <c r="W68" s="203"/>
      <c r="X68" s="9" t="str">
        <f t="shared" ref="X68:Y68" si="4">K70</f>
        <v>Cultura</v>
      </c>
      <c r="Y68" s="203" t="str">
        <f t="shared" si="4"/>
        <v>Lazer</v>
      </c>
      <c r="Z68" s="9" t="str">
        <f t="shared" ref="Z68:AA68" si="5">K26</f>
        <v>Lazer</v>
      </c>
      <c r="AA68" s="203" t="str">
        <f t="shared" si="5"/>
        <v>Cultura</v>
      </c>
      <c r="AB68" s="9" t="str">
        <f t="shared" ref="AB68:AC68" si="6">K49</f>
        <v>Segurança</v>
      </c>
      <c r="AC68" s="204" t="str">
        <f t="shared" si="6"/>
        <v>Informe/ Destaque</v>
      </c>
    </row>
    <row r="69">
      <c r="I69" s="162" t="s">
        <v>169</v>
      </c>
      <c r="J69" s="163" t="s">
        <v>170</v>
      </c>
      <c r="K69" s="164" t="s">
        <v>171</v>
      </c>
      <c r="P69" s="9" t="s">
        <v>172</v>
      </c>
      <c r="Q69" s="9" t="s">
        <v>173</v>
      </c>
      <c r="S69" s="9">
        <v>2.0</v>
      </c>
      <c r="T69" s="202" t="str">
        <f t="shared" ref="T69:V69" si="7">K5</f>
        <v>Informe/ Destaque</v>
      </c>
      <c r="U69" s="9" t="str">
        <f t="shared" si="7"/>
        <v/>
      </c>
      <c r="V69" s="9" t="str">
        <f t="shared" si="7"/>
        <v/>
      </c>
      <c r="W69" s="203"/>
      <c r="X69" s="9" t="str">
        <f t="shared" ref="X69:Y69" si="8">K71</f>
        <v>Informe/ Destaque</v>
      </c>
      <c r="Y69" s="203" t="str">
        <f t="shared" si="8"/>
        <v/>
      </c>
      <c r="Z69" s="9" t="str">
        <f t="shared" ref="Z69:AA69" si="9">K27</f>
        <v>Informe/ Destaque</v>
      </c>
      <c r="AA69" s="203" t="str">
        <f t="shared" si="9"/>
        <v/>
      </c>
      <c r="AB69" s="163" t="str">
        <f t="shared" ref="AB69:AC69" si="10">K50</f>
        <v>Segurança</v>
      </c>
      <c r="AC69" s="204" t="str">
        <f t="shared" si="10"/>
        <v>Informe/ Destaque</v>
      </c>
    </row>
    <row r="70">
      <c r="I70" s="9">
        <v>1.0</v>
      </c>
      <c r="J70" s="9" t="s">
        <v>1035</v>
      </c>
      <c r="K70" s="9" t="s">
        <v>197</v>
      </c>
      <c r="L70" s="9" t="s">
        <v>196</v>
      </c>
      <c r="M70" s="140"/>
      <c r="N70" s="140"/>
      <c r="P70" s="9" t="s">
        <v>181</v>
      </c>
      <c r="Q70" s="9">
        <v>0.0</v>
      </c>
      <c r="S70" s="9">
        <v>3.0</v>
      </c>
      <c r="T70" s="202" t="str">
        <f t="shared" ref="T70:V70" si="11">K6</f>
        <v>Obras</v>
      </c>
      <c r="U70" s="9" t="str">
        <f t="shared" si="11"/>
        <v>Economia/ Investimento</v>
      </c>
      <c r="V70" s="9" t="str">
        <f t="shared" si="11"/>
        <v/>
      </c>
      <c r="W70" s="203"/>
      <c r="X70" s="9" t="str">
        <f t="shared" ref="X70:Y70" si="12">K72</f>
        <v>Obras</v>
      </c>
      <c r="Y70" s="203" t="str">
        <f t="shared" si="12"/>
        <v>Economia/ Investimento</v>
      </c>
      <c r="Z70" s="9" t="str">
        <f t="shared" ref="Z70:AA70" si="13">K28</f>
        <v>Informe/ Destaque</v>
      </c>
      <c r="AA70" s="203" t="str">
        <f t="shared" si="13"/>
        <v/>
      </c>
      <c r="AB70" s="163" t="str">
        <f t="shared" ref="AB70:AC70" si="14">K51</f>
        <v>Segurança</v>
      </c>
      <c r="AC70" s="204" t="str">
        <f t="shared" si="14"/>
        <v>Informe/ Destaque</v>
      </c>
    </row>
    <row r="71">
      <c r="I71" s="9">
        <v>2.0</v>
      </c>
      <c r="J71" s="9" t="s">
        <v>1039</v>
      </c>
      <c r="K71" s="163" t="s">
        <v>189</v>
      </c>
      <c r="L71" s="140"/>
      <c r="M71" s="140"/>
      <c r="N71" s="140"/>
      <c r="P71" s="9" t="s">
        <v>181</v>
      </c>
      <c r="Q71" s="9">
        <v>0.0</v>
      </c>
      <c r="S71" s="9">
        <v>4.0</v>
      </c>
      <c r="T71" s="202" t="str">
        <f t="shared" ref="T71:V71" si="15">K7</f>
        <v>Saúde</v>
      </c>
      <c r="U71" s="9" t="str">
        <f t="shared" si="15"/>
        <v>Informe/ Destaque</v>
      </c>
      <c r="V71" s="140" t="str">
        <f t="shared" si="15"/>
        <v/>
      </c>
      <c r="W71" s="203"/>
      <c r="X71" s="9" t="str">
        <f t="shared" ref="X71:Y71" si="16">K73</f>
        <v>Lazer</v>
      </c>
      <c r="Y71" s="203" t="str">
        <f t="shared" si="16"/>
        <v>Cultura</v>
      </c>
      <c r="Z71" s="9" t="str">
        <f t="shared" ref="Z71:AA71" si="17">K29</f>
        <v>Economia/ Investimento</v>
      </c>
      <c r="AA71" s="203" t="str">
        <f t="shared" si="17"/>
        <v>Informe/ Destaque</v>
      </c>
      <c r="AB71" s="163" t="str">
        <f t="shared" ref="AB71:AC71" si="18">K52</f>
        <v>Saúde</v>
      </c>
      <c r="AC71" s="204" t="str">
        <f t="shared" si="18"/>
        <v>Economia/ Investimento</v>
      </c>
    </row>
    <row r="72">
      <c r="I72" s="9">
        <v>3.0</v>
      </c>
      <c r="J72" s="9" t="s">
        <v>1042</v>
      </c>
      <c r="K72" s="9" t="s">
        <v>207</v>
      </c>
      <c r="L72" s="9" t="s">
        <v>220</v>
      </c>
      <c r="M72" s="140"/>
      <c r="N72" s="140"/>
      <c r="O72" s="9"/>
      <c r="P72" s="9" t="s">
        <v>181</v>
      </c>
      <c r="Q72" s="9">
        <v>0.0</v>
      </c>
      <c r="S72" s="9">
        <v>5.0</v>
      </c>
      <c r="T72" s="202" t="str">
        <f t="shared" ref="T72:V72" si="19">K8</f>
        <v>Lazer</v>
      </c>
      <c r="U72" s="9" t="str">
        <f t="shared" si="19"/>
        <v>Cultura</v>
      </c>
      <c r="V72" s="9" t="str">
        <f t="shared" si="19"/>
        <v/>
      </c>
      <c r="W72" s="203"/>
      <c r="X72" s="9" t="str">
        <f t="shared" ref="X72:Y72" si="20">K74</f>
        <v>Lazer</v>
      </c>
      <c r="Y72" s="203" t="str">
        <f t="shared" si="20"/>
        <v>Cultura</v>
      </c>
      <c r="Z72" s="9" t="str">
        <f t="shared" ref="Z72:AA72" si="21">K30</f>
        <v>Informe/ Destaque</v>
      </c>
      <c r="AA72" s="203" t="str">
        <f t="shared" si="21"/>
        <v/>
      </c>
      <c r="AB72" s="163" t="str">
        <f t="shared" ref="AB72:AC72" si="22">K53</f>
        <v>Segurança</v>
      </c>
      <c r="AC72" s="204" t="str">
        <f t="shared" si="22"/>
        <v/>
      </c>
    </row>
    <row r="73">
      <c r="I73" s="9">
        <v>4.0</v>
      </c>
      <c r="J73" s="9" t="s">
        <v>1046</v>
      </c>
      <c r="K73" s="9" t="s">
        <v>196</v>
      </c>
      <c r="L73" s="9" t="s">
        <v>197</v>
      </c>
      <c r="M73" s="140"/>
      <c r="N73" s="140"/>
      <c r="O73" s="9"/>
      <c r="P73" s="9" t="s">
        <v>181</v>
      </c>
      <c r="Q73" s="9">
        <v>0.0</v>
      </c>
      <c r="S73" s="9">
        <v>6.0</v>
      </c>
      <c r="T73" s="202" t="str">
        <f t="shared" ref="T73:V73" si="23">K9</f>
        <v>Lazer</v>
      </c>
      <c r="U73" s="9" t="str">
        <f t="shared" si="23"/>
        <v>Cultura</v>
      </c>
      <c r="V73" s="9" t="str">
        <f t="shared" si="23"/>
        <v/>
      </c>
      <c r="W73" s="203"/>
      <c r="X73" s="9" t="str">
        <f t="shared" ref="X73:Y73" si="24">K75</f>
        <v>Obras</v>
      </c>
      <c r="Y73" s="203" t="str">
        <f t="shared" si="24"/>
        <v>Economia/ Investimento</v>
      </c>
      <c r="Z73" s="9" t="str">
        <f t="shared" ref="Z73:AA73" si="25">K31</f>
        <v>Informe/ Destaque</v>
      </c>
      <c r="AA73" s="203" t="str">
        <f t="shared" si="25"/>
        <v/>
      </c>
      <c r="AB73" s="163" t="str">
        <f t="shared" ref="AB73:AC73" si="26">K54</f>
        <v>Segurança</v>
      </c>
      <c r="AC73" s="204" t="str">
        <f t="shared" si="26"/>
        <v/>
      </c>
    </row>
    <row r="74">
      <c r="I74" s="9">
        <v>5.0</v>
      </c>
      <c r="J74" s="9" t="s">
        <v>1049</v>
      </c>
      <c r="K74" s="9" t="s">
        <v>196</v>
      </c>
      <c r="L74" s="9" t="s">
        <v>197</v>
      </c>
      <c r="M74" s="140"/>
      <c r="N74" s="140"/>
      <c r="O74" s="9"/>
      <c r="P74" s="9" t="s">
        <v>181</v>
      </c>
      <c r="Q74" s="9">
        <v>0.0</v>
      </c>
      <c r="S74" s="9">
        <v>7.0</v>
      </c>
      <c r="T74" s="202" t="str">
        <f t="shared" ref="T74:V74" si="27">K10</f>
        <v>Obras</v>
      </c>
      <c r="U74" s="9" t="str">
        <f t="shared" si="27"/>
        <v>Economia/ Investimento</v>
      </c>
      <c r="V74" s="9" t="str">
        <f t="shared" si="27"/>
        <v/>
      </c>
      <c r="W74" s="203"/>
      <c r="X74" s="9" t="str">
        <f t="shared" ref="X74:Y74" si="28">K76</f>
        <v>Informe/ Destaque</v>
      </c>
      <c r="Y74" s="203" t="str">
        <f t="shared" si="28"/>
        <v/>
      </c>
      <c r="Z74" s="9" t="str">
        <f t="shared" ref="Z74:AA74" si="29">K32</f>
        <v>Informe/ Destaque</v>
      </c>
      <c r="AA74" s="203" t="str">
        <f t="shared" si="29"/>
        <v/>
      </c>
      <c r="AB74" s="163" t="str">
        <f t="shared" ref="AB74:AC74" si="30">K55</f>
        <v>Segurança</v>
      </c>
      <c r="AC74" s="204" t="str">
        <f t="shared" si="30"/>
        <v>Informe/ Destaque</v>
      </c>
    </row>
    <row r="75">
      <c r="I75" s="9">
        <v>6.0</v>
      </c>
      <c r="J75" s="9" t="s">
        <v>1051</v>
      </c>
      <c r="K75" s="9" t="s">
        <v>207</v>
      </c>
      <c r="L75" s="9" t="s">
        <v>220</v>
      </c>
      <c r="M75" s="140"/>
      <c r="N75" s="140"/>
      <c r="P75" s="9" t="s">
        <v>181</v>
      </c>
      <c r="Q75" s="9">
        <v>0.0</v>
      </c>
      <c r="S75" s="9">
        <v>8.0</v>
      </c>
      <c r="T75" s="202" t="str">
        <f t="shared" ref="T75:V75" si="31">K11</f>
        <v>Lazer</v>
      </c>
      <c r="U75" s="9" t="str">
        <f t="shared" si="31"/>
        <v>Informe/ Destaque</v>
      </c>
      <c r="V75" s="9" t="str">
        <f t="shared" si="31"/>
        <v/>
      </c>
      <c r="W75" s="203"/>
      <c r="X75" s="9" t="str">
        <f t="shared" ref="X75:Y75" si="32">K77</f>
        <v>Conscientização</v>
      </c>
      <c r="Y75" s="203" t="str">
        <f t="shared" si="32"/>
        <v/>
      </c>
      <c r="Z75" s="9" t="str">
        <f t="shared" ref="Z75:AA75" si="33">K33</f>
        <v>Informe/ Destaque</v>
      </c>
      <c r="AA75" s="203" t="str">
        <f t="shared" si="33"/>
        <v/>
      </c>
      <c r="AB75" s="163" t="str">
        <f t="shared" ref="AB75:AC75" si="34">K56</f>
        <v>Lazer</v>
      </c>
      <c r="AC75" s="204" t="str">
        <f t="shared" si="34"/>
        <v>Cultura</v>
      </c>
    </row>
    <row r="76">
      <c r="I76" s="9">
        <v>7.0</v>
      </c>
      <c r="J76" s="9" t="s">
        <v>1056</v>
      </c>
      <c r="K76" s="9" t="s">
        <v>189</v>
      </c>
      <c r="L76" s="140"/>
      <c r="M76" s="140"/>
      <c r="N76" s="140"/>
      <c r="P76" s="9" t="s">
        <v>181</v>
      </c>
      <c r="Q76" s="9">
        <v>0.0</v>
      </c>
      <c r="S76" s="9">
        <v>9.0</v>
      </c>
      <c r="T76" s="202" t="str">
        <f t="shared" ref="T76:V76" si="35">K12</f>
        <v>Informe/ Destaque</v>
      </c>
      <c r="U76" s="9" t="str">
        <f t="shared" si="35"/>
        <v/>
      </c>
      <c r="V76" s="9" t="str">
        <f t="shared" si="35"/>
        <v/>
      </c>
      <c r="W76" s="203"/>
      <c r="X76" s="9" t="str">
        <f t="shared" ref="X76:Y76" si="36">K78</f>
        <v>Educação</v>
      </c>
      <c r="Y76" s="203" t="str">
        <f t="shared" si="36"/>
        <v>Informe/ Destaque</v>
      </c>
      <c r="Z76" s="9" t="str">
        <f t="shared" ref="Z76:AA76" si="37">K34</f>
        <v>Informe/ Destaque</v>
      </c>
      <c r="AA76" s="203" t="str">
        <f t="shared" si="37"/>
        <v/>
      </c>
      <c r="AB76" s="163" t="str">
        <f t="shared" ref="AB76:AC76" si="38">K57</f>
        <v>Economia/ Investimento</v>
      </c>
      <c r="AC76" s="204" t="str">
        <f t="shared" si="38"/>
        <v>Crescimento econômico</v>
      </c>
    </row>
    <row r="77">
      <c r="I77" s="9">
        <v>8.0</v>
      </c>
      <c r="J77" s="9" t="s">
        <v>1057</v>
      </c>
      <c r="K77" s="9" t="s">
        <v>215</v>
      </c>
      <c r="L77" s="140"/>
      <c r="M77" s="140"/>
      <c r="N77" s="140"/>
      <c r="P77" s="9" t="s">
        <v>181</v>
      </c>
      <c r="Q77" s="9">
        <v>0.0</v>
      </c>
      <c r="S77" s="9">
        <v>10.0</v>
      </c>
      <c r="T77" s="202" t="str">
        <f t="shared" ref="T77:V77" si="39">K13</f>
        <v>Conscientização</v>
      </c>
      <c r="U77" s="9" t="str">
        <f t="shared" si="39"/>
        <v/>
      </c>
      <c r="V77" s="9" t="str">
        <f t="shared" si="39"/>
        <v/>
      </c>
      <c r="W77" s="203"/>
      <c r="X77" s="9" t="str">
        <f t="shared" ref="X77:Y77" si="40">K79</f>
        <v>Informe/ Destaque</v>
      </c>
      <c r="Y77" s="203" t="str">
        <f t="shared" si="40"/>
        <v/>
      </c>
      <c r="Z77" s="9" t="str">
        <f t="shared" ref="Z77:AA77" si="41">K35</f>
        <v>Informe/ Destaque</v>
      </c>
      <c r="AA77" s="203" t="str">
        <f t="shared" si="41"/>
        <v/>
      </c>
      <c r="AB77" s="163" t="str">
        <f t="shared" ref="AB77:AC77" si="42">K58</f>
        <v>Lazer</v>
      </c>
      <c r="AC77" s="204" t="str">
        <f t="shared" si="42"/>
        <v>Educação</v>
      </c>
    </row>
    <row r="78">
      <c r="I78" s="9">
        <v>9.0</v>
      </c>
      <c r="J78" s="9" t="s">
        <v>1061</v>
      </c>
      <c r="K78" s="9" t="s">
        <v>200</v>
      </c>
      <c r="L78" s="9" t="s">
        <v>189</v>
      </c>
      <c r="M78" s="140"/>
      <c r="N78" s="140"/>
      <c r="O78" s="9"/>
      <c r="P78" s="9" t="s">
        <v>181</v>
      </c>
      <c r="Q78" s="9">
        <v>0.0</v>
      </c>
      <c r="S78" s="9">
        <v>11.0</v>
      </c>
      <c r="T78" s="202" t="str">
        <f t="shared" ref="T78:V78" si="43">K14</f>
        <v>Lazer</v>
      </c>
      <c r="U78" s="9" t="str">
        <f t="shared" si="43"/>
        <v>Saúde</v>
      </c>
      <c r="V78" s="9" t="str">
        <f t="shared" si="43"/>
        <v/>
      </c>
      <c r="W78" s="203"/>
      <c r="X78" s="9" t="str">
        <f t="shared" ref="X78:Y78" si="44">K80</f>
        <v>Informe/ Destaque</v>
      </c>
      <c r="Y78" s="203" t="str">
        <f t="shared" si="44"/>
        <v/>
      </c>
      <c r="Z78" s="9" t="str">
        <f t="shared" ref="Z78:AA78" si="45">K36</f>
        <v>Cultura</v>
      </c>
      <c r="AA78" s="203" t="str">
        <f t="shared" si="45"/>
        <v>Lazer</v>
      </c>
      <c r="AB78" s="163" t="str">
        <f t="shared" ref="AB78:AC78" si="46">K59</f>
        <v>Obras</v>
      </c>
      <c r="AC78" s="204" t="str">
        <f t="shared" si="46"/>
        <v>Economia/ Investimento</v>
      </c>
    </row>
    <row r="79">
      <c r="I79" s="9">
        <v>10.0</v>
      </c>
      <c r="J79" s="9" t="s">
        <v>1066</v>
      </c>
      <c r="K79" s="9" t="s">
        <v>189</v>
      </c>
      <c r="L79" s="140"/>
      <c r="M79" s="140"/>
      <c r="N79" s="140"/>
      <c r="P79" s="9" t="s">
        <v>181</v>
      </c>
      <c r="Q79" s="9">
        <v>0.0</v>
      </c>
      <c r="S79" s="9">
        <v>12.0</v>
      </c>
      <c r="T79" s="202" t="str">
        <f t="shared" ref="T79:V79" si="47">K15</f>
        <v>Educação</v>
      </c>
      <c r="U79" s="9" t="str">
        <f t="shared" si="47"/>
        <v>Informe/ Destaque</v>
      </c>
      <c r="V79" s="9" t="str">
        <f t="shared" si="47"/>
        <v/>
      </c>
      <c r="W79" s="203"/>
      <c r="X79" s="9" t="str">
        <f t="shared" ref="X79:Y79" si="48">K81</f>
        <v>Cultura</v>
      </c>
      <c r="Y79" s="203" t="str">
        <f t="shared" si="48"/>
        <v>Lazer</v>
      </c>
      <c r="Z79" s="9" t="str">
        <f t="shared" ref="Z79:AA79" si="49">K37</f>
        <v>Informe/ Destaque</v>
      </c>
      <c r="AA79" s="203" t="str">
        <f t="shared" si="49"/>
        <v/>
      </c>
      <c r="AB79" s="163" t="str">
        <f t="shared" ref="AB79:AC79" si="50">K60</f>
        <v>Cultura</v>
      </c>
      <c r="AC79" s="204" t="str">
        <f t="shared" si="50"/>
        <v>Lazer</v>
      </c>
    </row>
    <row r="80">
      <c r="I80" s="9">
        <v>11.0</v>
      </c>
      <c r="J80" s="9" t="s">
        <v>1069</v>
      </c>
      <c r="K80" s="9" t="s">
        <v>189</v>
      </c>
      <c r="L80" s="140"/>
      <c r="M80" s="140"/>
      <c r="N80" s="140"/>
      <c r="P80" s="9" t="s">
        <v>181</v>
      </c>
      <c r="Q80" s="9">
        <v>0.0</v>
      </c>
      <c r="S80" s="9">
        <v>13.0</v>
      </c>
      <c r="T80" s="202" t="str">
        <f t="shared" ref="T80:V80" si="51">K16</f>
        <v>Lazer</v>
      </c>
      <c r="U80" s="9" t="str">
        <f t="shared" si="51"/>
        <v>Informe/ Destaque</v>
      </c>
      <c r="V80" s="9" t="str">
        <f t="shared" si="51"/>
        <v/>
      </c>
      <c r="W80" s="203"/>
      <c r="X80" s="9" t="str">
        <f t="shared" ref="X80:Y80" si="52">K82</f>
        <v>Educação</v>
      </c>
      <c r="Y80" s="203" t="str">
        <f t="shared" si="52"/>
        <v>Lazer</v>
      </c>
      <c r="Z80" s="9" t="str">
        <f t="shared" ref="Z80:AA80" si="53">K38</f>
        <v>Economia/ Investimento</v>
      </c>
      <c r="AA80" s="203" t="str">
        <f t="shared" si="53"/>
        <v>Lazer</v>
      </c>
      <c r="AB80" s="163" t="str">
        <f t="shared" ref="AB80:AC80" si="54">K61</f>
        <v>Segurança</v>
      </c>
      <c r="AC80" s="204" t="str">
        <f t="shared" si="54"/>
        <v>Informe/ Destaque</v>
      </c>
    </row>
    <row r="81">
      <c r="I81" s="9">
        <v>12.0</v>
      </c>
      <c r="J81" s="9" t="s">
        <v>1120</v>
      </c>
      <c r="K81" s="9" t="s">
        <v>197</v>
      </c>
      <c r="L81" s="9" t="s">
        <v>196</v>
      </c>
      <c r="M81" s="9" t="s">
        <v>215</v>
      </c>
      <c r="N81" s="140"/>
      <c r="P81" s="9" t="s">
        <v>181</v>
      </c>
      <c r="Q81" s="9">
        <v>0.0</v>
      </c>
      <c r="S81" s="9">
        <v>14.0</v>
      </c>
      <c r="T81" s="202" t="str">
        <f t="shared" ref="T81:V81" si="55">K17</f>
        <v>Informe/ Destaque</v>
      </c>
      <c r="U81" s="9" t="str">
        <f t="shared" si="55"/>
        <v/>
      </c>
      <c r="V81" s="9" t="str">
        <f t="shared" si="55"/>
        <v/>
      </c>
      <c r="W81" s="203"/>
      <c r="X81" s="9" t="str">
        <f t="shared" ref="X81:Y81" si="56">K83</f>
        <v>Obras</v>
      </c>
      <c r="Y81" s="203" t="str">
        <f t="shared" si="56"/>
        <v>Economia/ Investimento</v>
      </c>
      <c r="Z81" s="9" t="str">
        <f t="shared" ref="Z81:AA81" si="57">K39</f>
        <v>Saúde</v>
      </c>
      <c r="AA81" s="203" t="str">
        <f t="shared" si="57"/>
        <v/>
      </c>
      <c r="AB81" s="163" t="str">
        <f t="shared" ref="AB81:AC81" si="58">K62</f>
        <v>Economia/ Investimento</v>
      </c>
      <c r="AC81" s="204" t="str">
        <f t="shared" si="58"/>
        <v>Cultura</v>
      </c>
    </row>
    <row r="82">
      <c r="I82" s="9">
        <v>13.0</v>
      </c>
      <c r="J82" s="9" t="s">
        <v>1121</v>
      </c>
      <c r="K82" s="9" t="s">
        <v>200</v>
      </c>
      <c r="L82" s="9" t="s">
        <v>196</v>
      </c>
      <c r="M82" s="140"/>
      <c r="N82" s="140"/>
      <c r="P82" s="9" t="s">
        <v>181</v>
      </c>
      <c r="Q82" s="9">
        <v>0.0</v>
      </c>
      <c r="S82" s="9">
        <v>15.0</v>
      </c>
      <c r="T82" s="205" t="str">
        <f t="shared" ref="T82:V82" si="59">K18</f>
        <v>Informe/ Destaque</v>
      </c>
      <c r="U82" s="206" t="str">
        <f t="shared" si="59"/>
        <v/>
      </c>
      <c r="V82" s="206" t="str">
        <f t="shared" si="59"/>
        <v/>
      </c>
      <c r="W82" s="207"/>
      <c r="X82" s="205" t="str">
        <f t="shared" ref="X82:Y82" si="60">K84</f>
        <v>Meio ambiente</v>
      </c>
      <c r="Y82" s="207" t="str">
        <f t="shared" si="60"/>
        <v>Informe/ Destaque</v>
      </c>
      <c r="Z82" s="206" t="str">
        <f t="shared" ref="Z82:AA82" si="61">K40</f>
        <v>Informe/ Destaque</v>
      </c>
      <c r="AA82" s="207" t="str">
        <f t="shared" si="61"/>
        <v/>
      </c>
      <c r="AB82" s="206" t="str">
        <f t="shared" ref="AB82:AC82" si="62">K63</f>
        <v>Agricultuta/ Pecuária</v>
      </c>
      <c r="AC82" s="207" t="str">
        <f t="shared" si="62"/>
        <v>Economia/ Investimento</v>
      </c>
    </row>
    <row r="83">
      <c r="I83" s="9">
        <v>14.0</v>
      </c>
      <c r="J83" s="9" t="s">
        <v>1122</v>
      </c>
      <c r="K83" s="9" t="s">
        <v>207</v>
      </c>
      <c r="L83" s="9" t="s">
        <v>220</v>
      </c>
      <c r="M83" s="140"/>
      <c r="N83" s="140"/>
      <c r="P83" s="9" t="s">
        <v>181</v>
      </c>
      <c r="Q83" s="9">
        <v>2.0</v>
      </c>
      <c r="R83" s="9" t="s">
        <v>1036</v>
      </c>
      <c r="U83" s="9"/>
      <c r="V83" s="9"/>
    </row>
    <row r="84">
      <c r="I84" s="9">
        <v>15.0</v>
      </c>
      <c r="J84" s="9" t="s">
        <v>1123</v>
      </c>
      <c r="K84" s="9" t="s">
        <v>272</v>
      </c>
      <c r="L84" s="9" t="s">
        <v>189</v>
      </c>
      <c r="M84" s="140"/>
      <c r="N84" s="140"/>
      <c r="P84" s="9" t="s">
        <v>181</v>
      </c>
      <c r="Q84" s="9">
        <v>4.0</v>
      </c>
      <c r="R84" s="9" t="s">
        <v>1036</v>
      </c>
    </row>
    <row r="86">
      <c r="J86" s="192" t="s">
        <v>1124</v>
      </c>
    </row>
    <row r="87">
      <c r="T87" s="208" t="s">
        <v>171</v>
      </c>
      <c r="U87" s="209" t="s">
        <v>14</v>
      </c>
      <c r="V87" s="210" t="s">
        <v>15</v>
      </c>
      <c r="W87" s="210" t="s">
        <v>16</v>
      </c>
      <c r="X87" s="211" t="s">
        <v>365</v>
      </c>
      <c r="Y87" s="212"/>
    </row>
    <row r="88">
      <c r="T88" s="213" t="s">
        <v>204</v>
      </c>
      <c r="U88" s="214">
        <f t="shared" ref="U88:U101" si="63">COUNTIF($T$68:$W$82, T88)
</f>
        <v>0</v>
      </c>
      <c r="V88" s="215">
        <f t="shared" ref="V88:V101" si="64">COUNTIF($X$68:$Y$82, T88)
</f>
        <v>0</v>
      </c>
      <c r="W88" s="215">
        <f t="shared" ref="W88:W101" si="65">COUNTIF($Z$68:$AA$82, T88)
</f>
        <v>0</v>
      </c>
      <c r="X88" s="140">
        <f t="shared" ref="X88:X101" si="66">COUNTIF($AB$68:$AC$82, T88)
</f>
        <v>1</v>
      </c>
      <c r="Y88" s="216"/>
    </row>
    <row r="89">
      <c r="T89" s="213" t="s">
        <v>215</v>
      </c>
      <c r="U89" s="214">
        <f t="shared" si="63"/>
        <v>1</v>
      </c>
      <c r="V89" s="215">
        <f t="shared" si="64"/>
        <v>1</v>
      </c>
      <c r="W89" s="215">
        <f t="shared" si="65"/>
        <v>0</v>
      </c>
      <c r="X89" s="140">
        <f t="shared" si="66"/>
        <v>0</v>
      </c>
      <c r="Y89" s="216"/>
    </row>
    <row r="90">
      <c r="T90" s="213" t="s">
        <v>366</v>
      </c>
      <c r="U90" s="214">
        <f t="shared" si="63"/>
        <v>0</v>
      </c>
      <c r="V90" s="215">
        <f t="shared" si="64"/>
        <v>0</v>
      </c>
      <c r="W90" s="215">
        <f t="shared" si="65"/>
        <v>0</v>
      </c>
      <c r="X90" s="140">
        <f t="shared" si="66"/>
        <v>1</v>
      </c>
      <c r="Y90" s="216"/>
    </row>
    <row r="91">
      <c r="T91" s="213" t="s">
        <v>197</v>
      </c>
      <c r="U91" s="214">
        <f t="shared" si="63"/>
        <v>3</v>
      </c>
      <c r="V91" s="215">
        <f t="shared" si="64"/>
        <v>4</v>
      </c>
      <c r="W91" s="215">
        <f t="shared" si="65"/>
        <v>2</v>
      </c>
      <c r="X91" s="140">
        <f t="shared" si="66"/>
        <v>3</v>
      </c>
      <c r="Y91" s="216"/>
    </row>
    <row r="92">
      <c r="T92" s="213" t="s">
        <v>220</v>
      </c>
      <c r="U92" s="214">
        <f t="shared" si="63"/>
        <v>2</v>
      </c>
      <c r="V92" s="215">
        <f t="shared" si="64"/>
        <v>3</v>
      </c>
      <c r="W92" s="215">
        <f t="shared" si="65"/>
        <v>2</v>
      </c>
      <c r="X92" s="140">
        <f t="shared" si="66"/>
        <v>5</v>
      </c>
      <c r="Y92" s="216"/>
    </row>
    <row r="93">
      <c r="T93" s="213" t="s">
        <v>200</v>
      </c>
      <c r="U93" s="214">
        <f t="shared" si="63"/>
        <v>1</v>
      </c>
      <c r="V93" s="215">
        <f t="shared" si="64"/>
        <v>2</v>
      </c>
      <c r="W93" s="215">
        <f t="shared" si="65"/>
        <v>0</v>
      </c>
      <c r="X93" s="140">
        <f t="shared" si="66"/>
        <v>1</v>
      </c>
      <c r="Y93" s="216"/>
    </row>
    <row r="94">
      <c r="T94" s="213" t="s">
        <v>189</v>
      </c>
      <c r="U94" s="214">
        <f t="shared" si="63"/>
        <v>8</v>
      </c>
      <c r="V94" s="215">
        <f t="shared" si="64"/>
        <v>6</v>
      </c>
      <c r="W94" s="215">
        <f t="shared" si="65"/>
        <v>11</v>
      </c>
      <c r="X94" s="140">
        <f t="shared" si="66"/>
        <v>5</v>
      </c>
      <c r="Y94" s="216"/>
    </row>
    <row r="95">
      <c r="T95" s="213" t="s">
        <v>196</v>
      </c>
      <c r="U95" s="214">
        <f t="shared" si="63"/>
        <v>6</v>
      </c>
      <c r="V95" s="215">
        <f t="shared" si="64"/>
        <v>5</v>
      </c>
      <c r="W95" s="215">
        <f t="shared" si="65"/>
        <v>3</v>
      </c>
      <c r="X95" s="140">
        <f t="shared" si="66"/>
        <v>3</v>
      </c>
      <c r="Y95" s="216"/>
    </row>
    <row r="96">
      <c r="T96" s="213" t="s">
        <v>272</v>
      </c>
      <c r="U96" s="214">
        <f t="shared" si="63"/>
        <v>0</v>
      </c>
      <c r="V96" s="215">
        <f t="shared" si="64"/>
        <v>1</v>
      </c>
      <c r="W96" s="215">
        <f t="shared" si="65"/>
        <v>0</v>
      </c>
      <c r="X96" s="140">
        <f t="shared" si="66"/>
        <v>0</v>
      </c>
      <c r="Y96" s="216"/>
    </row>
    <row r="97">
      <c r="T97" s="213" t="s">
        <v>179</v>
      </c>
      <c r="U97" s="214">
        <f t="shared" si="63"/>
        <v>0</v>
      </c>
      <c r="V97" s="215">
        <f t="shared" si="64"/>
        <v>0</v>
      </c>
      <c r="W97" s="215">
        <f t="shared" si="65"/>
        <v>0</v>
      </c>
      <c r="X97" s="140">
        <f t="shared" si="66"/>
        <v>0</v>
      </c>
      <c r="Y97" s="216"/>
    </row>
    <row r="98">
      <c r="T98" s="213" t="s">
        <v>207</v>
      </c>
      <c r="U98" s="214">
        <f t="shared" si="63"/>
        <v>2</v>
      </c>
      <c r="V98" s="215">
        <f t="shared" si="64"/>
        <v>3</v>
      </c>
      <c r="W98" s="215">
        <f t="shared" si="65"/>
        <v>0</v>
      </c>
      <c r="X98" s="140">
        <f t="shared" si="66"/>
        <v>1</v>
      </c>
      <c r="Y98" s="216"/>
    </row>
    <row r="99">
      <c r="T99" s="213" t="s">
        <v>227</v>
      </c>
      <c r="U99" s="214">
        <f t="shared" si="63"/>
        <v>0</v>
      </c>
      <c r="V99" s="215">
        <f t="shared" si="64"/>
        <v>0</v>
      </c>
      <c r="W99" s="215">
        <f t="shared" si="65"/>
        <v>0</v>
      </c>
      <c r="X99" s="140">
        <f t="shared" si="66"/>
        <v>0</v>
      </c>
      <c r="Y99" s="216"/>
    </row>
    <row r="100">
      <c r="T100" s="213" t="s">
        <v>188</v>
      </c>
      <c r="U100" s="214">
        <f t="shared" si="63"/>
        <v>2</v>
      </c>
      <c r="V100" s="215">
        <f t="shared" si="64"/>
        <v>0</v>
      </c>
      <c r="W100" s="215">
        <f t="shared" si="65"/>
        <v>1</v>
      </c>
      <c r="X100" s="140">
        <f t="shared" si="66"/>
        <v>1</v>
      </c>
      <c r="Y100" s="216"/>
    </row>
    <row r="101">
      <c r="T101" s="217" t="s">
        <v>235</v>
      </c>
      <c r="U101" s="218">
        <f t="shared" si="63"/>
        <v>0</v>
      </c>
      <c r="V101" s="219">
        <f t="shared" si="64"/>
        <v>0</v>
      </c>
      <c r="W101" s="219">
        <f t="shared" si="65"/>
        <v>0</v>
      </c>
      <c r="X101" s="220">
        <f t="shared" si="66"/>
        <v>7</v>
      </c>
      <c r="Y101" s="221"/>
    </row>
    <row r="103">
      <c r="T103" s="208" t="s">
        <v>367</v>
      </c>
      <c r="U103" s="209" t="s">
        <v>216</v>
      </c>
      <c r="V103" s="209" t="s">
        <v>181</v>
      </c>
      <c r="W103" s="222" t="s">
        <v>368</v>
      </c>
    </row>
    <row r="104">
      <c r="T104" s="213" t="s">
        <v>15</v>
      </c>
      <c r="U104" s="214">
        <f>COUNTIF(P70:P84,"Alerta")</f>
        <v>0</v>
      </c>
      <c r="V104" s="214">
        <f>COUNTIF(P70:P84,"Positiva")
</f>
        <v>15</v>
      </c>
      <c r="W104" s="223">
        <f t="shared" ref="W104:W107" si="67">U104/(SUM(U104:V104))</f>
        <v>0</v>
      </c>
    </row>
    <row r="105">
      <c r="T105" s="213" t="s">
        <v>14</v>
      </c>
      <c r="U105" s="214">
        <f>COUNTIF(P4:P18,"Alerta")</f>
        <v>0</v>
      </c>
      <c r="V105" s="214">
        <f>COUNTIF(P4:P18,"Positiva")
</f>
        <v>15</v>
      </c>
      <c r="W105" s="223">
        <f t="shared" si="67"/>
        <v>0</v>
      </c>
    </row>
    <row r="106">
      <c r="T106" s="213" t="s">
        <v>16</v>
      </c>
      <c r="U106" s="214">
        <f>COUNTIF(P26:P40,"Alerta")</f>
        <v>0</v>
      </c>
      <c r="V106" s="214">
        <f>COUNTIF(P26:P40,"Positiva")
</f>
        <v>15</v>
      </c>
      <c r="W106" s="223">
        <f t="shared" si="67"/>
        <v>0</v>
      </c>
    </row>
    <row r="107">
      <c r="T107" s="217" t="s">
        <v>369</v>
      </c>
      <c r="U107" s="218">
        <f>COUNTIF(P49:P63,"Alerta")</f>
        <v>0</v>
      </c>
      <c r="V107" s="218">
        <f>COUNTIF(P49:P63,"Positiva")
</f>
        <v>15</v>
      </c>
      <c r="W107" s="224">
        <f t="shared" si="67"/>
        <v>0</v>
      </c>
    </row>
  </sheetData>
  <mergeCells count="20">
    <mergeCell ref="A8:D8"/>
    <mergeCell ref="A12:C12"/>
    <mergeCell ref="B1:C1"/>
    <mergeCell ref="I1:Q1"/>
    <mergeCell ref="S1:V1"/>
    <mergeCell ref="A2:A6"/>
    <mergeCell ref="K3:N3"/>
    <mergeCell ref="B5:B6"/>
    <mergeCell ref="S5:S53"/>
    <mergeCell ref="K48:N48"/>
    <mergeCell ref="K69:N69"/>
    <mergeCell ref="J86:L88"/>
    <mergeCell ref="X87:Y87"/>
    <mergeCell ref="K25:N25"/>
    <mergeCell ref="J42:L44"/>
    <mergeCell ref="T66:AC66"/>
    <mergeCell ref="T67:W67"/>
    <mergeCell ref="X67:Y67"/>
    <mergeCell ref="Z67:AA67"/>
    <mergeCell ref="AB67:AC67"/>
  </mergeCells>
  <conditionalFormatting sqref="O4:P18 O26:P40 O49:P63 P69:P84 O72:O74 O76:O78 O84">
    <cfRule type="containsText" dxfId="3" priority="1" operator="containsText" text="Alerta">
      <formula>NOT(ISERROR(SEARCH(("Alerta"),(O4))))</formula>
    </cfRule>
  </conditionalFormatting>
  <conditionalFormatting sqref="V3:V53">
    <cfRule type="containsText" dxfId="4" priority="2" operator="containsText" text="esquerda">
      <formula>NOT(ISERROR(SEARCH(("esquerda"),(V3))))</formula>
    </cfRule>
  </conditionalFormatting>
  <conditionalFormatting sqref="V3:V53">
    <cfRule type="containsText" dxfId="5" priority="3" operator="containsText" text="direita">
      <formula>NOT(ISERROR(SEARCH(("direita"),(V3))))</formula>
    </cfRule>
  </conditionalFormatting>
  <conditionalFormatting sqref="V3:V53">
    <cfRule type="notContainsBlanks" dxfId="6" priority="4">
      <formula>LEN(TRIM(V3))&gt;0</formula>
    </cfRule>
  </conditionalFormatting>
  <dataValidations>
    <dataValidation type="list" allowBlank="1" showErrorMessage="1" sqref="K4:N18 K26:N40 K49:N63 T68:AC82 K70:N84">
      <formula1>"Agricultuta/ Pecuária,Conscientização,Crescimento econômico,Cultura,Economia/ Investimento,Educação,Informe/ Destaque,Lazer,Meio ambiente,Moradia,Obras,Política,Prestação de contas,Saúde,Segurança"</formula1>
    </dataValidation>
  </dataValidations>
  <hyperlinks>
    <hyperlink r:id="rId2" ref="C2"/>
    <hyperlink r:id="rId3" ref="C3"/>
    <hyperlink r:id="rId4" ref="C4"/>
    <hyperlink r:id="rId5" ref="C5"/>
    <hyperlink r:id="rId6" ref="C6"/>
    <hyperlink r:id="rId7" ref="A24"/>
    <hyperlink r:id="rId8" ref="A25"/>
    <hyperlink r:id="rId9" ref="A26"/>
    <hyperlink r:id="rId10" ref="A27"/>
  </hyperlinks>
  <drawing r:id="rId11"/>
  <legacyDrawing r:id="rId12"/>
</worksheet>
</file>