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\Desktop\"/>
    </mc:Choice>
  </mc:AlternateContent>
  <bookViews>
    <workbookView xWindow="0" yWindow="0" windowWidth="20490" windowHeight="7755"/>
  </bookViews>
  <sheets>
    <sheet name="Geral" sheetId="1" r:id="rId1"/>
    <sheet name="Atores" sheetId="2" r:id="rId2"/>
    <sheet name="RFS e RFC" sheetId="3" r:id="rId3"/>
    <sheet name="Fatores" sheetId="4" r:id="rId4"/>
    <sheet name="Dados Históricos" sheetId="5" r:id="rId5"/>
  </sheets>
  <definedNames>
    <definedName name="_Toc112831755" localSheetId="2">'RFS e RFC'!$B$10</definedName>
    <definedName name="Atores">Atores!$B$13:$C$17</definedName>
    <definedName name="CUC">'RFS e RFC'!$D$10:$D$29</definedName>
    <definedName name="FCAMB">Fatores!$G$30</definedName>
    <definedName name="FCTEC">Fatores!$E$18</definedName>
    <definedName name="ITEC">Fatores!$E$18</definedName>
    <definedName name="PTA">Atores!$D$10</definedName>
    <definedName name="PTUC">'RFS e RFC'!$D$7</definedName>
    <definedName name="UC">'RFS e RFC'!$A$9:$C$29</definedName>
  </definedNames>
  <calcPr calcId="152511"/>
</workbook>
</file>

<file path=xl/calcChain.xml><?xml version="1.0" encoding="utf-8"?>
<calcChain xmlns="http://schemas.openxmlformats.org/spreadsheetml/2006/main">
  <c r="B29" i="3" l="1"/>
  <c r="J21" i="1" l="1"/>
  <c r="D10" i="2" l="1"/>
  <c r="K22" i="5"/>
  <c r="J22" i="5"/>
  <c r="I22" i="5"/>
  <c r="H22" i="5"/>
  <c r="G22" i="5"/>
  <c r="F22" i="5"/>
  <c r="E22" i="5"/>
  <c r="D7" i="5"/>
  <c r="L7" i="5" s="1"/>
  <c r="D6" i="5"/>
  <c r="L6" i="5" s="1"/>
  <c r="D5" i="5"/>
  <c r="L5" i="5" s="1"/>
  <c r="D4" i="5"/>
  <c r="D22" i="5" s="1"/>
  <c r="H24" i="5" s="1"/>
  <c r="G30" i="4"/>
  <c r="E18" i="4"/>
  <c r="D6" i="3"/>
  <c r="C18" i="2"/>
  <c r="L4" i="5" l="1"/>
  <c r="L23" i="5" s="1"/>
  <c r="E14" i="1" s="1"/>
  <c r="D5" i="3"/>
  <c r="D4" i="3"/>
  <c r="G24" i="5"/>
  <c r="K24" i="5"/>
  <c r="F24" i="5"/>
  <c r="J24" i="5"/>
  <c r="E24" i="5"/>
  <c r="I24" i="5"/>
  <c r="D7" i="3" l="1"/>
  <c r="L24" i="5"/>
  <c r="E13" i="1" l="1"/>
  <c r="K21" i="1"/>
</calcChain>
</file>

<file path=xl/comments1.xml><?xml version="1.0" encoding="utf-8"?>
<comments xmlns="http://schemas.openxmlformats.org/spreadsheetml/2006/main">
  <authors>
    <author>Eu</author>
    <author/>
  </authors>
  <commentList>
    <comment ref="B7" authorId="0" shapeId="0">
      <text>
        <r>
          <rPr>
            <sz val="12"/>
            <color indexed="81"/>
            <rFont val="Segoe UI"/>
            <family val="2"/>
          </rPr>
          <t>Ator Simples:
Representa um outro sistema com Interface definida de Programas</t>
        </r>
        <r>
          <rPr>
            <sz val="9"/>
            <color indexed="81"/>
            <rFont val="Segoe UI"/>
            <family val="2"/>
          </rPr>
          <t>.</t>
        </r>
      </text>
    </comment>
    <comment ref="B8" authorId="0" shapeId="0">
      <text>
        <r>
          <rPr>
            <sz val="12"/>
            <color indexed="81"/>
            <rFont val="Segoe UI"/>
            <family val="2"/>
          </rPr>
          <t xml:space="preserve">Ator Médio:
Representa um outro sistema que  interage através de protocolos ou quando há interação humana através de </t>
        </r>
        <r>
          <rPr>
            <b/>
            <sz val="12"/>
            <color indexed="81"/>
            <rFont val="Segoe UI"/>
            <family val="2"/>
          </rPr>
          <t>terminal.</t>
        </r>
      </text>
    </comment>
    <comment ref="B9" authorId="0" shapeId="0">
      <text>
        <r>
          <rPr>
            <sz val="12"/>
            <color indexed="81"/>
            <rFont val="Segoe UI"/>
            <family val="2"/>
          </rPr>
          <t>Ator Complexo:
É uma pessoa que interage através de Interface
Gráfica ou página Web.</t>
        </r>
      </text>
    </comment>
    <comment ref="B13" authorId="1" shapeId="0">
      <text>
        <r>
          <rPr>
            <sz val="10"/>
            <color rgb="FF000000"/>
            <rFont val="Arial"/>
            <family val="2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>Eu</author>
    <author/>
  </authors>
  <commentList>
    <comment ref="B4" authorId="0" shapeId="0">
      <text>
        <r>
          <rPr>
            <sz val="9"/>
            <color indexed="81"/>
            <rFont val="Segoe UI"/>
            <family val="2"/>
          </rPr>
          <t>UC Simples:
Tem até 2 Entidades</t>
        </r>
      </text>
    </comment>
    <comment ref="B5" authorId="0" shapeId="0">
      <text>
        <r>
          <rPr>
            <sz val="9"/>
            <color indexed="81"/>
            <rFont val="Segoe UI"/>
            <family val="2"/>
          </rPr>
          <t>UC Médio:
Tem de 3 a 5 Entidades.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>UC Complexo:
Tem mais de 5 Entidades</t>
        </r>
      </text>
    </comment>
    <comment ref="D9" authorId="1" shapeId="0">
      <text>
        <r>
          <rPr>
            <sz val="10"/>
            <color rgb="FF000000"/>
            <rFont val="Arial"/>
            <family val="2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<sst xmlns="http://schemas.openxmlformats.org/spreadsheetml/2006/main" count="172" uniqueCount="139">
  <si>
    <t>Atores do Projeto</t>
  </si>
  <si>
    <t>Complexidade do Ator</t>
  </si>
  <si>
    <t>Peso</t>
  </si>
  <si>
    <t>Qt. de Atores</t>
  </si>
  <si>
    <t>Simples</t>
  </si>
  <si>
    <t>Casos de Uso do Projeto</t>
  </si>
  <si>
    <t>Complexidade do RF</t>
  </si>
  <si>
    <t>Qt. de UC</t>
  </si>
  <si>
    <t>Médio</t>
  </si>
  <si>
    <t>Complexo</t>
  </si>
  <si>
    <t>Projeto:</t>
  </si>
  <si>
    <t>Peso Total Atores =</t>
  </si>
  <si>
    <t>Peso Total UC</t>
  </si>
  <si>
    <t>Responsável:</t>
  </si>
  <si>
    <t>ID</t>
  </si>
  <si>
    <t>Complexidade</t>
  </si>
  <si>
    <t>Nome do RFC ou RFS</t>
  </si>
  <si>
    <t>Nro Transações</t>
  </si>
  <si>
    <t>Discriminar Transações(opcional)</t>
  </si>
  <si>
    <t>Data:</t>
  </si>
  <si>
    <t>&lt; Obs.: As instruções para uso da planilha encontram-se logo a baixo&gt;</t>
  </si>
  <si>
    <t>Total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</si>
  <si>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</si>
  <si>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</si>
  <si>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</si>
  <si>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</si>
  <si>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</si>
  <si>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</si>
  <si>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</si>
  <si>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</si>
  <si>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</si>
  <si>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</si>
  <si>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</si>
  <si>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</si>
  <si>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</si>
  <si>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</si>
  <si>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</si>
  <si>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</si>
  <si>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</si>
  <si>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</si>
  <si>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</si>
  <si>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</si>
  <si>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</si>
  <si>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</si>
  <si>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Base histórica de Projetos</t>
  </si>
  <si>
    <t>Fatores de Complexidade</t>
  </si>
  <si>
    <t>Influência Tecnológica</t>
  </si>
  <si>
    <t>Projetos</t>
  </si>
  <si>
    <t>Descrição</t>
  </si>
  <si>
    <t>Tamanho</t>
  </si>
  <si>
    <t>Influência</t>
  </si>
  <si>
    <t>T01</t>
  </si>
  <si>
    <t>Sistemas Distribuídos</t>
  </si>
  <si>
    <t>Horas Reais</t>
  </si>
  <si>
    <t>Prospecção</t>
  </si>
  <si>
    <t>T02</t>
  </si>
  <si>
    <t>Tempo de resposta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</si>
  <si>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</si>
  <si>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</si>
  <si>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</si>
  <si>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</si>
  <si>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</si>
  <si>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</si>
  <si>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</si>
  <si>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T03</t>
  </si>
  <si>
    <t>Grau de escolaridade do usuário final</t>
  </si>
  <si>
    <t>T04</t>
  </si>
  <si>
    <t>Processamento interno complexo</t>
  </si>
  <si>
    <t>Projeto 01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</si>
  <si>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</si>
  <si>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</si>
  <si>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</si>
  <si>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</si>
  <si>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</si>
  <si>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</si>
  <si>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</si>
  <si>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</si>
  <si>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</si>
  <si>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</si>
  <si>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</si>
  <si>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</si>
  <si>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</si>
  <si>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</si>
  <si>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</si>
  <si>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</si>
  <si>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</si>
  <si>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</si>
  <si>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</si>
  <si>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</si>
  <si>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</si>
  <si>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</si>
  <si>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</si>
  <si>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Total de horas por fase</t>
  </si>
  <si>
    <t>F01</t>
  </si>
  <si>
    <t>Familiaridade com o Processo de Desenvolvimento de Software</t>
  </si>
  <si>
    <t>F02</t>
  </si>
  <si>
    <t>Produtividade média</t>
  </si>
  <si>
    <t>Experiência na Aplicação</t>
  </si>
  <si>
    <t>F03</t>
  </si>
  <si>
    <t>Experiência em Programação Orientada a Objetos</t>
  </si>
  <si>
    <t>F04</t>
  </si>
  <si>
    <t>Capacidade do Líder de Projeto</t>
  </si>
  <si>
    <t>% de esforço por fases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</si>
  <si>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</si>
  <si>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</si>
  <si>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</si>
  <si>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</si>
  <si>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</si>
  <si>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</si>
  <si>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</si>
  <si>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</si>
  <si>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</si>
  <si>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 xml:space="preserve"> Tipo de Usuário</t>
  </si>
  <si>
    <t>Match de Currículos</t>
  </si>
  <si>
    <t>Daniel Reis, Fábio Rodrigo, Jonathan Teodoro, Mateus Chagas Rosa, Rodrigo Filippo</t>
  </si>
  <si>
    <t>Versão do Documento:</t>
  </si>
  <si>
    <t>[RFS003] - Cadastrar Interesses</t>
  </si>
  <si>
    <t>1.0</t>
  </si>
  <si>
    <t>Estimativa de Esforço de Projeto baseado em Pontos de Caso de Uso (versão 1.0)</t>
  </si>
  <si>
    <t>[RFS001] - Cadastrar Pessoa</t>
  </si>
  <si>
    <t>[RFS002] - Cadastrar Empresa</t>
  </si>
  <si>
    <t>Empresa</t>
  </si>
  <si>
    <t>Pessoa</t>
  </si>
  <si>
    <t>[RFS007] - Consultar Currículo</t>
  </si>
  <si>
    <t>[RFS005] - Cadastrar Interesses</t>
  </si>
  <si>
    <t>[RFS004] - Cadastrar Habilidades</t>
  </si>
  <si>
    <t>[RFS006] - Consultar Combinações</t>
  </si>
  <si>
    <t>[RFS008] - Consultar Pessoa</t>
  </si>
  <si>
    <t>[RFS009] - Consultar Empresa</t>
  </si>
  <si>
    <t>[RFS010] - Consultar Interesses</t>
  </si>
  <si>
    <t>[RFS011] - Alterar Pessoa</t>
  </si>
  <si>
    <t>[RFS012] - Alterar Empresa</t>
  </si>
  <si>
    <t>[RFS013] - Alterar Currículo</t>
  </si>
  <si>
    <t>[RFS014] - Alterar Interesses</t>
  </si>
  <si>
    <t>[RFS015] - Remover Pessoa</t>
  </si>
  <si>
    <t>[RFS016] - Remover Empresa</t>
  </si>
  <si>
    <t>[RFS017] - Remover Currículo</t>
  </si>
  <si>
    <t>[RFS018] - Remover Interesses</t>
  </si>
  <si>
    <t>[RFS019] - Controlar Currículos dos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</si>
</sst>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UC&quot;00#"/>
    <numFmt numFmtId="165" formatCode="0.0%"/>
    <numFmt numFmtId="166" formatCode="0.0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family val="2"/>
    </font>
    <font>
      <sz val="12"/>
      <color indexed="81"/>
      <name val="Segoe UI"/>
      <family val="2"/>
    </font>
    <font>
      <b/>
      <sz val="12"/>
      <color indexed="81"/>
      <name val="Segoe UI"/>
      <family val="2"/>
    </font>
    <font>
      <u/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FFFFFF"/>
      </patternFill>
    </fill>
  </fills>
  <borders count="71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4" fillId="2" borderId="2" xfId="0" applyFont="1" applyFill="1" applyBorder="1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/>
    <xf numFmtId="0" fontId="1" fillId="2" borderId="9" xfId="0" applyFont="1" applyFill="1" applyBorder="1"/>
    <xf numFmtId="164" fontId="1" fillId="2" borderId="6" xfId="0" applyNumberFormat="1" applyFont="1" applyFill="1" applyBorder="1"/>
    <xf numFmtId="0" fontId="1" fillId="2" borderId="6" xfId="0" applyFont="1" applyFill="1" applyBorder="1"/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/>
    <xf numFmtId="166" fontId="1" fillId="2" borderId="16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4" fillId="4" borderId="9" xfId="0" applyFont="1" applyFill="1" applyBorder="1" applyAlignment="1">
      <alignment horizontal="center"/>
    </xf>
    <xf numFmtId="0" fontId="9" fillId="5" borderId="48" xfId="0" applyFont="1" applyFill="1" applyBorder="1"/>
    <xf numFmtId="0" fontId="4" fillId="4" borderId="9" xfId="0" applyFont="1" applyFill="1" applyBorder="1"/>
    <xf numFmtId="0" fontId="9" fillId="5" borderId="49" xfId="0" applyFont="1" applyFill="1" applyBorder="1"/>
    <xf numFmtId="0" fontId="9" fillId="5" borderId="50" xfId="0" applyFont="1" applyFill="1" applyBorder="1"/>
    <xf numFmtId="0" fontId="9" fillId="5" borderId="51" xfId="0" applyFont="1" applyFill="1" applyBorder="1"/>
    <xf numFmtId="0" fontId="1" fillId="2" borderId="12" xfId="0" applyFont="1" applyFill="1" applyBorder="1"/>
    <xf numFmtId="0" fontId="1" fillId="2" borderId="31" xfId="0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43" xfId="0" applyFont="1" applyFill="1" applyBorder="1"/>
    <xf numFmtId="0" fontId="1" fillId="3" borderId="44" xfId="0" applyFont="1" applyFill="1" applyBorder="1"/>
    <xf numFmtId="0" fontId="1" fillId="2" borderId="11" xfId="0" applyFont="1" applyFill="1" applyBorder="1"/>
    <xf numFmtId="0" fontId="4" fillId="4" borderId="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5" borderId="25" xfId="0" applyFont="1" applyFill="1" applyBorder="1"/>
    <xf numFmtId="0" fontId="10" fillId="5" borderId="25" xfId="0" applyFont="1" applyFill="1" applyBorder="1"/>
    <xf numFmtId="0" fontId="9" fillId="5" borderId="18" xfId="0" applyFont="1" applyFill="1" applyBorder="1" applyAlignment="1">
      <alignment horizontal="center"/>
    </xf>
    <xf numFmtId="165" fontId="9" fillId="5" borderId="18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4" fillId="2" borderId="54" xfId="0" applyFont="1" applyFill="1" applyBorder="1"/>
    <xf numFmtId="0" fontId="1" fillId="7" borderId="0" xfId="0" applyFont="1" applyFill="1"/>
    <xf numFmtId="0" fontId="4" fillId="2" borderId="53" xfId="0" applyFont="1" applyFill="1" applyBorder="1"/>
    <xf numFmtId="0" fontId="4" fillId="2" borderId="55" xfId="0" applyFont="1" applyFill="1" applyBorder="1"/>
    <xf numFmtId="0" fontId="1" fillId="7" borderId="0" xfId="0" applyFont="1" applyFill="1" applyAlignment="1"/>
    <xf numFmtId="0" fontId="2" fillId="8" borderId="0" xfId="0" applyFont="1" applyFill="1" applyBorder="1" applyAlignment="1">
      <alignment vertical="center"/>
    </xf>
    <xf numFmtId="0" fontId="6" fillId="8" borderId="0" xfId="0" applyFont="1" applyFill="1" applyBorder="1"/>
    <xf numFmtId="0" fontId="1" fillId="7" borderId="0" xfId="0" applyFont="1" applyFill="1" applyAlignment="1">
      <alignment horizontal="left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left"/>
    </xf>
    <xf numFmtId="166" fontId="12" fillId="9" borderId="1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51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0" fillId="0" borderId="52" xfId="0" applyFont="1" applyBorder="1" applyAlignment="1"/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1" fillId="7" borderId="0" xfId="0" applyFont="1" applyFill="1"/>
    <xf numFmtId="0" fontId="11" fillId="0" borderId="0" xfId="0" applyFont="1"/>
    <xf numFmtId="0" fontId="17" fillId="2" borderId="0" xfId="0" applyFont="1" applyFill="1" applyBorder="1"/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2" fillId="2" borderId="5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Border="1"/>
    <xf numFmtId="0" fontId="19" fillId="7" borderId="0" xfId="0" applyFont="1" applyFill="1" applyAlignment="1"/>
    <xf numFmtId="0" fontId="19" fillId="0" borderId="0" xfId="0" applyFont="1" applyAlignment="1"/>
    <xf numFmtId="0" fontId="11" fillId="2" borderId="15" xfId="0" applyFont="1" applyFill="1" applyBorder="1" applyAlignment="1">
      <alignment horizontal="center" vertical="center"/>
    </xf>
    <xf numFmtId="166" fontId="11" fillId="2" borderId="1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65" fontId="11" fillId="0" borderId="32" xfId="0" applyNumberFormat="1" applyFont="1" applyBorder="1" applyAlignment="1">
      <alignment horizontal="center" vertical="center"/>
    </xf>
    <xf numFmtId="2" fontId="11" fillId="2" borderId="39" xfId="0" applyNumberFormat="1" applyFont="1" applyFill="1" applyBorder="1" applyAlignment="1">
      <alignment horizontal="center" vertical="center"/>
    </xf>
    <xf numFmtId="165" fontId="11" fillId="0" borderId="40" xfId="0" applyNumberFormat="1" applyFont="1" applyBorder="1" applyAlignment="1">
      <alignment horizontal="center" vertical="center"/>
    </xf>
    <xf numFmtId="10" fontId="11" fillId="0" borderId="40" xfId="0" applyNumberFormat="1" applyFont="1" applyBorder="1" applyAlignment="1">
      <alignment horizontal="center" vertical="center"/>
    </xf>
    <xf numFmtId="166" fontId="2" fillId="2" borderId="45" xfId="0" applyNumberFormat="1" applyFont="1" applyFill="1" applyBorder="1" applyAlignment="1">
      <alignment horizontal="center" vertical="center"/>
    </xf>
    <xf numFmtId="165" fontId="17" fillId="2" borderId="46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4" fontId="11" fillId="2" borderId="0" xfId="0" applyNumberFormat="1" applyFont="1" applyFill="1" applyBorder="1" applyAlignment="1">
      <alignment horizontal="left" vertical="center"/>
    </xf>
    <xf numFmtId="0" fontId="1" fillId="2" borderId="67" xfId="0" applyFont="1" applyFill="1" applyBorder="1" applyAlignment="1">
      <alignment horizontal="center"/>
    </xf>
    <xf numFmtId="0" fontId="1" fillId="2" borderId="38" xfId="0" applyFont="1" applyFill="1" applyBorder="1"/>
    <xf numFmtId="0" fontId="11" fillId="2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2" borderId="36" xfId="0" applyFont="1" applyFill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1" fillId="0" borderId="26" xfId="0" applyFont="1" applyBorder="1"/>
    <xf numFmtId="0" fontId="11" fillId="0" borderId="20" xfId="0" applyFont="1" applyBorder="1"/>
    <xf numFmtId="0" fontId="2" fillId="3" borderId="25" xfId="0" applyFont="1" applyFill="1" applyBorder="1" applyAlignment="1">
      <alignment horizontal="left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2" fillId="2" borderId="33" xfId="0" applyFont="1" applyFill="1" applyBorder="1" applyAlignment="1">
      <alignment horizontal="center" vertical="center"/>
    </xf>
    <xf numFmtId="0" fontId="11" fillId="0" borderId="34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49" fontId="2" fillId="2" borderId="56" xfId="0" applyNumberFormat="1" applyFont="1" applyFill="1" applyBorder="1" applyAlignment="1">
      <alignment horizontal="center" vertical="center" wrapText="1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49" fontId="2" fillId="2" borderId="6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63" xfId="0" applyNumberFormat="1" applyFont="1" applyFill="1" applyBorder="1" applyAlignment="1">
      <alignment horizontal="center" vertical="center" wrapText="1"/>
    </xf>
    <xf numFmtId="49" fontId="2" fillId="2" borderId="59" xfId="0" applyNumberFormat="1" applyFont="1" applyFill="1" applyBorder="1" applyAlignment="1">
      <alignment horizontal="center" vertical="center" wrapText="1"/>
    </xf>
    <xf numFmtId="49" fontId="2" fillId="2" borderId="60" xfId="0" applyNumberFormat="1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left"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8" fillId="2" borderId="0" xfId="0" applyFont="1" applyFill="1" applyBorder="1"/>
    <xf numFmtId="0" fontId="11" fillId="8" borderId="0" xfId="0" applyFont="1" applyFill="1" applyBorder="1" applyAlignment="1">
      <alignment horizontal="left"/>
    </xf>
    <xf numFmtId="0" fontId="11" fillId="7" borderId="0" xfId="0" applyFont="1" applyFill="1" applyBorder="1"/>
    <xf numFmtId="0" fontId="11" fillId="2" borderId="33" xfId="0" applyFont="1" applyFill="1" applyBorder="1" applyAlignment="1">
      <alignment horizontal="left" vertical="center"/>
    </xf>
    <xf numFmtId="0" fontId="11" fillId="2" borderId="41" xfId="0" applyFont="1" applyFill="1" applyBorder="1" applyAlignment="1">
      <alignment horizontal="left"/>
    </xf>
    <xf numFmtId="0" fontId="11" fillId="0" borderId="4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64" xfId="0" applyFont="1" applyFill="1" applyBorder="1" applyAlignment="1">
      <alignment horizontal="center"/>
    </xf>
    <xf numFmtId="0" fontId="3" fillId="0" borderId="65" xfId="0" applyFont="1" applyBorder="1"/>
    <xf numFmtId="0" fontId="3" fillId="0" borderId="66" xfId="0" applyFont="1" applyBorder="1"/>
    <xf numFmtId="0" fontId="1" fillId="2" borderId="0" xfId="0" applyFont="1" applyFill="1" applyBorder="1" applyAlignment="1">
      <alignment horizontal="center"/>
    </xf>
    <xf numFmtId="0" fontId="3" fillId="0" borderId="0" xfId="0" applyFont="1" applyBorder="1"/>
    <xf numFmtId="0" fontId="1" fillId="2" borderId="47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4" fillId="3" borderId="47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4" fillId="2" borderId="47" xfId="0" applyFont="1" applyFill="1" applyBorder="1" applyAlignment="1">
      <alignment horizontal="right"/>
    </xf>
    <xf numFmtId="0" fontId="4" fillId="4" borderId="39" xfId="0" applyFont="1" applyFill="1" applyBorder="1" applyAlignment="1">
      <alignment horizontal="left"/>
    </xf>
    <xf numFmtId="0" fontId="3" fillId="0" borderId="37" xfId="0" applyFont="1" applyBorder="1"/>
    <xf numFmtId="0" fontId="3" fillId="0" borderId="38" xfId="0" applyFont="1" applyBorder="1"/>
    <xf numFmtId="0" fontId="7" fillId="2" borderId="1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3" fillId="0" borderId="20" xfId="0" applyFont="1" applyBorder="1"/>
    <xf numFmtId="0" fontId="4" fillId="2" borderId="59" xfId="0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164" fontId="1" fillId="2" borderId="67" xfId="0" applyNumberFormat="1" applyFont="1" applyFill="1" applyBorder="1"/>
    <xf numFmtId="164" fontId="1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2" name="AutoForma 5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3" name="AutoForma 5">
          <a:extLst>
            <a:ext uri="{FF2B5EF4-FFF2-40B4-BE49-F238E27FC236}">
              <a16:creationId xmlns="" xmlns:a16="http://schemas.microsoft.com/office/drawing/2014/main" id="{6041EE8D-4012-4964-B827-3A05607CD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0382250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0448925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133350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0448925" cy="10877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57</xdr:row>
      <xdr:rowOff>104775</xdr:rowOff>
    </xdr:to>
    <xdr:sp macro="" textlink="">
      <xdr:nvSpPr>
        <xdr:cNvPr id="2053" name="Rectangle 5" hidden="1">
          <a:extLst>
            <a:ext uri="{FF2B5EF4-FFF2-40B4-BE49-F238E27FC236}">
              <a16:creationId xmlns="" xmlns:a16="http://schemas.microsoft.com/office/drawing/2014/main" id="{00000000-0008-0000-02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57</xdr:row>
      <xdr:rowOff>104775</xdr:rowOff>
    </xdr:to>
    <xdr:sp macro="" textlink="">
      <xdr:nvSpPr>
        <xdr:cNvPr id="2" name="AutoForma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57</xdr:row>
      <xdr:rowOff>104775</xdr:rowOff>
    </xdr:to>
    <xdr:sp macro="" textlink="">
      <xdr:nvSpPr>
        <xdr:cNvPr id="3" name="AutoForma 5">
          <a:extLst>
            <a:ext uri="{FF2B5EF4-FFF2-40B4-BE49-F238E27FC236}">
              <a16:creationId xmlns="" xmlns:a16="http://schemas.microsoft.com/office/drawing/2014/main" id="{18674FFD-7559-45F4-9886-F2A1CB2373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44</xdr:row>
      <xdr:rowOff>104775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42</xdr:row>
      <xdr:rowOff>104775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104775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114871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104775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14871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104775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1601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104775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1601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tabSelected="1" topLeftCell="A7" zoomScale="80" zoomScaleNormal="80" workbookViewId="0">
      <selection activeCell="K28" sqref="K28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27.28515625" customWidth="1"/>
    <col min="5" max="6" width="9.140625" customWidth="1"/>
    <col min="7" max="7" width="20" customWidth="1"/>
    <col min="8" max="8" width="9.140625" customWidth="1"/>
    <col min="9" max="9" width="20.5703125" customWidth="1"/>
    <col min="10" max="10" width="11.85546875" customWidth="1"/>
    <col min="11" max="11" width="11.42578125" customWidth="1"/>
    <col min="12" max="13" width="9.140625" customWidth="1"/>
    <col min="14" max="26" width="8.7109375" customWidth="1"/>
  </cols>
  <sheetData>
    <row r="1" spans="1:26" ht="12.75" customHeight="1" thickBot="1" x14ac:dyDescent="0.25">
      <c r="A1" s="58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4"/>
      <c r="B2" s="144" t="s">
        <v>118</v>
      </c>
      <c r="C2" s="145"/>
      <c r="D2" s="145"/>
      <c r="E2" s="145"/>
      <c r="F2" s="145"/>
      <c r="G2" s="145"/>
      <c r="H2" s="145"/>
      <c r="I2" s="145"/>
      <c r="J2" s="146"/>
      <c r="K2" s="55"/>
      <c r="L2" s="55"/>
      <c r="M2" s="5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147"/>
      <c r="C3" s="148"/>
      <c r="D3" s="148"/>
      <c r="E3" s="148"/>
      <c r="F3" s="148"/>
      <c r="G3" s="148"/>
      <c r="H3" s="148"/>
      <c r="I3" s="148"/>
      <c r="J3" s="149"/>
      <c r="K3" s="59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5"/>
      <c r="B4" s="150"/>
      <c r="C4" s="151"/>
      <c r="D4" s="151"/>
      <c r="E4" s="151"/>
      <c r="F4" s="151"/>
      <c r="G4" s="151"/>
      <c r="H4" s="151"/>
      <c r="I4" s="151"/>
      <c r="J4" s="152"/>
      <c r="K4" s="59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">
      <c r="A6" s="1"/>
      <c r="B6" s="140" t="s">
        <v>10</v>
      </c>
      <c r="C6" s="141"/>
      <c r="D6" s="142" t="s">
        <v>113</v>
      </c>
      <c r="E6" s="143"/>
      <c r="F6" s="143"/>
      <c r="G6" s="143"/>
      <c r="H6" s="143"/>
      <c r="I6" s="143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 x14ac:dyDescent="0.2">
      <c r="A7" s="1"/>
      <c r="B7" s="140" t="s">
        <v>13</v>
      </c>
      <c r="C7" s="130"/>
      <c r="D7" s="73" t="s">
        <v>114</v>
      </c>
      <c r="E7" s="80"/>
      <c r="F7" s="80"/>
      <c r="G7" s="80"/>
      <c r="H7" s="80"/>
      <c r="I7" s="80"/>
      <c r="J7" s="61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129" t="s">
        <v>19</v>
      </c>
      <c r="C8" s="130"/>
      <c r="D8" s="120">
        <v>43377</v>
      </c>
      <c r="E8" s="24"/>
      <c r="F8" s="156" t="s">
        <v>115</v>
      </c>
      <c r="G8" s="157"/>
      <c r="H8" s="73" t="s">
        <v>117</v>
      </c>
      <c r="I8" s="24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 customHeight="1" x14ac:dyDescent="0.2">
      <c r="A9" s="1"/>
      <c r="B9" s="4"/>
      <c r="C9" s="25"/>
      <c r="D9" s="158" t="s">
        <v>20</v>
      </c>
      <c r="E9" s="157"/>
      <c r="F9" s="157"/>
      <c r="G9" s="157"/>
      <c r="H9" s="157"/>
      <c r="I9" s="157"/>
      <c r="J9" s="60"/>
      <c r="K9" s="61"/>
      <c r="L9" s="55"/>
      <c r="M9" s="5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">
      <c r="A10" s="1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75"/>
      <c r="C11" s="75"/>
      <c r="D11" s="75"/>
      <c r="E11" s="75"/>
      <c r="F11" s="75"/>
      <c r="G11" s="94"/>
      <c r="H11" s="94"/>
      <c r="I11" s="94"/>
      <c r="J11" s="94"/>
      <c r="K11" s="94"/>
      <c r="L11" s="94"/>
      <c r="M11" s="7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thickBot="1" x14ac:dyDescent="0.3">
      <c r="A12" s="74"/>
      <c r="B12" s="131" t="s">
        <v>22</v>
      </c>
      <c r="C12" s="132"/>
      <c r="D12" s="132"/>
      <c r="E12" s="133"/>
      <c r="F12" s="75"/>
      <c r="G12" s="134" t="s">
        <v>23</v>
      </c>
      <c r="H12" s="135"/>
      <c r="I12" s="136"/>
      <c r="J12" s="105" t="s">
        <v>24</v>
      </c>
      <c r="K12" s="105" t="s">
        <v>25</v>
      </c>
      <c r="L12" s="94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2">
      <c r="A13" s="74"/>
      <c r="B13" s="153" t="s">
        <v>26</v>
      </c>
      <c r="C13" s="154"/>
      <c r="D13" s="155"/>
      <c r="E13" s="103">
        <f>Atores!D10+'RFS e RFC'!D7</f>
        <v>138</v>
      </c>
      <c r="F13" s="75"/>
      <c r="G13" s="153" t="s">
        <v>27</v>
      </c>
      <c r="H13" s="154"/>
      <c r="I13" s="155"/>
      <c r="J13" s="106">
        <v>12</v>
      </c>
      <c r="K13" s="107">
        <v>6.6600000000000006E-2</v>
      </c>
      <c r="L13" s="94"/>
      <c r="M13" s="7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 x14ac:dyDescent="0.25">
      <c r="A14" s="74"/>
      <c r="B14" s="161" t="s">
        <v>28</v>
      </c>
      <c r="C14" s="138"/>
      <c r="D14" s="139"/>
      <c r="E14" s="104">
        <f>'Dados Históricos'!L23</f>
        <v>3.0864230769230767</v>
      </c>
      <c r="F14" s="75"/>
      <c r="G14" s="126" t="s">
        <v>29</v>
      </c>
      <c r="H14" s="127"/>
      <c r="I14" s="128"/>
      <c r="J14" s="108">
        <v>8</v>
      </c>
      <c r="K14" s="109">
        <v>4.41E-2</v>
      </c>
      <c r="L14" s="94"/>
      <c r="M14" s="7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">
      <c r="A15" s="74"/>
      <c r="B15" s="162"/>
      <c r="C15" s="163"/>
      <c r="D15" s="163"/>
      <c r="E15" s="76"/>
      <c r="F15" s="75"/>
      <c r="G15" s="126" t="s">
        <v>30</v>
      </c>
      <c r="H15" s="127"/>
      <c r="I15" s="128"/>
      <c r="J15" s="108">
        <v>0</v>
      </c>
      <c r="K15" s="110">
        <v>0</v>
      </c>
      <c r="L15" s="94"/>
      <c r="M15" s="7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">
      <c r="A16" s="1"/>
      <c r="B16" s="159"/>
      <c r="C16" s="160"/>
      <c r="D16" s="160"/>
      <c r="E16" s="75"/>
      <c r="F16" s="75"/>
      <c r="G16" s="126" t="s">
        <v>31</v>
      </c>
      <c r="H16" s="127"/>
      <c r="I16" s="128"/>
      <c r="J16" s="108">
        <v>18</v>
      </c>
      <c r="K16" s="110">
        <v>9.9400000000000002E-2</v>
      </c>
      <c r="L16" s="80"/>
      <c r="M16" s="7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5">
      <c r="A17" s="1"/>
      <c r="B17" s="75"/>
      <c r="C17" s="75"/>
      <c r="D17" s="75"/>
      <c r="E17" s="75"/>
      <c r="F17" s="75"/>
      <c r="G17" s="123" t="s">
        <v>32</v>
      </c>
      <c r="H17" s="124"/>
      <c r="I17" s="125"/>
      <c r="J17" s="108">
        <v>93.5</v>
      </c>
      <c r="K17" s="110">
        <v>0.79</v>
      </c>
      <c r="L17" s="80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2">
      <c r="A18" s="1"/>
      <c r="B18" s="75"/>
      <c r="C18" s="75"/>
      <c r="D18" s="75"/>
      <c r="E18" s="75"/>
      <c r="F18" s="75"/>
      <c r="G18" s="123" t="s">
        <v>33</v>
      </c>
      <c r="H18" s="124"/>
      <c r="I18" s="125"/>
      <c r="J18" s="108">
        <v>0</v>
      </c>
      <c r="K18" s="110">
        <v>0</v>
      </c>
      <c r="L18" s="80"/>
      <c r="M18" s="7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">
      <c r="A19" s="1"/>
      <c r="B19" s="75"/>
      <c r="C19" s="75"/>
      <c r="D19" s="75"/>
      <c r="E19" s="100"/>
      <c r="F19" s="100"/>
      <c r="G19" s="123" t="s">
        <v>34</v>
      </c>
      <c r="H19" s="124"/>
      <c r="I19" s="125"/>
      <c r="J19" s="108">
        <v>0</v>
      </c>
      <c r="K19" s="110">
        <v>0</v>
      </c>
      <c r="L19" s="80"/>
      <c r="M19" s="7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2">
      <c r="A20" s="1"/>
      <c r="B20" s="101"/>
      <c r="C20" s="101"/>
      <c r="D20" s="101"/>
      <c r="E20" s="101"/>
      <c r="F20" s="102"/>
      <c r="G20" s="123" t="s">
        <v>36</v>
      </c>
      <c r="H20" s="124"/>
      <c r="I20" s="125"/>
      <c r="J20" s="108">
        <v>0</v>
      </c>
      <c r="K20" s="110">
        <v>0</v>
      </c>
      <c r="L20" s="80"/>
      <c r="M20" s="7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thickBot="1" x14ac:dyDescent="0.25">
      <c r="A21" s="1"/>
      <c r="B21" s="75"/>
      <c r="C21" s="75"/>
      <c r="D21" s="75"/>
      <c r="E21" s="75"/>
      <c r="F21" s="75"/>
      <c r="G21" s="137" t="s">
        <v>37</v>
      </c>
      <c r="H21" s="138"/>
      <c r="I21" s="139"/>
      <c r="J21" s="111">
        <f>SUM(J13:J19)</f>
        <v>131.5</v>
      </c>
      <c r="K21" s="112">
        <f>SUM(K13:K20)</f>
        <v>1.0001</v>
      </c>
      <c r="L21" s="80"/>
      <c r="M21" s="7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thickBot="1" x14ac:dyDescent="0.25">
      <c r="A22" s="24"/>
      <c r="B22" s="114"/>
      <c r="C22" s="115"/>
      <c r="D22" s="115"/>
      <c r="E22" s="115"/>
      <c r="F22" s="115"/>
      <c r="G22" s="113"/>
      <c r="H22" s="113"/>
      <c r="I22" s="113"/>
      <c r="J22" s="113"/>
      <c r="K22" s="80"/>
      <c r="L22" s="80"/>
      <c r="M22" s="80"/>
      <c r="N22" s="2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thickTop="1" thickBot="1" x14ac:dyDescent="0.25">
      <c r="A23" s="80"/>
      <c r="B23" s="115" t="s">
        <v>35</v>
      </c>
      <c r="C23" s="116"/>
      <c r="D23" s="116"/>
      <c r="E23" s="116"/>
      <c r="F23" s="116"/>
      <c r="G23" s="116"/>
      <c r="H23" s="116"/>
      <c r="I23" s="116"/>
      <c r="J23" s="116"/>
      <c r="K23" s="80"/>
      <c r="L23" s="80"/>
      <c r="M23" s="80"/>
      <c r="N23" s="8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Top="1" x14ac:dyDescent="0.2">
      <c r="A24" s="80"/>
      <c r="B24" s="80" t="s">
        <v>38</v>
      </c>
      <c r="C24" s="80"/>
      <c r="D24" s="80"/>
      <c r="E24" s="80"/>
      <c r="F24" s="80"/>
      <c r="G24" s="80"/>
      <c r="H24" s="80"/>
      <c r="I24" s="80"/>
      <c r="J24" s="116"/>
      <c r="K24" s="80"/>
      <c r="L24" s="80"/>
      <c r="M24" s="80"/>
      <c r="N24" s="8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80"/>
      <c r="B25" s="80" t="s">
        <v>39</v>
      </c>
      <c r="C25" s="117"/>
      <c r="D25" s="117"/>
      <c r="E25" s="117"/>
      <c r="F25" s="117"/>
      <c r="G25" s="117"/>
      <c r="H25" s="117"/>
      <c r="I25" s="117"/>
      <c r="J25" s="94"/>
      <c r="K25" s="80"/>
      <c r="L25" s="80"/>
      <c r="M25" s="80"/>
      <c r="N25" s="8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">
      <c r="A26" s="80"/>
      <c r="B26" s="118" t="s">
        <v>40</v>
      </c>
      <c r="C26" s="94"/>
      <c r="D26" s="94"/>
      <c r="E26" s="94"/>
      <c r="F26" s="94"/>
      <c r="G26" s="94"/>
      <c r="H26" s="94"/>
      <c r="I26" s="94"/>
      <c r="J26" s="94"/>
      <c r="K26" s="80"/>
      <c r="L26" s="80"/>
      <c r="M26" s="80"/>
      <c r="N26" s="8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">
      <c r="A27" s="80"/>
      <c r="B27" s="118" t="s">
        <v>41</v>
      </c>
      <c r="C27" s="94"/>
      <c r="D27" s="94"/>
      <c r="E27" s="94"/>
      <c r="F27" s="94"/>
      <c r="G27" s="94"/>
      <c r="H27" s="94"/>
      <c r="I27" s="94"/>
      <c r="J27" s="94"/>
      <c r="K27" s="80"/>
      <c r="L27" s="80"/>
      <c r="M27" s="80"/>
      <c r="N27" s="8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8.25" customHeight="1" x14ac:dyDescent="0.2">
      <c r="A28" s="80"/>
      <c r="B28" s="119" t="s">
        <v>42</v>
      </c>
      <c r="C28" s="116"/>
      <c r="D28" s="116"/>
      <c r="E28" s="116"/>
      <c r="F28" s="116"/>
      <c r="G28" s="116"/>
      <c r="H28" s="116"/>
      <c r="I28" s="116"/>
      <c r="J28" s="116"/>
      <c r="K28" s="80"/>
      <c r="L28" s="80"/>
      <c r="M28" s="80"/>
      <c r="N28" s="8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80"/>
      <c r="B29" s="80" t="s">
        <v>43</v>
      </c>
      <c r="C29" s="116"/>
      <c r="D29" s="116"/>
      <c r="E29" s="116"/>
      <c r="F29" s="116"/>
      <c r="G29" s="116"/>
      <c r="H29" s="116"/>
      <c r="I29" s="116"/>
      <c r="J29" s="116"/>
      <c r="K29" s="80"/>
      <c r="L29" s="80"/>
      <c r="M29" s="80"/>
      <c r="N29" s="8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2">
    <mergeCell ref="G21:I21"/>
    <mergeCell ref="B6:C6"/>
    <mergeCell ref="D6:I6"/>
    <mergeCell ref="B7:C7"/>
    <mergeCell ref="B2:J4"/>
    <mergeCell ref="G19:I19"/>
    <mergeCell ref="G18:I18"/>
    <mergeCell ref="G13:I13"/>
    <mergeCell ref="G14:I14"/>
    <mergeCell ref="F8:G8"/>
    <mergeCell ref="D9:I9"/>
    <mergeCell ref="B16:D16"/>
    <mergeCell ref="B13:D13"/>
    <mergeCell ref="B14:D14"/>
    <mergeCell ref="B15:D15"/>
    <mergeCell ref="G17:I17"/>
    <mergeCell ref="G20:I20"/>
    <mergeCell ref="G15:I15"/>
    <mergeCell ref="B8:C8"/>
    <mergeCell ref="B12:E12"/>
    <mergeCell ref="G12:I12"/>
    <mergeCell ref="G16:I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zoomScale="70" zoomScaleNormal="70" workbookViewId="0">
      <selection activeCell="C15" sqref="C15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24.7109375" customWidth="1"/>
    <col min="4" max="4" width="18.570312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64" t="s">
        <v>0</v>
      </c>
      <c r="C2" s="165"/>
      <c r="D2" s="165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4"/>
      <c r="B4" s="74"/>
      <c r="C4" s="74"/>
      <c r="D4" s="74"/>
      <c r="E4" s="74"/>
      <c r="F4" s="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25">
      <c r="A5" s="74"/>
      <c r="B5" s="80"/>
      <c r="C5" s="80"/>
      <c r="D5" s="80"/>
      <c r="E5" s="80"/>
      <c r="F5" s="7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thickBot="1" x14ac:dyDescent="0.25">
      <c r="A6" s="74"/>
      <c r="B6" s="90" t="s">
        <v>1</v>
      </c>
      <c r="C6" s="81" t="s">
        <v>2</v>
      </c>
      <c r="D6" s="91" t="s">
        <v>3</v>
      </c>
      <c r="E6" s="92"/>
      <c r="F6" s="7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74"/>
      <c r="B7" s="78" t="s">
        <v>4</v>
      </c>
      <c r="C7" s="82">
        <v>1</v>
      </c>
      <c r="D7" s="83">
        <v>0</v>
      </c>
      <c r="E7" s="92"/>
      <c r="F7" s="7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">
      <c r="A8" s="74"/>
      <c r="B8" s="79" t="s">
        <v>8</v>
      </c>
      <c r="C8" s="84">
        <v>2</v>
      </c>
      <c r="D8" s="85">
        <v>1</v>
      </c>
      <c r="E8" s="92"/>
      <c r="F8" s="7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25">
      <c r="A9" s="74"/>
      <c r="B9" s="86" t="s">
        <v>9</v>
      </c>
      <c r="C9" s="87">
        <v>3</v>
      </c>
      <c r="D9" s="88">
        <v>2</v>
      </c>
      <c r="E9" s="92"/>
      <c r="F9" s="7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 thickBot="1" x14ac:dyDescent="0.25">
      <c r="A10" s="74"/>
      <c r="B10" s="92"/>
      <c r="C10" s="93" t="s">
        <v>11</v>
      </c>
      <c r="D10" s="89">
        <f>(C7*D7)+(C8*D8)+(C9*D9)</f>
        <v>8</v>
      </c>
      <c r="E10" s="92"/>
      <c r="F10" s="7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74"/>
      <c r="B11" s="80"/>
      <c r="C11" s="80"/>
      <c r="D11" s="80"/>
      <c r="E11" s="80"/>
      <c r="F11" s="7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80"/>
      <c r="B12" s="99"/>
      <c r="C12" s="99"/>
      <c r="D12" s="92"/>
      <c r="E12" s="74"/>
      <c r="F12" s="7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thickBot="1" x14ac:dyDescent="0.25">
      <c r="A13" s="80"/>
      <c r="B13" s="95" t="s">
        <v>112</v>
      </c>
      <c r="C13" s="98" t="s">
        <v>15</v>
      </c>
      <c r="D13" s="92"/>
      <c r="E13" s="74"/>
      <c r="F13" s="7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">
      <c r="A14" s="80"/>
      <c r="B14" s="82" t="s">
        <v>122</v>
      </c>
      <c r="C14" s="82" t="s">
        <v>9</v>
      </c>
      <c r="D14" s="92"/>
      <c r="E14" s="74"/>
      <c r="F14" s="7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2">
      <c r="A15" s="80"/>
      <c r="B15" s="84" t="s">
        <v>121</v>
      </c>
      <c r="C15" s="84" t="s">
        <v>9</v>
      </c>
      <c r="D15" s="92"/>
      <c r="E15" s="74"/>
      <c r="F15" s="7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">
      <c r="A16" s="80"/>
      <c r="B16" s="96"/>
      <c r="C16" s="84"/>
      <c r="D16" s="92"/>
      <c r="E16" s="74"/>
      <c r="F16" s="7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thickBot="1" x14ac:dyDescent="0.25">
      <c r="A17" s="80"/>
      <c r="B17" s="97"/>
      <c r="C17" s="97"/>
      <c r="D17" s="92"/>
      <c r="E17" s="74"/>
      <c r="F17" s="7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thickBot="1" x14ac:dyDescent="0.25">
      <c r="A18" s="80"/>
      <c r="B18" s="95" t="s">
        <v>21</v>
      </c>
      <c r="C18" s="98">
        <f>SUBTOTAL(103,C14:C17)</f>
        <v>2</v>
      </c>
      <c r="D18" s="92"/>
      <c r="E18" s="74"/>
      <c r="F18" s="7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80"/>
      <c r="B19" s="92"/>
      <c r="C19" s="92"/>
      <c r="D19" s="92"/>
      <c r="E19" s="74"/>
      <c r="F19" s="7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80"/>
      <c r="B20" s="92"/>
      <c r="C20" s="92"/>
      <c r="D20" s="92"/>
      <c r="E20" s="74"/>
      <c r="F20" s="7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74"/>
      <c r="B21" s="74"/>
      <c r="C21" s="74"/>
      <c r="D21" s="74"/>
      <c r="E21" s="74"/>
      <c r="F21" s="7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4"/>
      <c r="B22" s="74"/>
      <c r="C22" s="74"/>
      <c r="D22" s="74"/>
      <c r="E22" s="74"/>
      <c r="F22" s="7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4"/>
      <c r="B23" s="74"/>
      <c r="C23" s="74"/>
      <c r="D23" s="74"/>
      <c r="E23" s="74"/>
      <c r="F23" s="7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4"/>
      <c r="B24" s="74"/>
      <c r="C24" s="74"/>
      <c r="D24" s="74"/>
      <c r="E24" s="74"/>
      <c r="F24" s="7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>
      <formula1>"Simples,Médio,Complexo"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998"/>
  <sheetViews>
    <sheetView topLeftCell="A4" zoomScaleNormal="100" workbookViewId="0">
      <selection activeCell="G19" sqref="G19"/>
    </sheetView>
  </sheetViews>
  <sheetFormatPr defaultColWidth="14.42578125" defaultRowHeight="15" customHeight="1" x14ac:dyDescent="0.2"/>
  <cols>
    <col min="1" max="1" width="8.28515625" customWidth="1"/>
    <col min="2" max="2" width="73.28515625" bestFit="1" customWidth="1"/>
    <col min="3" max="3" width="16.7109375" customWidth="1"/>
    <col min="4" max="4" width="18.140625" customWidth="1"/>
    <col min="5" max="5" width="43.140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9" customHeight="1" thickBot="1" x14ac:dyDescent="0.2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3">
      <c r="A2" s="4"/>
      <c r="B2" s="166" t="s">
        <v>5</v>
      </c>
      <c r="C2" s="167"/>
      <c r="D2" s="168"/>
      <c r="E2" s="2"/>
      <c r="F2" s="2"/>
      <c r="G2" s="2"/>
      <c r="H2" s="4"/>
      <c r="I2" s="1"/>
      <c r="J2" s="1"/>
      <c r="K2" s="1"/>
      <c r="L2" s="1"/>
      <c r="M2" s="1"/>
      <c r="N2" s="1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55"/>
      <c r="B3" s="62" t="s">
        <v>6</v>
      </c>
      <c r="C3" s="63" t="s">
        <v>2</v>
      </c>
      <c r="D3" s="64" t="s">
        <v>7</v>
      </c>
      <c r="E3" s="10"/>
      <c r="F3" s="1"/>
      <c r="G3" s="1"/>
      <c r="H3" s="4"/>
      <c r="I3" s="1"/>
      <c r="J3" s="1"/>
      <c r="K3" s="1"/>
      <c r="L3" s="1"/>
      <c r="M3" s="1"/>
      <c r="N3" s="1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55"/>
      <c r="B4" s="12" t="s">
        <v>4</v>
      </c>
      <c r="C4" s="13">
        <v>5</v>
      </c>
      <c r="D4" s="15">
        <f>COUNTIF(CUC,B4)</f>
        <v>12</v>
      </c>
      <c r="E4" s="16"/>
      <c r="F4" s="1"/>
      <c r="G4" s="1"/>
      <c r="H4" s="4"/>
      <c r="I4" s="1"/>
      <c r="J4" s="1"/>
      <c r="K4" s="1"/>
      <c r="L4" s="1"/>
      <c r="M4" s="1"/>
      <c r="N4" s="1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55"/>
      <c r="B5" s="8" t="s">
        <v>8</v>
      </c>
      <c r="C5" s="9">
        <v>10</v>
      </c>
      <c r="D5" s="7">
        <f>COUNTIF(CUC,B5)</f>
        <v>7</v>
      </c>
      <c r="E5" s="16"/>
      <c r="F5" s="1"/>
      <c r="G5" s="1"/>
      <c r="H5" s="4"/>
      <c r="I5" s="1"/>
      <c r="J5" s="1"/>
      <c r="K5" s="1"/>
      <c r="L5" s="1"/>
      <c r="M5" s="1"/>
      <c r="N5" s="1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55"/>
      <c r="B6" s="11" t="s">
        <v>9</v>
      </c>
      <c r="C6" s="17">
        <v>15</v>
      </c>
      <c r="D6" s="7">
        <f>COUNTIF(CUC,B6)</f>
        <v>0</v>
      </c>
      <c r="E6" s="16"/>
      <c r="F6" s="1"/>
      <c r="G6" s="1"/>
      <c r="H6" s="4"/>
      <c r="I6" s="1"/>
      <c r="J6" s="1"/>
      <c r="K6" s="1"/>
      <c r="L6" s="1"/>
      <c r="M6" s="1"/>
      <c r="N6" s="1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55"/>
      <c r="B7" s="4"/>
      <c r="C7" s="18" t="s">
        <v>12</v>
      </c>
      <c r="D7" s="19">
        <f>(C4*D4)+(C5*D5)+(C6*D6)</f>
        <v>130</v>
      </c>
      <c r="E7" s="55"/>
      <c r="F7" s="1"/>
      <c r="G7" s="1"/>
      <c r="H7" s="4"/>
      <c r="I7" s="1"/>
      <c r="J7" s="1"/>
      <c r="K7" s="1"/>
      <c r="L7" s="1"/>
      <c r="M7" s="1"/>
      <c r="N7" s="1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thickBot="1" x14ac:dyDescent="0.25">
      <c r="A8" s="169"/>
      <c r="B8" s="170"/>
      <c r="C8" s="170"/>
      <c r="D8" s="55"/>
      <c r="E8" s="4"/>
      <c r="F8" s="1"/>
      <c r="G8" s="1"/>
      <c r="H8" s="4"/>
      <c r="I8" s="1"/>
      <c r="J8" s="1"/>
      <c r="K8" s="1"/>
      <c r="L8" s="1"/>
      <c r="M8" s="1"/>
      <c r="N8" s="1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25">
      <c r="A9" s="56" t="s">
        <v>14</v>
      </c>
      <c r="B9" s="57" t="s">
        <v>16</v>
      </c>
      <c r="C9" s="65" t="s">
        <v>17</v>
      </c>
      <c r="D9" s="57" t="s">
        <v>15</v>
      </c>
      <c r="E9" s="54" t="s">
        <v>18</v>
      </c>
      <c r="F9" s="1"/>
      <c r="G9" s="1"/>
      <c r="H9" s="4"/>
      <c r="I9" s="1"/>
      <c r="J9" s="1"/>
      <c r="K9" s="1"/>
      <c r="L9" s="1"/>
      <c r="M9" s="1"/>
      <c r="N9" s="1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2"/>
      <c r="B10" s="23" t="s">
        <v>119</v>
      </c>
      <c r="C10" s="6">
        <v>1</v>
      </c>
      <c r="D10" s="6" t="s">
        <v>4</v>
      </c>
      <c r="E10" s="23"/>
      <c r="F10" s="1"/>
      <c r="G10" s="1"/>
      <c r="H10" s="4"/>
      <c r="I10" s="1"/>
      <c r="J10" s="1"/>
      <c r="K10" s="1"/>
      <c r="L10" s="1"/>
      <c r="M10" s="1"/>
      <c r="N10" s="1"/>
      <c r="O10" s="1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2"/>
      <c r="B11" s="23" t="s">
        <v>120</v>
      </c>
      <c r="C11" s="6">
        <v>1</v>
      </c>
      <c r="D11" s="6" t="s">
        <v>4</v>
      </c>
      <c r="E11" s="23"/>
      <c r="F11" s="1"/>
      <c r="G11" s="1"/>
      <c r="H11" s="4"/>
      <c r="I11" s="1"/>
      <c r="J11" s="1"/>
      <c r="K11" s="1"/>
      <c r="L11" s="1"/>
      <c r="M11" s="1"/>
      <c r="N11" s="1"/>
      <c r="O11" s="1">
        <v>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2"/>
      <c r="B12" s="23" t="s">
        <v>116</v>
      </c>
      <c r="C12" s="6">
        <v>1</v>
      </c>
      <c r="D12" s="6" t="s">
        <v>4</v>
      </c>
      <c r="E12" s="23"/>
      <c r="F12" s="1"/>
      <c r="G12" s="1"/>
      <c r="H12" s="4"/>
      <c r="I12" s="1"/>
      <c r="J12" s="1"/>
      <c r="K12" s="1"/>
      <c r="L12" s="1"/>
      <c r="M12" s="1"/>
      <c r="N12" s="1"/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2"/>
      <c r="B13" s="23" t="s">
        <v>125</v>
      </c>
      <c r="C13" s="6">
        <v>1</v>
      </c>
      <c r="D13" s="6" t="s">
        <v>4</v>
      </c>
      <c r="E13" s="23"/>
      <c r="F13" s="1"/>
      <c r="G13" s="1"/>
      <c r="H13" s="4"/>
      <c r="I13" s="1"/>
      <c r="J13" s="1"/>
      <c r="K13" s="1"/>
      <c r="L13" s="1"/>
      <c r="M13" s="1"/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2"/>
      <c r="B14" s="23" t="s">
        <v>124</v>
      </c>
      <c r="C14" s="6">
        <v>1</v>
      </c>
      <c r="D14" s="6" t="s">
        <v>4</v>
      </c>
      <c r="E14" s="23"/>
      <c r="F14" s="1"/>
      <c r="G14" s="1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2"/>
      <c r="B15" s="23" t="s">
        <v>126</v>
      </c>
      <c r="C15" s="6">
        <v>2</v>
      </c>
      <c r="D15" s="6" t="s">
        <v>4</v>
      </c>
      <c r="E15" s="23"/>
      <c r="F15" s="1"/>
      <c r="G15" s="1"/>
      <c r="H15" s="4"/>
      <c r="I15" s="1"/>
      <c r="J15" s="1"/>
      <c r="K15" s="1"/>
      <c r="L15" s="1"/>
      <c r="M15" s="1"/>
      <c r="N15" s="1"/>
      <c r="O15" s="1">
        <v>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2"/>
      <c r="B16" s="23" t="s">
        <v>123</v>
      </c>
      <c r="C16" s="6">
        <v>2</v>
      </c>
      <c r="D16" s="6" t="s">
        <v>4</v>
      </c>
      <c r="E16" s="23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2"/>
      <c r="B17" s="23" t="s">
        <v>127</v>
      </c>
      <c r="C17" s="6">
        <v>2</v>
      </c>
      <c r="D17" s="6" t="s">
        <v>4</v>
      </c>
      <c r="E17" s="23"/>
      <c r="F17" s="1"/>
      <c r="G17" s="1"/>
      <c r="H17" s="1"/>
      <c r="I17" s="1"/>
      <c r="J17" s="1"/>
      <c r="K17" s="1"/>
      <c r="L17" s="1"/>
      <c r="M17" s="1"/>
      <c r="N17" s="1"/>
      <c r="O17" s="1">
        <v>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2"/>
      <c r="B18" s="23" t="s">
        <v>128</v>
      </c>
      <c r="C18" s="6">
        <v>2</v>
      </c>
      <c r="D18" s="6" t="s">
        <v>4</v>
      </c>
      <c r="E18" s="23"/>
      <c r="F18" s="1"/>
      <c r="G18" s="1"/>
      <c r="H18" s="1"/>
      <c r="I18" s="1"/>
      <c r="J18" s="1"/>
      <c r="K18" s="1"/>
      <c r="L18" s="1"/>
      <c r="M18" s="1"/>
      <c r="N18" s="1"/>
      <c r="O18" s="1">
        <v>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2"/>
      <c r="B19" s="23" t="s">
        <v>129</v>
      </c>
      <c r="C19" s="6">
        <v>2</v>
      </c>
      <c r="D19" s="6" t="s">
        <v>4</v>
      </c>
      <c r="E19" s="23"/>
      <c r="F19" s="1"/>
      <c r="G19" s="1"/>
      <c r="H19" s="1"/>
      <c r="I19" s="1"/>
      <c r="J19" s="1"/>
      <c r="K19" s="1"/>
      <c r="L19" s="1"/>
      <c r="M19" s="1"/>
      <c r="N19" s="1"/>
      <c r="O19" s="1">
        <v>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2"/>
      <c r="B20" s="23" t="s">
        <v>130</v>
      </c>
      <c r="C20" s="6">
        <v>1</v>
      </c>
      <c r="D20" s="6" t="s">
        <v>4</v>
      </c>
      <c r="E20" s="23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2"/>
      <c r="B21" s="23" t="s">
        <v>131</v>
      </c>
      <c r="C21" s="6">
        <v>1</v>
      </c>
      <c r="D21" s="6" t="s">
        <v>4</v>
      </c>
      <c r="E21" s="23"/>
      <c r="F21" s="1"/>
      <c r="G21" s="1"/>
      <c r="H21" s="1"/>
      <c r="I21" s="1"/>
      <c r="J21" s="1"/>
      <c r="K21" s="1"/>
      <c r="L21" s="1"/>
      <c r="M21" s="1"/>
      <c r="N21" s="1"/>
      <c r="O21" s="1">
        <v>11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2"/>
      <c r="B22" s="23" t="s">
        <v>132</v>
      </c>
      <c r="C22" s="6">
        <v>2</v>
      </c>
      <c r="D22" s="6" t="s">
        <v>8</v>
      </c>
      <c r="E22" s="23"/>
      <c r="F22" s="1"/>
      <c r="G22" s="1"/>
      <c r="H22" s="1"/>
      <c r="I22" s="1"/>
      <c r="J22" s="1"/>
      <c r="K22" s="1"/>
      <c r="L22" s="1"/>
      <c r="M22" s="1"/>
      <c r="N22" s="1"/>
      <c r="O22" s="1">
        <v>12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2"/>
      <c r="B23" s="23" t="s">
        <v>133</v>
      </c>
      <c r="C23" s="6">
        <v>2</v>
      </c>
      <c r="D23" s="6" t="s">
        <v>8</v>
      </c>
      <c r="E23" s="23"/>
      <c r="F23" s="1"/>
      <c r="G23" s="1"/>
      <c r="H23" s="1"/>
      <c r="I23" s="1"/>
      <c r="J23" s="1"/>
      <c r="K23" s="1"/>
      <c r="L23" s="1"/>
      <c r="M23" s="1"/>
      <c r="N23" s="1"/>
      <c r="O23" s="1">
        <v>13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2"/>
      <c r="B24" s="23" t="s">
        <v>134</v>
      </c>
      <c r="C24" s="6">
        <v>2</v>
      </c>
      <c r="D24" s="6" t="s">
        <v>8</v>
      </c>
      <c r="E24" s="23"/>
      <c r="F24" s="1"/>
      <c r="G24" s="1"/>
      <c r="H24" s="1"/>
      <c r="I24" s="1"/>
      <c r="J24" s="1"/>
      <c r="K24" s="1"/>
      <c r="L24" s="1"/>
      <c r="M24" s="1"/>
      <c r="N24" s="1"/>
      <c r="O24" s="1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2"/>
      <c r="B25" s="23" t="s">
        <v>135</v>
      </c>
      <c r="C25" s="6">
        <v>1</v>
      </c>
      <c r="D25" s="6" t="s">
        <v>8</v>
      </c>
      <c r="E25" s="23"/>
      <c r="F25" s="1"/>
      <c r="G25" s="1"/>
      <c r="H25" s="1"/>
      <c r="I25" s="1"/>
      <c r="J25" s="1"/>
      <c r="K25" s="1"/>
      <c r="L25" s="1"/>
      <c r="M25" s="1"/>
      <c r="N25" s="1"/>
      <c r="O25" s="1">
        <v>15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89"/>
      <c r="B26" s="21" t="s">
        <v>136</v>
      </c>
      <c r="C26" s="121">
        <v>1</v>
      </c>
      <c r="D26" s="121" t="s">
        <v>8</v>
      </c>
      <c r="E26" s="23"/>
      <c r="F26" s="1"/>
      <c r="G26" s="1"/>
      <c r="H26" s="1"/>
      <c r="I26" s="1"/>
      <c r="J26" s="1"/>
      <c r="K26" s="1"/>
      <c r="L26" s="1"/>
      <c r="M26" s="1"/>
      <c r="N26" s="1"/>
      <c r="O26" s="1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90"/>
      <c r="B27" s="186" t="s">
        <v>137</v>
      </c>
      <c r="C27" s="71">
        <v>1</v>
      </c>
      <c r="D27" s="71" t="s">
        <v>8</v>
      </c>
      <c r="E27" s="12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90"/>
      <c r="B28" s="186" t="s">
        <v>138</v>
      </c>
      <c r="C28" s="71">
        <v>2</v>
      </c>
      <c r="D28" s="71" t="s">
        <v>8</v>
      </c>
      <c r="E28" s="12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thickBot="1" x14ac:dyDescent="0.25">
      <c r="A29" s="184" t="s">
        <v>21</v>
      </c>
      <c r="B29" s="185">
        <f>SUBTOTAL(103,B10:B28)</f>
        <v>19</v>
      </c>
      <c r="C29" s="188"/>
      <c r="D29" s="187"/>
      <c r="E29" s="12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31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33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34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35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36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37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38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39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40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41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42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44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45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46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47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48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50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51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52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53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54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55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56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57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58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59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60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61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62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63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64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65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66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67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68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69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70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71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72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73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74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75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76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77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78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79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80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81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82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84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85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86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87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89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90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91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92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93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94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95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96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97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98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99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100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101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102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103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104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105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106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107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108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109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110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111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112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113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114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115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116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117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118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119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120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121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122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123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124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125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126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127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128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129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130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131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132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133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134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135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136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137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138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139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140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141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142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143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144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145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146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147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148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149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150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151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152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153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154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155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156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157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158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159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160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161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162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163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164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165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166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167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168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169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170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171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172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173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174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175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176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177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178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179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180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181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182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183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184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185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186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187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188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189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190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191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192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193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194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195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196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197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198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199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200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201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202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203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204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205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206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207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208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209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210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211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212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213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214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215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216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217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218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219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220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221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222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223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224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225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226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227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228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229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230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231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232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233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234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235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236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237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238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239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240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241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242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243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244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245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246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247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248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249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250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251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252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253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254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255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256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257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258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259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260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261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262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263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264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265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266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267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268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269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270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271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272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273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274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275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276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277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278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279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280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281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282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283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284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285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286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287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288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289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290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291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292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293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294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295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296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297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298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299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300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301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302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303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304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305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306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307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308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309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310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311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312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313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314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315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316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317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318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319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320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321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322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323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324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325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326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327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328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329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330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331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332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333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334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335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336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337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338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339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340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341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342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343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344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345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346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347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348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349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350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351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352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353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354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355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356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357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358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359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360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361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362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363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364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365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366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367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368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369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370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371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372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373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374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375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376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377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378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379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380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381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382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383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384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385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386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387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388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389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390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391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392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393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394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395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396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397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398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399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400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401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402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403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404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405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406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407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408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409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410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411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412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413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414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415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416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417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418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419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420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421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422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423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424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425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426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427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428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429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430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431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432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433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434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435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436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437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438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439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440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441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442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443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444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445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446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447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448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449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450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451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452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453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454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455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456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457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458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459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460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461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462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463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464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465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466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467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468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469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470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471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472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473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474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475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476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477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478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479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480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481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482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483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484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485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486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487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488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489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490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491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492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493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494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495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496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497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498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499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500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501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502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503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504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505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506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507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508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509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510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511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512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513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514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515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516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517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518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519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520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521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522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523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524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525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526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527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528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529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530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531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532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533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534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535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536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537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538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539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540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541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542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543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544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545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546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547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548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549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550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551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552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553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554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555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556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557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558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559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560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561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562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563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564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565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566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567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568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569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570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571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572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573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574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575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576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577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578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579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580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581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582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583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584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585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586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587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588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589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590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591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592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593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594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595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596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597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598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599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600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601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602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603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604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605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606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607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608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609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610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611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612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613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614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615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616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617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618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619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620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621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622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623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624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625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626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627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628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629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630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631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632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633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634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635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636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637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638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639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640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641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642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643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644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645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646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647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648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649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650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651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652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653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654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655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656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657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658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659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660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661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662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663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664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665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666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667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668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669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670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671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672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673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674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675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676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677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678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679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680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681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682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683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684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685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686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687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688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689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690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691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692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693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694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695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696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697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698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699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700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701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702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703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704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705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706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707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708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709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710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711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712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713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714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715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716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717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718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719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720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721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722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723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724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725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726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727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728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729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730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731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732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733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734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735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736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737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738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739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740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741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742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743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744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745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746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747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748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749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750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751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752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753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754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755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756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757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758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759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760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761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762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763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764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765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766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767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768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769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770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771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772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773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774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775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776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777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778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779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780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781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782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783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784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785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786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787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788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789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790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791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792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793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794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795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796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797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798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799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800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801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802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803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804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805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806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807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808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809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810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811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812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813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814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815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816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817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818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819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820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821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822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823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824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825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826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827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828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829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830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831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832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833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834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835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836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837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838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839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840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841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842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843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844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845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846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847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848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849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850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851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852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853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854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855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856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857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858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859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860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861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862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863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864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865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866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867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868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869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870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871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872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873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874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875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876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877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878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879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880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881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882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883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884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885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886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887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888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889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890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891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892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893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894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895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896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897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898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899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900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901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902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903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904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905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906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907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908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909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910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911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912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913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914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915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916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917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918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919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920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921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922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923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924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925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926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927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928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929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930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931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932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933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934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935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936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937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938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939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940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941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942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943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944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945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946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947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948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949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950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951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952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953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954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955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956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957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958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959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960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961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962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963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964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965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966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967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968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969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970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971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972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973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974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975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976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977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978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979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980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981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982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983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984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985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986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987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988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989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990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991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992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993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994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995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996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997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998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999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B2:D2"/>
    <mergeCell ref="A8:C8"/>
  </mergeCells>
  <dataValidations count="2">
    <dataValidation type="list" allowBlank="1" showErrorMessage="1" sqref="D10:D29">
      <formula1>$B$4:$B$6</formula1>
    </dataValidation>
    <dataValidation type="custom" allowBlank="1" showErrorMessage="1" sqref="B10:B28">
      <formula1>AND(GTE(LEN(B10),MIN((1),(100))),LTE(LEN(B10),MAX((1),(100))))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4"/>
  <sheetViews>
    <sheetView zoomScale="80" zoomScaleNormal="80" workbookViewId="0">
      <selection activeCell="E18" sqref="E18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7.25" customHeight="1" thickBot="1" x14ac:dyDescent="0.3">
      <c r="A1" s="1"/>
      <c r="B1" s="166" t="s">
        <v>45</v>
      </c>
      <c r="C1" s="167"/>
      <c r="D1" s="167"/>
      <c r="E1" s="168"/>
      <c r="F1" s="55"/>
      <c r="G1" s="55"/>
      <c r="H1" s="55"/>
      <c r="I1" s="55"/>
      <c r="J1" s="55"/>
      <c r="K1" s="55"/>
      <c r="L1" s="55"/>
      <c r="M1" s="5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 x14ac:dyDescent="0.2">
      <c r="A2" s="1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4" t="s">
        <v>46</v>
      </c>
      <c r="C3" s="175"/>
      <c r="D3" s="175"/>
      <c r="E3" s="176"/>
      <c r="F3" s="55"/>
      <c r="G3" s="5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28" t="s">
        <v>14</v>
      </c>
      <c r="C4" s="30" t="s">
        <v>48</v>
      </c>
      <c r="D4" s="30" t="s">
        <v>2</v>
      </c>
      <c r="E4" s="30" t="s">
        <v>50</v>
      </c>
      <c r="F4" s="55"/>
      <c r="G4" s="5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9" t="s">
        <v>51</v>
      </c>
      <c r="C5" s="21" t="s">
        <v>52</v>
      </c>
      <c r="D5" s="9">
        <v>2</v>
      </c>
      <c r="E5" s="9">
        <v>1</v>
      </c>
      <c r="F5" s="55"/>
      <c r="G5" s="55"/>
      <c r="H5" s="1"/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9" t="s">
        <v>55</v>
      </c>
      <c r="C6" s="21" t="s">
        <v>56</v>
      </c>
      <c r="D6" s="9">
        <v>1</v>
      </c>
      <c r="E6" s="9">
        <v>5</v>
      </c>
      <c r="F6" s="55"/>
      <c r="G6" s="55"/>
      <c r="H6" s="1"/>
      <c r="I6" s="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 t="s">
        <v>64</v>
      </c>
      <c r="C7" s="21" t="s">
        <v>65</v>
      </c>
      <c r="D7" s="9">
        <v>1</v>
      </c>
      <c r="E7" s="9">
        <v>1</v>
      </c>
      <c r="F7" s="55"/>
      <c r="G7" s="55"/>
      <c r="H7" s="1"/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 t="s">
        <v>66</v>
      </c>
      <c r="C8" s="21" t="s">
        <v>67</v>
      </c>
      <c r="D8" s="9">
        <v>1</v>
      </c>
      <c r="E8" s="9">
        <v>1</v>
      </c>
      <c r="F8" s="55"/>
      <c r="G8" s="55"/>
      <c r="H8" s="1"/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 t="s">
        <v>69</v>
      </c>
      <c r="C9" s="21" t="s">
        <v>70</v>
      </c>
      <c r="D9" s="9">
        <v>1</v>
      </c>
      <c r="E9" s="9">
        <v>0</v>
      </c>
      <c r="F9" s="55"/>
      <c r="G9" s="55"/>
      <c r="H9" s="1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 t="s">
        <v>71</v>
      </c>
      <c r="C10" s="21" t="s">
        <v>72</v>
      </c>
      <c r="D10" s="9">
        <v>0.5</v>
      </c>
      <c r="E10" s="9">
        <v>4</v>
      </c>
      <c r="F10" s="55"/>
      <c r="G10" s="55"/>
      <c r="H10" s="1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 t="s">
        <v>73</v>
      </c>
      <c r="C11" s="21" t="s">
        <v>74</v>
      </c>
      <c r="D11" s="9">
        <v>2</v>
      </c>
      <c r="E11" s="9">
        <v>5</v>
      </c>
      <c r="F11" s="55"/>
      <c r="G11" s="55"/>
      <c r="H11" s="1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" t="s">
        <v>75</v>
      </c>
      <c r="C12" s="21" t="s">
        <v>76</v>
      </c>
      <c r="D12" s="9">
        <v>2</v>
      </c>
      <c r="E12" s="9">
        <v>5</v>
      </c>
      <c r="F12" s="55"/>
      <c r="G12" s="55"/>
      <c r="H12" s="1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9" t="s">
        <v>77</v>
      </c>
      <c r="C13" s="21" t="s">
        <v>78</v>
      </c>
      <c r="D13" s="9">
        <v>1</v>
      </c>
      <c r="E13" s="9">
        <v>4</v>
      </c>
      <c r="F13" s="55"/>
      <c r="G13" s="55"/>
      <c r="H13" s="1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" t="s">
        <v>79</v>
      </c>
      <c r="C14" s="21" t="s">
        <v>80</v>
      </c>
      <c r="D14" s="9">
        <v>1</v>
      </c>
      <c r="E14" s="9">
        <v>2</v>
      </c>
      <c r="F14" s="55"/>
      <c r="G14" s="55"/>
      <c r="H14" s="1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9" t="s">
        <v>81</v>
      </c>
      <c r="C15" s="21" t="s">
        <v>82</v>
      </c>
      <c r="D15" s="9">
        <v>1</v>
      </c>
      <c r="E15" s="9">
        <v>1</v>
      </c>
      <c r="F15" s="55"/>
      <c r="G15" s="55"/>
      <c r="H15" s="1"/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" t="s">
        <v>83</v>
      </c>
      <c r="C16" s="21" t="s">
        <v>84</v>
      </c>
      <c r="D16" s="9">
        <v>1</v>
      </c>
      <c r="E16" s="9">
        <v>0</v>
      </c>
      <c r="F16" s="55"/>
      <c r="G16" s="55"/>
      <c r="H16" s="1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9" t="s">
        <v>85</v>
      </c>
      <c r="C17" s="21" t="s">
        <v>86</v>
      </c>
      <c r="D17" s="9">
        <v>1</v>
      </c>
      <c r="E17" s="9">
        <v>0</v>
      </c>
      <c r="F17" s="55"/>
      <c r="G17" s="55"/>
      <c r="H17" s="1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77" t="s">
        <v>88</v>
      </c>
      <c r="C18" s="172"/>
      <c r="D18" s="173"/>
      <c r="E18" s="41">
        <f>0.6+(0.01*SUM(D5*E5,D6*E6,D7*E7,D8*E8,D9*E9,D10*E10,D11*E11,D12*E12,D13*E13,D14*E14,D15*E15,D16*E16,D17*E17))</f>
        <v>0.98</v>
      </c>
      <c r="F18" s="55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.25" customHeight="1" x14ac:dyDescent="0.2">
      <c r="A19" s="1"/>
      <c r="B19" s="55"/>
      <c r="C19" s="55"/>
      <c r="D19" s="55"/>
      <c r="E19" s="55"/>
      <c r="F19" s="55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74" t="s">
        <v>91</v>
      </c>
      <c r="C20" s="175"/>
      <c r="D20" s="175"/>
      <c r="E20" s="175"/>
      <c r="F20" s="42"/>
      <c r="G20" s="43"/>
      <c r="H20" s="1"/>
      <c r="I20" s="5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45" t="s">
        <v>14</v>
      </c>
      <c r="C21" s="178" t="s">
        <v>48</v>
      </c>
      <c r="D21" s="179"/>
      <c r="E21" s="180"/>
      <c r="F21" s="45" t="s">
        <v>2</v>
      </c>
      <c r="G21" s="45" t="s">
        <v>50</v>
      </c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" t="s">
        <v>93</v>
      </c>
      <c r="C22" s="171" t="s">
        <v>94</v>
      </c>
      <c r="D22" s="172"/>
      <c r="E22" s="173"/>
      <c r="F22" s="9">
        <v>1.5</v>
      </c>
      <c r="G22" s="9">
        <v>4</v>
      </c>
      <c r="H22" s="1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9" t="s">
        <v>95</v>
      </c>
      <c r="C23" s="171" t="s">
        <v>97</v>
      </c>
      <c r="D23" s="172"/>
      <c r="E23" s="173"/>
      <c r="F23" s="9">
        <v>0.5</v>
      </c>
      <c r="G23" s="9">
        <v>4</v>
      </c>
      <c r="H23" s="1"/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9" t="s">
        <v>98</v>
      </c>
      <c r="C24" s="171" t="s">
        <v>99</v>
      </c>
      <c r="D24" s="172"/>
      <c r="E24" s="173"/>
      <c r="F24" s="9">
        <v>1</v>
      </c>
      <c r="G24" s="9">
        <v>2</v>
      </c>
      <c r="H24" s="1"/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9" t="s">
        <v>100</v>
      </c>
      <c r="C25" s="171" t="s">
        <v>101</v>
      </c>
      <c r="D25" s="172"/>
      <c r="E25" s="173"/>
      <c r="F25" s="9">
        <v>0.5</v>
      </c>
      <c r="G25" s="9">
        <v>5</v>
      </c>
      <c r="H25" s="1"/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9" t="s">
        <v>103</v>
      </c>
      <c r="C26" s="171" t="s">
        <v>104</v>
      </c>
      <c r="D26" s="172"/>
      <c r="E26" s="173"/>
      <c r="F26" s="9">
        <v>1</v>
      </c>
      <c r="G26" s="9">
        <v>5</v>
      </c>
      <c r="H26" s="1"/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9" t="s">
        <v>105</v>
      </c>
      <c r="C27" s="171" t="s">
        <v>106</v>
      </c>
      <c r="D27" s="172"/>
      <c r="E27" s="173"/>
      <c r="F27" s="9">
        <v>2</v>
      </c>
      <c r="G27" s="9">
        <v>3</v>
      </c>
      <c r="H27" s="1"/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9" t="s">
        <v>107</v>
      </c>
      <c r="C28" s="171" t="s">
        <v>108</v>
      </c>
      <c r="D28" s="172"/>
      <c r="E28" s="173"/>
      <c r="F28" s="9">
        <v>-1</v>
      </c>
      <c r="G28" s="9">
        <v>5</v>
      </c>
      <c r="H28" s="1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9" t="s">
        <v>109</v>
      </c>
      <c r="C29" s="171" t="s">
        <v>110</v>
      </c>
      <c r="D29" s="172"/>
      <c r="E29" s="173"/>
      <c r="F29" s="9">
        <v>1</v>
      </c>
      <c r="G29" s="9">
        <v>3</v>
      </c>
      <c r="H29" s="1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77" t="s">
        <v>111</v>
      </c>
      <c r="C30" s="172"/>
      <c r="D30" s="172"/>
      <c r="E30" s="172"/>
      <c r="F30" s="173"/>
      <c r="G30" s="20">
        <f>1.4+(-0.03*SUM(F22*G22,F23*G23,F24*G24,F25*G25,F26*G26,F27*G27,F28*G28,F29*G29))</f>
        <v>0.75499999999999989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4">
    <mergeCell ref="C27:E27"/>
    <mergeCell ref="C28:E28"/>
    <mergeCell ref="C29:E29"/>
    <mergeCell ref="B30:F30"/>
    <mergeCell ref="C23:E23"/>
    <mergeCell ref="C25:E25"/>
    <mergeCell ref="C26:E26"/>
    <mergeCell ref="C24:E24"/>
    <mergeCell ref="C22:E22"/>
    <mergeCell ref="B1:E1"/>
    <mergeCell ref="B3:E3"/>
    <mergeCell ref="B18:D18"/>
    <mergeCell ref="B20:E20"/>
    <mergeCell ref="C21:E21"/>
  </mergeCells>
  <dataValidations count="1">
    <dataValidation type="decimal" allowBlank="1" showErrorMessage="1" sqref="G22:G29 I22:I29 I5:I17 E5:E17">
      <formula1>0</formula1>
      <formula2>5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993"/>
  <sheetViews>
    <sheetView zoomScale="90" zoomScaleNormal="90" workbookViewId="0">
      <selection activeCell="L24" sqref="L24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1" width="11.5703125" customWidth="1"/>
    <col min="12" max="12" width="13.42578125" customWidth="1"/>
    <col min="13" max="22" width="11.5703125" customWidth="1"/>
    <col min="23" max="26" width="8.7109375" customWidth="1"/>
  </cols>
  <sheetData>
    <row r="1" spans="1:26" ht="20.25" customHeight="1" x14ac:dyDescent="0.3">
      <c r="A1" s="1"/>
      <c r="B1" s="181" t="s">
        <v>44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27"/>
      <c r="N1" s="1"/>
      <c r="O1" s="1"/>
      <c r="P1" s="1"/>
      <c r="Q1" s="1"/>
      <c r="R1" s="1"/>
      <c r="S1" s="1"/>
      <c r="T1" s="1"/>
      <c r="U1" s="1"/>
      <c r="V1" s="1"/>
      <c r="W1" s="4"/>
      <c r="X1" s="4"/>
      <c r="Y1" s="4"/>
      <c r="Z1" s="4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4"/>
      <c r="Y2" s="4"/>
      <c r="Z2" s="4"/>
    </row>
    <row r="3" spans="1:26" ht="12.75" customHeight="1" x14ac:dyDescent="0.2">
      <c r="A3" s="1"/>
      <c r="B3" s="29" t="s">
        <v>47</v>
      </c>
      <c r="C3" s="31" t="s">
        <v>49</v>
      </c>
      <c r="D3" s="31" t="s">
        <v>53</v>
      </c>
      <c r="E3" s="32" t="s">
        <v>54</v>
      </c>
      <c r="F3" s="32" t="s">
        <v>57</v>
      </c>
      <c r="G3" s="32" t="s">
        <v>58</v>
      </c>
      <c r="H3" s="32" t="s">
        <v>59</v>
      </c>
      <c r="I3" s="32" t="s">
        <v>60</v>
      </c>
      <c r="J3" s="32" t="s">
        <v>61</v>
      </c>
      <c r="K3" s="32" t="s">
        <v>62</v>
      </c>
      <c r="L3" s="33" t="s">
        <v>63</v>
      </c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4"/>
      <c r="Y3" s="4"/>
      <c r="Z3" s="4"/>
    </row>
    <row r="4" spans="1:26" ht="12.75" customHeight="1" x14ac:dyDescent="0.2">
      <c r="A4" s="1"/>
      <c r="B4" s="34" t="s">
        <v>68</v>
      </c>
      <c r="C4" s="13">
        <v>190</v>
      </c>
      <c r="D4" s="9">
        <f t="shared" ref="D4:D7" si="0">SUM(E4:K4)</f>
        <v>589</v>
      </c>
      <c r="E4" s="35">
        <v>25</v>
      </c>
      <c r="F4" s="35">
        <v>80</v>
      </c>
      <c r="G4" s="35">
        <v>25</v>
      </c>
      <c r="H4" s="35">
        <v>400</v>
      </c>
      <c r="I4" s="35">
        <v>10</v>
      </c>
      <c r="J4" s="35">
        <v>25</v>
      </c>
      <c r="K4" s="35">
        <v>24</v>
      </c>
      <c r="L4" s="36">
        <f t="shared" ref="L4:L7" si="1">D4/C4</f>
        <v>3.1</v>
      </c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4"/>
      <c r="Y4" s="4"/>
      <c r="Z4" s="4"/>
    </row>
    <row r="5" spans="1:26" ht="12.75" customHeight="1" x14ac:dyDescent="0.2">
      <c r="A5" s="1"/>
      <c r="B5" s="34" t="s">
        <v>87</v>
      </c>
      <c r="C5" s="9">
        <v>130</v>
      </c>
      <c r="D5" s="9">
        <f t="shared" si="0"/>
        <v>326</v>
      </c>
      <c r="E5" s="37">
        <v>20</v>
      </c>
      <c r="F5" s="37">
        <v>120</v>
      </c>
      <c r="G5" s="37">
        <v>30</v>
      </c>
      <c r="H5" s="37">
        <v>100</v>
      </c>
      <c r="I5" s="37">
        <v>10</v>
      </c>
      <c r="J5" s="37">
        <v>30</v>
      </c>
      <c r="K5" s="37">
        <v>16</v>
      </c>
      <c r="L5" s="36">
        <f t="shared" si="1"/>
        <v>2.5076923076923077</v>
      </c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4"/>
      <c r="Y5" s="4"/>
      <c r="Z5" s="4"/>
    </row>
    <row r="6" spans="1:26" ht="12.75" customHeight="1" x14ac:dyDescent="0.2">
      <c r="A6" s="1"/>
      <c r="B6" s="34" t="s">
        <v>89</v>
      </c>
      <c r="C6" s="9">
        <v>140</v>
      </c>
      <c r="D6" s="9">
        <f t="shared" si="0"/>
        <v>399</v>
      </c>
      <c r="E6" s="38">
        <v>17</v>
      </c>
      <c r="F6" s="38">
        <v>90</v>
      </c>
      <c r="G6" s="38">
        <v>32</v>
      </c>
      <c r="H6" s="38">
        <v>200</v>
      </c>
      <c r="I6" s="38">
        <v>12</v>
      </c>
      <c r="J6" s="38">
        <v>32</v>
      </c>
      <c r="K6" s="38">
        <v>16</v>
      </c>
      <c r="L6" s="36">
        <f t="shared" si="1"/>
        <v>2.85</v>
      </c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</row>
    <row r="7" spans="1:26" ht="12.75" customHeight="1" x14ac:dyDescent="0.2">
      <c r="A7" s="1"/>
      <c r="B7" s="34" t="s">
        <v>90</v>
      </c>
      <c r="C7" s="9">
        <v>125</v>
      </c>
      <c r="D7" s="9">
        <f t="shared" si="0"/>
        <v>486</v>
      </c>
      <c r="E7" s="37">
        <v>22</v>
      </c>
      <c r="F7" s="37">
        <v>80</v>
      </c>
      <c r="G7" s="37">
        <v>33</v>
      </c>
      <c r="H7" s="37">
        <v>300</v>
      </c>
      <c r="I7" s="37">
        <v>8</v>
      </c>
      <c r="J7" s="37">
        <v>35</v>
      </c>
      <c r="K7" s="67">
        <v>8</v>
      </c>
      <c r="L7" s="68">
        <f t="shared" si="1"/>
        <v>3.8879999999999999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4"/>
    </row>
    <row r="8" spans="1:26" ht="12.75" customHeight="1" x14ac:dyDescent="0.2">
      <c r="A8" s="1"/>
      <c r="B8" s="39"/>
      <c r="C8" s="9"/>
      <c r="D8" s="9"/>
      <c r="E8" s="37"/>
      <c r="F8" s="37"/>
      <c r="G8" s="37"/>
      <c r="H8" s="37"/>
      <c r="I8" s="37"/>
      <c r="J8" s="37"/>
      <c r="K8" s="71"/>
      <c r="L8" s="72"/>
      <c r="M8" s="1"/>
      <c r="N8" s="1"/>
      <c r="O8" s="1"/>
      <c r="P8" s="1"/>
      <c r="Q8" s="1"/>
      <c r="R8" s="1"/>
      <c r="S8" s="1"/>
      <c r="T8" s="1"/>
      <c r="U8" s="1"/>
      <c r="V8" s="1"/>
      <c r="W8" s="4"/>
      <c r="X8" s="4"/>
      <c r="Y8" s="4"/>
      <c r="Z8" s="4"/>
    </row>
    <row r="9" spans="1:26" ht="12.75" customHeight="1" x14ac:dyDescent="0.2">
      <c r="A9" s="1"/>
      <c r="B9" s="39"/>
      <c r="C9" s="9"/>
      <c r="D9" s="9"/>
      <c r="E9" s="37"/>
      <c r="F9" s="37"/>
      <c r="G9" s="37"/>
      <c r="H9" s="37"/>
      <c r="I9" s="37"/>
      <c r="J9" s="37"/>
      <c r="K9" s="69"/>
      <c r="L9" s="70"/>
      <c r="M9" s="1"/>
      <c r="N9" s="1"/>
      <c r="O9" s="1"/>
      <c r="P9" s="1"/>
      <c r="Q9" s="1"/>
      <c r="R9" s="1"/>
      <c r="S9" s="1"/>
      <c r="T9" s="1"/>
      <c r="U9" s="1"/>
      <c r="V9" s="1"/>
      <c r="W9" s="4"/>
      <c r="X9" s="4"/>
      <c r="Y9" s="4"/>
      <c r="Z9" s="4"/>
    </row>
    <row r="10" spans="1:26" ht="12.75" customHeight="1" x14ac:dyDescent="0.2">
      <c r="A10" s="1"/>
      <c r="B10" s="39"/>
      <c r="C10" s="9"/>
      <c r="D10" s="9"/>
      <c r="E10" s="37"/>
      <c r="F10" s="37"/>
      <c r="G10" s="37"/>
      <c r="H10" s="37"/>
      <c r="I10" s="37"/>
      <c r="J10" s="37"/>
      <c r="K10" s="37"/>
      <c r="L10" s="40"/>
      <c r="M10" s="1"/>
      <c r="N10" s="1"/>
      <c r="O10" s="1"/>
      <c r="P10" s="1"/>
      <c r="Q10" s="1"/>
      <c r="R10" s="1"/>
      <c r="S10" s="1"/>
      <c r="T10" s="1"/>
      <c r="U10" s="1"/>
      <c r="V10" s="1"/>
      <c r="W10" s="4"/>
      <c r="X10" s="4"/>
      <c r="Y10" s="4"/>
      <c r="Z10" s="4"/>
    </row>
    <row r="11" spans="1:26" ht="12.75" customHeight="1" x14ac:dyDescent="0.2">
      <c r="A11" s="1"/>
      <c r="B11" s="39"/>
      <c r="C11" s="9"/>
      <c r="D11" s="9"/>
      <c r="E11" s="37"/>
      <c r="F11" s="37"/>
      <c r="G11" s="37"/>
      <c r="H11" s="37"/>
      <c r="I11" s="37"/>
      <c r="J11" s="37"/>
      <c r="K11" s="37"/>
      <c r="L11" s="40"/>
      <c r="M11" s="1"/>
      <c r="N11" s="1"/>
      <c r="O11" s="1"/>
      <c r="P11" s="1"/>
      <c r="Q11" s="1"/>
      <c r="R11" s="1"/>
      <c r="S11" s="1"/>
      <c r="T11" s="1"/>
      <c r="U11" s="1"/>
      <c r="V11" s="1"/>
      <c r="W11" s="4"/>
      <c r="X11" s="4"/>
      <c r="Y11" s="4"/>
      <c r="Z11" s="4"/>
    </row>
    <row r="12" spans="1:26" ht="12.75" customHeight="1" x14ac:dyDescent="0.2">
      <c r="A12" s="1"/>
      <c r="B12" s="39"/>
      <c r="C12" s="9"/>
      <c r="D12" s="9"/>
      <c r="E12" s="37"/>
      <c r="F12" s="37"/>
      <c r="G12" s="37"/>
      <c r="H12" s="37"/>
      <c r="I12" s="37"/>
      <c r="J12" s="37"/>
      <c r="K12" s="37"/>
      <c r="L12" s="40"/>
      <c r="M12" s="1"/>
      <c r="N12" s="1"/>
      <c r="O12" s="1"/>
      <c r="P12" s="1"/>
      <c r="Q12" s="1"/>
      <c r="R12" s="1"/>
      <c r="S12" s="1"/>
      <c r="T12" s="1"/>
      <c r="U12" s="1"/>
      <c r="V12" s="1"/>
      <c r="W12" s="4"/>
      <c r="X12" s="4"/>
      <c r="Y12" s="4"/>
      <c r="Z12" s="4"/>
    </row>
    <row r="13" spans="1:26" ht="12.75" customHeight="1" x14ac:dyDescent="0.2">
      <c r="A13" s="1"/>
      <c r="B13" s="39"/>
      <c r="C13" s="9"/>
      <c r="D13" s="9"/>
      <c r="E13" s="37"/>
      <c r="F13" s="37"/>
      <c r="G13" s="37"/>
      <c r="H13" s="37"/>
      <c r="I13" s="37"/>
      <c r="J13" s="37"/>
      <c r="K13" s="37"/>
      <c r="L13" s="40"/>
      <c r="M13" s="1"/>
      <c r="N13" s="1"/>
      <c r="O13" s="1"/>
      <c r="P13" s="1"/>
      <c r="Q13" s="1"/>
      <c r="R13" s="1"/>
      <c r="S13" s="1"/>
      <c r="T13" s="1"/>
      <c r="U13" s="1"/>
      <c r="V13" s="1"/>
      <c r="W13" s="4"/>
      <c r="X13" s="4"/>
      <c r="Y13" s="4"/>
      <c r="Z13" s="4"/>
    </row>
    <row r="14" spans="1:26" ht="12.75" customHeight="1" x14ac:dyDescent="0.2">
      <c r="A14" s="1"/>
      <c r="B14" s="39"/>
      <c r="C14" s="9"/>
      <c r="D14" s="9"/>
      <c r="E14" s="37"/>
      <c r="F14" s="37"/>
      <c r="G14" s="37"/>
      <c r="H14" s="37"/>
      <c r="I14" s="37"/>
      <c r="J14" s="37"/>
      <c r="K14" s="37"/>
      <c r="L14" s="40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</row>
    <row r="15" spans="1:26" ht="12.75" customHeight="1" x14ac:dyDescent="0.2">
      <c r="A15" s="1"/>
      <c r="B15" s="39"/>
      <c r="C15" s="9"/>
      <c r="D15" s="9"/>
      <c r="E15" s="37"/>
      <c r="F15" s="37"/>
      <c r="G15" s="37"/>
      <c r="H15" s="37"/>
      <c r="I15" s="37"/>
      <c r="J15" s="37"/>
      <c r="K15" s="37"/>
      <c r="L15" s="40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</row>
    <row r="16" spans="1:26" ht="12.75" customHeight="1" x14ac:dyDescent="0.2">
      <c r="A16" s="1"/>
      <c r="B16" s="39"/>
      <c r="C16" s="9"/>
      <c r="D16" s="9"/>
      <c r="E16" s="37"/>
      <c r="F16" s="37"/>
      <c r="G16" s="37"/>
      <c r="H16" s="37"/>
      <c r="I16" s="37"/>
      <c r="J16" s="37"/>
      <c r="K16" s="37"/>
      <c r="L16" s="40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4"/>
      <c r="Y16" s="4"/>
      <c r="Z16" s="4"/>
    </row>
    <row r="17" spans="1:26" ht="12.75" customHeight="1" x14ac:dyDescent="0.2">
      <c r="A17" s="1"/>
      <c r="B17" s="39"/>
      <c r="C17" s="9"/>
      <c r="D17" s="9"/>
      <c r="E17" s="37"/>
      <c r="F17" s="37"/>
      <c r="G17" s="37"/>
      <c r="H17" s="37"/>
      <c r="I17" s="37"/>
      <c r="J17" s="37"/>
      <c r="K17" s="37"/>
      <c r="L17" s="40"/>
      <c r="M17" s="1"/>
      <c r="N17" s="1"/>
      <c r="O17" s="1"/>
      <c r="P17" s="1"/>
      <c r="Q17" s="1"/>
      <c r="R17" s="1"/>
      <c r="S17" s="1"/>
      <c r="T17" s="1"/>
      <c r="U17" s="1"/>
      <c r="V17" s="1"/>
      <c r="W17" s="4"/>
      <c r="X17" s="4"/>
      <c r="Y17" s="4"/>
      <c r="Z17" s="4"/>
    </row>
    <row r="18" spans="1:26" ht="12.75" customHeight="1" x14ac:dyDescent="0.2">
      <c r="A18" s="1"/>
      <c r="B18" s="39"/>
      <c r="C18" s="9"/>
      <c r="D18" s="9"/>
      <c r="E18" s="37"/>
      <c r="F18" s="37"/>
      <c r="G18" s="37"/>
      <c r="H18" s="37"/>
      <c r="I18" s="37"/>
      <c r="J18" s="37"/>
      <c r="K18" s="37"/>
      <c r="L18" s="40"/>
      <c r="M18" s="1"/>
      <c r="N18" s="1"/>
      <c r="O18" s="1"/>
      <c r="P18" s="1"/>
      <c r="Q18" s="1"/>
      <c r="R18" s="1"/>
      <c r="S18" s="1"/>
      <c r="T18" s="1"/>
      <c r="U18" s="1"/>
      <c r="V18" s="1"/>
      <c r="W18" s="4"/>
      <c r="X18" s="4"/>
      <c r="Y18" s="4"/>
      <c r="Z18" s="4"/>
    </row>
    <row r="19" spans="1:26" ht="12.75" customHeight="1" x14ac:dyDescent="0.2">
      <c r="A19" s="1"/>
      <c r="B19" s="39"/>
      <c r="C19" s="9"/>
      <c r="D19" s="9"/>
      <c r="E19" s="37"/>
      <c r="F19" s="37"/>
      <c r="G19" s="37"/>
      <c r="H19" s="37"/>
      <c r="I19" s="37"/>
      <c r="J19" s="37"/>
      <c r="K19" s="37"/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4"/>
      <c r="X19" s="4"/>
      <c r="Y19" s="4"/>
      <c r="Z19" s="4"/>
    </row>
    <row r="20" spans="1:26" ht="12.75" customHeight="1" x14ac:dyDescent="0.2">
      <c r="A20" s="1"/>
      <c r="B20" s="39"/>
      <c r="C20" s="9"/>
      <c r="D20" s="9"/>
      <c r="E20" s="37"/>
      <c r="F20" s="37"/>
      <c r="G20" s="37"/>
      <c r="H20" s="37"/>
      <c r="I20" s="37"/>
      <c r="J20" s="37"/>
      <c r="K20" s="37"/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4"/>
      <c r="X20" s="4"/>
      <c r="Y20" s="4"/>
      <c r="Z20" s="4"/>
    </row>
    <row r="21" spans="1:26" ht="12.75" customHeight="1" x14ac:dyDescent="0.2">
      <c r="A21" s="1"/>
      <c r="B21" s="44"/>
      <c r="C21" s="14"/>
      <c r="D21" s="14"/>
      <c r="E21" s="46"/>
      <c r="F21" s="46"/>
      <c r="G21" s="46"/>
      <c r="H21" s="46"/>
      <c r="I21" s="46"/>
      <c r="J21" s="46"/>
      <c r="K21" s="46"/>
      <c r="L21" s="26"/>
      <c r="M21" s="1"/>
      <c r="N21" s="1"/>
      <c r="O21" s="1"/>
      <c r="P21" s="1"/>
      <c r="Q21" s="1"/>
      <c r="R21" s="1"/>
      <c r="S21" s="1"/>
      <c r="T21" s="1"/>
      <c r="U21" s="1"/>
      <c r="V21" s="1"/>
      <c r="W21" s="4"/>
      <c r="X21" s="4"/>
      <c r="Y21" s="4"/>
      <c r="Z21" s="4"/>
    </row>
    <row r="22" spans="1:26" ht="12.75" customHeight="1" thickBot="1" x14ac:dyDescent="0.25">
      <c r="A22" s="1"/>
      <c r="B22" s="3" t="s">
        <v>92</v>
      </c>
      <c r="C22" s="47"/>
      <c r="D22" s="47">
        <f t="shared" ref="D22:K22" si="2">SUM(D4:D21)</f>
        <v>1800</v>
      </c>
      <c r="E22" s="47">
        <f t="shared" si="2"/>
        <v>84</v>
      </c>
      <c r="F22" s="47">
        <f t="shared" si="2"/>
        <v>370</v>
      </c>
      <c r="G22" s="47">
        <f t="shared" si="2"/>
        <v>120</v>
      </c>
      <c r="H22" s="47">
        <f t="shared" si="2"/>
        <v>1000</v>
      </c>
      <c r="I22" s="47">
        <f t="shared" si="2"/>
        <v>40</v>
      </c>
      <c r="J22" s="47">
        <f t="shared" si="2"/>
        <v>122</v>
      </c>
      <c r="K22" s="47">
        <f t="shared" si="2"/>
        <v>64</v>
      </c>
      <c r="L22" s="48"/>
      <c r="M22" s="1"/>
      <c r="N22" s="1"/>
      <c r="O22" s="1"/>
      <c r="P22" s="1"/>
      <c r="Q22" s="1"/>
      <c r="R22" s="1"/>
      <c r="S22" s="1"/>
      <c r="T22" s="1"/>
      <c r="U22" s="1"/>
      <c r="V22" s="1"/>
      <c r="W22" s="4"/>
      <c r="X22" s="4"/>
      <c r="Y22" s="4"/>
      <c r="Z22" s="4"/>
    </row>
    <row r="23" spans="1:26" ht="12.75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82" t="s">
        <v>96</v>
      </c>
      <c r="K23" s="183"/>
      <c r="L23" s="66">
        <f>AVERAGE(L4:L7)</f>
        <v>3.0864230769230767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4"/>
      <c r="X23" s="4"/>
      <c r="Y23" s="4"/>
      <c r="Z23" s="4"/>
    </row>
    <row r="24" spans="1:26" ht="12.75" customHeight="1" thickBot="1" x14ac:dyDescent="0.25">
      <c r="A24" s="1"/>
      <c r="B24" s="49" t="s">
        <v>102</v>
      </c>
      <c r="C24" s="50"/>
      <c r="D24" s="51"/>
      <c r="E24" s="52">
        <f t="shared" ref="E24:K24" si="3">(E22*1)/$D$22</f>
        <v>4.6666666666666669E-2</v>
      </c>
      <c r="F24" s="52">
        <f t="shared" si="3"/>
        <v>0.20555555555555555</v>
      </c>
      <c r="G24" s="52">
        <f t="shared" si="3"/>
        <v>6.6666666666666666E-2</v>
      </c>
      <c r="H24" s="52">
        <f t="shared" si="3"/>
        <v>0.55555555555555558</v>
      </c>
      <c r="I24" s="52">
        <f t="shared" si="3"/>
        <v>2.2222222222222223E-2</v>
      </c>
      <c r="J24" s="52">
        <f t="shared" si="3"/>
        <v>6.7777777777777784E-2</v>
      </c>
      <c r="K24" s="52">
        <f t="shared" si="3"/>
        <v>3.5555555555555556E-2</v>
      </c>
      <c r="L24" s="53">
        <f>SUM(E24:K24)</f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2">
    <mergeCell ref="B1:L1"/>
    <mergeCell ref="J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e RFC</vt:lpstr>
      <vt:lpstr>Fatores</vt:lpstr>
      <vt:lpstr>Dados Históricos</vt:lpstr>
      <vt:lpstr>'RFS e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Eu</cp:lastModifiedBy>
  <dcterms:created xsi:type="dcterms:W3CDTF">2017-10-02T10:57:20Z</dcterms:created>
  <dcterms:modified xsi:type="dcterms:W3CDTF">2018-11-09T17:29:46Z</dcterms:modified>
</cp:coreProperties>
</file>