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omputational Finance/Asset Allocation/Consegna 1/"/>
    </mc:Choice>
  </mc:AlternateContent>
  <xr:revisionPtr revIDLastSave="0" documentId="13_ncr:1_{6138B360-5D19-3F45-AFF3-69552FB3EAF4}" xr6:coauthVersionLast="45" xr6:coauthVersionMax="45" xr10:uidLastSave="{00000000-0000-0000-0000-000000000000}"/>
  <bookViews>
    <workbookView xWindow="0" yWindow="0" windowWidth="28800" windowHeight="18000" xr2:uid="{31C5250C-A33B-7548-A54F-218EB49BDED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W15" i="1"/>
  <c r="AA78" i="1"/>
  <c r="G6" i="1" l="1"/>
  <c r="G8" i="1" s="1"/>
  <c r="G11" i="1" s="1"/>
  <c r="G7" i="1"/>
  <c r="G9" i="1" l="1"/>
  <c r="G10" i="1" s="1"/>
  <c r="N7" i="1" l="1"/>
  <c r="M7" i="1"/>
  <c r="L7" i="1"/>
  <c r="K7" i="1"/>
  <c r="J7" i="1"/>
  <c r="I7" i="1"/>
  <c r="H7" i="1"/>
  <c r="F7" i="1"/>
  <c r="E7" i="1"/>
  <c r="D7" i="1"/>
  <c r="D6" i="1"/>
  <c r="D8" i="1" s="1"/>
  <c r="D11" i="1" s="1"/>
  <c r="E6" i="1"/>
  <c r="F6" i="1"/>
  <c r="H6" i="1"/>
  <c r="I6" i="1"/>
  <c r="I8" i="1" s="1"/>
  <c r="I11" i="1" s="1"/>
  <c r="J6" i="1"/>
  <c r="K6" i="1"/>
  <c r="K8" i="1" s="1"/>
  <c r="L6" i="1"/>
  <c r="M6" i="1"/>
  <c r="M8" i="1" s="1"/>
  <c r="M11" i="1" s="1"/>
  <c r="N6" i="1"/>
  <c r="T7" i="1"/>
  <c r="O4" i="1"/>
  <c r="E8" i="1" l="1"/>
  <c r="L8" i="1"/>
  <c r="L11" i="1" s="1"/>
  <c r="H8" i="1"/>
  <c r="H11" i="1" s="1"/>
  <c r="O6" i="1"/>
  <c r="N8" i="1"/>
  <c r="N11" i="1" s="1"/>
  <c r="J8" i="1"/>
  <c r="J11" i="1" s="1"/>
  <c r="F8" i="1"/>
  <c r="F11" i="1" s="1"/>
  <c r="E9" i="1"/>
  <c r="E11" i="1"/>
  <c r="Y15" i="1" s="1"/>
  <c r="K11" i="1"/>
  <c r="K9" i="1"/>
  <c r="D9" i="1"/>
  <c r="D10" i="1" s="1"/>
  <c r="J9" i="1"/>
  <c r="J10" i="1" s="1"/>
  <c r="M9" i="1"/>
  <c r="M10" i="1" s="1"/>
  <c r="I9" i="1"/>
  <c r="I10" i="1" s="1"/>
  <c r="H9" i="1" l="1"/>
  <c r="H10" i="1" s="1"/>
  <c r="N9" i="1"/>
  <c r="N10" i="1" s="1"/>
  <c r="L9" i="1"/>
  <c r="L10" i="1" s="1"/>
  <c r="F9" i="1"/>
  <c r="F10" i="1" s="1"/>
  <c r="K10" i="1"/>
  <c r="E10" i="1"/>
  <c r="O11" i="1"/>
  <c r="D13" i="1" s="1"/>
  <c r="O10" i="1" l="1"/>
  <c r="O9" i="1"/>
</calcChain>
</file>

<file path=xl/sharedStrings.xml><?xml version="1.0" encoding="utf-8"?>
<sst xmlns="http://schemas.openxmlformats.org/spreadsheetml/2006/main" count="60" uniqueCount="46">
  <si>
    <t>AMZN</t>
  </si>
  <si>
    <t>MSFT</t>
  </si>
  <si>
    <t>ZM</t>
  </si>
  <si>
    <t>6758.T</t>
  </si>
  <si>
    <t>ENPH</t>
  </si>
  <si>
    <t>MRNA</t>
  </si>
  <si>
    <t>MC.PA</t>
  </si>
  <si>
    <t>0P0000ZZBQ</t>
  </si>
  <si>
    <t>BAFWX</t>
  </si>
  <si>
    <t>Quoted price</t>
  </si>
  <si>
    <t>USD/EUR</t>
  </si>
  <si>
    <t>HKD/EUR</t>
  </si>
  <si>
    <t>GBP/UER</t>
  </si>
  <si>
    <t>JPY/EUR</t>
  </si>
  <si>
    <t>AMZN(USD)</t>
  </si>
  <si>
    <t>MSFT(USD)</t>
  </si>
  <si>
    <t>ZM(USD)</t>
  </si>
  <si>
    <t>9988.HK(HKD)</t>
  </si>
  <si>
    <t>6758.T(JPY)</t>
  </si>
  <si>
    <t>ENPH(USD)</t>
  </si>
  <si>
    <t>MRNA(USD)</t>
  </si>
  <si>
    <t>CWBFX</t>
  </si>
  <si>
    <t>MC.PA(EUR)</t>
  </si>
  <si>
    <t>CWBFX(USD)</t>
  </si>
  <si>
    <t>0P0000ZZBQ(GBP)</t>
  </si>
  <si>
    <t>BAFWX(USD)</t>
  </si>
  <si>
    <t>Weights</t>
  </si>
  <si>
    <t>Value of the portfolio (EUR)</t>
  </si>
  <si>
    <t>Benchmark</t>
  </si>
  <si>
    <t>MIWO00000PUS</t>
  </si>
  <si>
    <t>AGGH</t>
  </si>
  <si>
    <t>TOT(EUR)</t>
  </si>
  <si>
    <t>Price(EUR)</t>
  </si>
  <si>
    <t>EUR/UER</t>
  </si>
  <si>
    <t>Transaction cost</t>
  </si>
  <si>
    <t>#Shares</t>
  </si>
  <si>
    <t>Cash</t>
  </si>
  <si>
    <t>Date: 10/28/2020</t>
  </si>
  <si>
    <t>Liquidity(EUR)</t>
  </si>
  <si>
    <t>Cash(no transaction)</t>
  </si>
  <si>
    <t>Transactions cost</t>
  </si>
  <si>
    <t>Equity</t>
  </si>
  <si>
    <t>Bond</t>
  </si>
  <si>
    <t>Pesi</t>
  </si>
  <si>
    <t>ticker</t>
  </si>
  <si>
    <t>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</si>
</sst>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0" fillId="4" borderId="0" xfId="0" applyFill="1"/>
    <xf numFmtId="0" fontId="0" fillId="6" borderId="0" xfId="0" applyFill="1"/>
    <xf numFmtId="0" fontId="0" fillId="0" borderId="0" xfId="0" applyFill="1"/>
    <xf numFmtId="0" fontId="2" fillId="0" borderId="0" xfId="0" applyFont="1" applyFill="1"/>
    <xf numFmtId="0" fontId="2" fillId="6" borderId="0" xfId="0" applyFont="1" applyFill="1"/>
    <xf numFmtId="10" fontId="0" fillId="0" borderId="0" xfId="0" applyNumberFormat="1"/>
    <xf numFmtId="0" fontId="0" fillId="0" borderId="0" xfId="0" applyFont="1"/>
    <xf numFmtId="0" fontId="0" fillId="5" borderId="0" xfId="0" applyFont="1" applyFill="1"/>
    <xf numFmtId="0" fontId="2" fillId="5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3BFDF"/>
      <color rgb="FF4B71B4"/>
      <color rgb="FFA9B8DC"/>
      <color rgb="FF7391CA"/>
      <color rgb="FF5775D2"/>
      <color rgb="FF506BC0"/>
      <color rgb="FF95B0E2"/>
      <color rgb="FFEFFF00"/>
      <color rgb="FFFFF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673477757292748E-2"/>
          <c:y val="8.1708349332325944E-2"/>
          <c:w val="0.84305070430210061"/>
          <c:h val="0.8701028277634961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shade val="41000"/>
                      <a:lumMod val="60000"/>
                      <a:lumOff val="40000"/>
                    </a:schemeClr>
                  </a:gs>
                  <a:gs pos="0">
                    <a:schemeClr val="accent1">
                      <a:shade val="41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567-1746-882D-4602F12B31A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1">
                      <a:shade val="53000"/>
                      <a:lumMod val="60000"/>
                      <a:lumOff val="40000"/>
                    </a:schemeClr>
                  </a:gs>
                  <a:gs pos="0">
                    <a:schemeClr val="accent1">
                      <a:shade val="53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67-1746-882D-4602F12B31A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shade val="65000"/>
                      <a:lumMod val="60000"/>
                      <a:lumOff val="40000"/>
                    </a:schemeClr>
                  </a:gs>
                  <a:gs pos="0">
                    <a:schemeClr val="accent1">
                      <a:shade val="6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567-1746-882D-4602F12B31A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shade val="88000"/>
                      <a:lumMod val="60000"/>
                      <a:lumOff val="40000"/>
                    </a:schemeClr>
                  </a:gs>
                  <a:gs pos="0">
                    <a:schemeClr val="accent1">
                      <a:shade val="88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67-1746-882D-4602F12B31A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567-1746-882D-4602F12B31A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1">
                      <a:tint val="89000"/>
                      <a:lumMod val="60000"/>
                      <a:lumOff val="40000"/>
                    </a:schemeClr>
                  </a:gs>
                  <a:gs pos="0">
                    <a:schemeClr val="accent1">
                      <a:tint val="89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67-1746-882D-4602F12B31A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tint val="77000"/>
                      <a:lumMod val="60000"/>
                      <a:lumOff val="40000"/>
                    </a:schemeClr>
                  </a:gs>
                  <a:gs pos="0">
                    <a:schemeClr val="accent1">
                      <a:tint val="77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567-1746-882D-4602F12B31A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1">
                      <a:tint val="65000"/>
                      <a:lumMod val="60000"/>
                      <a:lumOff val="40000"/>
                    </a:schemeClr>
                  </a:gs>
                  <a:gs pos="0">
                    <a:schemeClr val="accent1">
                      <a:tint val="65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67-1746-882D-4602F12B31A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1">
                      <a:tint val="54000"/>
                      <a:lumMod val="60000"/>
                      <a:lumOff val="40000"/>
                    </a:schemeClr>
                  </a:gs>
                  <a:gs pos="0">
                    <a:schemeClr val="accent1">
                      <a:tint val="54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567-1746-882D-4602F12B31A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1">
                      <a:tint val="42000"/>
                      <a:lumMod val="60000"/>
                      <a:lumOff val="40000"/>
                    </a:schemeClr>
                  </a:gs>
                  <a:gs pos="0">
                    <a:schemeClr val="accent1">
                      <a:tint val="42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67-1746-882D-4602F12B31A8}"/>
              </c:ext>
            </c:extLst>
          </c:dPt>
          <c:dLbls>
            <c:dLbl>
              <c:idx val="0"/>
              <c:layout>
                <c:manualLayout>
                  <c:x val="-1.1435949915793107E-2"/>
                  <c:y val="6.5782197763471634E-2"/>
                </c:manualLayout>
              </c:layout>
              <c:tx>
                <c:rich>
                  <a:bodyPr/>
                  <a:lstStyle/>
                  <a:p>
                    <a:fld id="{91412324-4850-EE42-957B-7EEA374348E1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3,25%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67-1746-882D-4602F12B31A8}"/>
                </c:ext>
              </c:extLst>
            </c:dLbl>
            <c:dLbl>
              <c:idx val="1"/>
              <c:layout>
                <c:manualLayout>
                  <c:x val="-3.5720459184550163E-2"/>
                  <c:y val="6.6822103111637693E-2"/>
                </c:manualLayout>
              </c:layout>
              <c:tx>
                <c:rich>
                  <a:bodyPr/>
                  <a:lstStyle/>
                  <a:p>
                    <a:fld id="{498CEA46-5FD4-3E44-81AC-DB4B76F5A3EE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3,25%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67-1746-882D-4602F12B31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21A451-D5D2-9640-B693-F7A9B1A7D5B0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6,5%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67-1746-882D-4602F12B31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B574EA-78F8-DE43-9094-D13B58C36A9F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9,75%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567-1746-882D-4602F12B31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9259C6-BD46-D049-A5DB-9BD0CF5452EA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13,65%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567-1746-882D-4602F12B31A8}"/>
                </c:ext>
              </c:extLst>
            </c:dLbl>
            <c:dLbl>
              <c:idx val="8"/>
              <c:layout>
                <c:manualLayout>
                  <c:x val="4.5427707014557506E-2"/>
                  <c:y val="0.12679995973118219"/>
                </c:manualLayout>
              </c:layout>
              <c:tx>
                <c:rich>
                  <a:bodyPr/>
                  <a:lstStyle/>
                  <a:p>
                    <a:fld id="{4CD184F2-676F-6845-8CF3-2B0CC805B984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1,3%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567-1746-882D-4602F12B31A8}"/>
                </c:ext>
              </c:extLst>
            </c:dLbl>
            <c:dLbl>
              <c:idx val="9"/>
              <c:layout>
                <c:manualLayout>
                  <c:x val="8.9756206652268581E-3"/>
                  <c:y val="6.294416232311302E-2"/>
                </c:manualLayout>
              </c:layout>
              <c:tx>
                <c:rich>
                  <a:bodyPr/>
                  <a:lstStyle/>
                  <a:p>
                    <a:fld id="{E6BF66D8-D09D-4541-99D4-8274B71EEF8F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1,3%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567-1746-882D-4602F12B3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Foglio1!$C$215:$L$215</c:f>
              <c:strCache>
                <c:ptCount val="10"/>
                <c:pt idx="0">
                  <c:v>AMZN</c:v>
                </c:pt>
                <c:pt idx="1">
                  <c:v>MSFT</c:v>
                </c:pt>
                <c:pt idx="2">
                  <c:v>ZM</c:v>
                </c:pt>
                <c:pt idx="3">
                  <c:v>6758.T</c:v>
                </c:pt>
                <c:pt idx="4">
                  <c:v>ENPH</c:v>
                </c:pt>
                <c:pt idx="5">
                  <c:v>MRNA</c:v>
                </c:pt>
                <c:pt idx="6">
                  <c:v>MC.PA</c:v>
                </c:pt>
                <c:pt idx="7">
                  <c:v>CWBFX</c:v>
                </c:pt>
                <c:pt idx="8">
                  <c:v>0P0000ZZBQ</c:v>
                </c:pt>
                <c:pt idx="9">
                  <c:v>BAFWX</c:v>
                </c:pt>
              </c:strCache>
            </c:strRef>
          </c:cat>
          <c:val>
            <c:numRef>
              <c:f>Foglio1!$C$216:$L$216</c:f>
              <c:numCache>
                <c:formatCode>General</c:formatCode>
                <c:ptCount val="10"/>
                <c:pt idx="0">
                  <c:v>3.2500000000000001E-2</c:v>
                </c:pt>
                <c:pt idx="1">
                  <c:v>3.2500000000000001E-2</c:v>
                </c:pt>
                <c:pt idx="2">
                  <c:v>6.5000000000000002E-2</c:v>
                </c:pt>
                <c:pt idx="3">
                  <c:v>9.7500000000000003E-2</c:v>
                </c:pt>
                <c:pt idx="4">
                  <c:v>0.13</c:v>
                </c:pt>
                <c:pt idx="5">
                  <c:v>0.13</c:v>
                </c:pt>
                <c:pt idx="6">
                  <c:v>0.13650000000000001</c:v>
                </c:pt>
                <c:pt idx="7">
                  <c:v>0.35</c:v>
                </c:pt>
                <c:pt idx="8">
                  <c:v>1.2999999999999999E-2</c:v>
                </c:pt>
                <c:pt idx="9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1746-882D-4602F12B31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672266795890386"/>
          <c:w val="1"/>
          <c:h val="0.12327733204109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92545240105799"/>
          <c:y val="1.8053263218710005E-2"/>
          <c:w val="0.80162578249855188"/>
          <c:h val="0.9716305863705985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shade val="76000"/>
                      <a:lumMod val="60000"/>
                      <a:lumOff val="40000"/>
                    </a:schemeClr>
                  </a:gs>
                  <a:gs pos="0">
                    <a:schemeClr val="accent1">
                      <a:shade val="76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25-2C4C-A582-C79344004FB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1">
                      <a:tint val="77000"/>
                      <a:lumMod val="60000"/>
                      <a:lumOff val="40000"/>
                    </a:schemeClr>
                  </a:gs>
                  <a:gs pos="0">
                    <a:schemeClr val="accent1">
                      <a:tint val="77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25-2C4C-A582-C79344004FB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MIWO00000PUS</a:t>
                    </a:r>
                  </a:p>
                  <a:p>
                    <a:pPr>
                      <a:defRPr sz="1600">
                        <a:solidFill>
                          <a:schemeClr val="tx1"/>
                        </a:solidFill>
                      </a:defRPr>
                    </a:pPr>
                    <a:fld id="{DAB3D9E8-09F9-C44F-82CE-AB55C438FB8A}" type="PERCENTA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25-2C4C-A582-C79344004FB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AGGH </a:t>
                    </a:r>
                  </a:p>
                  <a:p>
                    <a:pPr>
                      <a:defRPr sz="1600">
                        <a:solidFill>
                          <a:schemeClr val="tx1"/>
                        </a:solidFill>
                      </a:defRPr>
                    </a:pPr>
                    <a:fld id="{DE7D8949-7929-4A4C-8899-735D42010225}" type="PERCENTAGE">
                      <a:rPr lang="en-US" sz="1600">
                        <a:solidFill>
                          <a:schemeClr val="tx1"/>
                        </a:solidFill>
                      </a:rPr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C25-2C4C-A582-C79344004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Foglio1!$R$6:$S$6</c:f>
              <c:strCache>
                <c:ptCount val="2"/>
                <c:pt idx="0">
                  <c:v>MIWO00000PUS</c:v>
                </c:pt>
                <c:pt idx="1">
                  <c:v>AGGH</c:v>
                </c:pt>
              </c:strCache>
            </c:strRef>
          </c:cat>
          <c:val>
            <c:numRef>
              <c:f>Foglio1!$R$7:$S$7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7-6941-8EDB-67CDDCEDBC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9.7396207717164211E-4"/>
          <c:y val="0.74001148382491577"/>
          <c:w val="0.99636711307758341"/>
          <c:h val="0.25758168517769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636174026764678E-2"/>
          <c:y val="4.4611326058577299E-3"/>
          <c:w val="0.93347864375271672"/>
          <c:h val="0.9955388673941423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rgbClr val="4B71B4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E1F-6F47-A109-AA2236F499DA}"/>
              </c:ext>
            </c:extLst>
          </c:dPt>
          <c:dPt>
            <c:idx val="1"/>
            <c:bubble3D val="0"/>
            <c:explosion val="9"/>
            <c:spPr>
              <a:solidFill>
                <a:srgbClr val="B3BFDF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E1F-6F47-A109-AA2236F499D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8714F9-02E6-C546-91B7-0721C36DEB4B}" type="CATEGORYNAME">
                      <a:rPr lang="en-US" sz="16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[NOME CATEGORIA]</a:t>
                    </a:fld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
67.20%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3651552790498"/>
                      <c:h val="0.13598263977959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1F-6F47-A109-AA2236F499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51E310-C431-2545-9D4D-A4C2F2A3E4C6}" type="CATEGORYNAME">
                      <a:rPr lang="en-US" sz="1600" b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[NOME CATEGORIA]</a:t>
                    </a:fld>
                    <a:r>
                      <a:rPr lang="en-US" sz="1600" b="0" baseline="0">
                        <a:solidFill>
                          <a:schemeClr val="tx1"/>
                        </a:solidFill>
                      </a:rPr>
                      <a:t>
32.80%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69729956497672"/>
                      <c:h val="0.153619817442315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E1F-6F47-A109-AA2236F49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Foglio1!$W$14:$X$14</c:f>
              <c:strCache>
                <c:ptCount val="2"/>
                <c:pt idx="0">
                  <c:v>Equity</c:v>
                </c:pt>
                <c:pt idx="1">
                  <c:v>Bond</c:v>
                </c:pt>
              </c:strCache>
            </c:strRef>
          </c:cat>
          <c:val>
            <c:numRef>
              <c:f>Foglio1!$W$15:$X$15</c:f>
              <c:numCache>
                <c:formatCode>0.00%</c:formatCode>
                <c:ptCount val="2"/>
                <c:pt idx="0">
                  <c:v>0.67199999999999993</c:v>
                </c:pt>
                <c:pt idx="1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6F47-A109-AA2236F499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"/>
          <c:y val="0.84516204716786691"/>
          <c:w val="0.9991415828730793"/>
          <c:h val="0.15178908141495207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626534</xdr:colOff>
      <xdr:row>14</xdr:row>
      <xdr:rowOff>185953</xdr:rowOff>
    </xdr:from>
    <xdr:to>
      <xdr:col>17</xdr:col>
      <xdr:colOff>860323</xdr:colOff>
      <xdr:row>58</xdr:row>
      <xdr:rowOff>122903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49ADEC9-921E-C94E-A9BA-A55D1FB5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880808</xdr:colOff>
      <xdr:row>61</xdr:row>
      <xdr:rowOff>65558</xdr:rowOff>
    </xdr:from>
    <xdr:to>
      <xdr:col>16</xdr:col>
      <xdr:colOff>625392</xdr:colOff>
      <xdr:row>109</xdr:row>
      <xdr:rowOff>81935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F33BCE4-79C6-A048-809B-F01C73CC9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213537</xdr:colOff>
      <xdr:row>17</xdr:row>
      <xdr:rowOff>102419</xdr:rowOff>
    </xdr:from>
    <xdr:to>
      <xdr:col>33</xdr:col>
      <xdr:colOff>430160</xdr:colOff>
      <xdr:row>61</xdr:row>
      <xdr:rowOff>142374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F24D655-8622-6948-BE07-FB769F47E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5EAC-B49B-0340-B3E0-61EB113863EB}">
  <dimension ref="A1:AC218"/>
  <sheetViews>
    <sheetView tabSelected="1" topLeftCell="H5" zoomScale="64" zoomScaleNormal="93" workbookViewId="0">
      <selection activeCell="AA16" sqref="AA16"/>
    </sheetView>
  </sheetViews>
  <sheetFormatPr baseColWidth="10" defaultRowHeight="16" x14ac:dyDescent="0.2"/>
  <cols>
    <col min="1" max="1" width="24.33203125" bestFit="1" customWidth="1"/>
    <col min="2" max="2" width="12.1640625" customWidth="1"/>
    <col min="3" max="3" width="18.5" bestFit="1" customWidth="1"/>
    <col min="4" max="4" width="14.83203125" bestFit="1" customWidth="1"/>
    <col min="5" max="5" width="13.83203125" bestFit="1" customWidth="1"/>
    <col min="6" max="6" width="8.83203125" customWidth="1"/>
    <col min="7" max="7" width="13.33203125" bestFit="1" customWidth="1"/>
    <col min="9" max="9" width="11.33203125" bestFit="1" customWidth="1"/>
    <col min="10" max="10" width="12" bestFit="1" customWidth="1"/>
    <col min="11" max="11" width="16.6640625" bestFit="1" customWidth="1"/>
    <col min="12" max="12" width="12.1640625" bestFit="1" customWidth="1"/>
    <col min="13" max="13" width="16.6640625" bestFit="1" customWidth="1"/>
    <col min="14" max="14" width="12.5" bestFit="1" customWidth="1"/>
    <col min="15" max="15" width="9" bestFit="1" customWidth="1"/>
    <col min="16" max="16" width="8.83203125" bestFit="1" customWidth="1"/>
    <col min="17" max="17" width="10.33203125" bestFit="1" customWidth="1"/>
    <col min="18" max="18" width="14.83203125" bestFit="1" customWidth="1"/>
    <col min="23" max="23" width="14.5" bestFit="1" customWidth="1"/>
  </cols>
  <sheetData>
    <row r="1" spans="1:25" x14ac:dyDescent="0.2">
      <c r="A1" s="3" t="s">
        <v>37</v>
      </c>
    </row>
    <row r="2" spans="1:25" x14ac:dyDescent="0.2">
      <c r="A2" s="3" t="s">
        <v>27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22</v>
      </c>
      <c r="L2" s="1" t="s">
        <v>23</v>
      </c>
      <c r="M2" s="1" t="s">
        <v>24</v>
      </c>
      <c r="N2" s="1" t="s">
        <v>25</v>
      </c>
      <c r="Q2" s="2" t="s">
        <v>10</v>
      </c>
      <c r="R2" s="2" t="s">
        <v>13</v>
      </c>
      <c r="S2" s="2" t="s">
        <v>11</v>
      </c>
      <c r="T2" s="2" t="s">
        <v>12</v>
      </c>
      <c r="U2" s="2" t="s">
        <v>33</v>
      </c>
      <c r="W2" s="2" t="s">
        <v>34</v>
      </c>
    </row>
    <row r="3" spans="1:25" x14ac:dyDescent="0.2">
      <c r="A3">
        <v>5000000</v>
      </c>
      <c r="C3" s="7" t="s">
        <v>9</v>
      </c>
      <c r="D3">
        <v>3162.78</v>
      </c>
      <c r="E3">
        <v>202.68</v>
      </c>
      <c r="F3">
        <v>516.01</v>
      </c>
      <c r="G3">
        <v>307.39999999999998</v>
      </c>
      <c r="H3">
        <v>8248</v>
      </c>
      <c r="I3">
        <v>102.81</v>
      </c>
      <c r="J3">
        <v>65.739999999999995</v>
      </c>
      <c r="K3">
        <v>402.15</v>
      </c>
      <c r="L3">
        <v>21.11</v>
      </c>
      <c r="M3">
        <v>2.21</v>
      </c>
      <c r="N3">
        <v>34.880000000000003</v>
      </c>
      <c r="Q3">
        <v>0.85</v>
      </c>
      <c r="R3">
        <v>8.2000000000000007E-3</v>
      </c>
      <c r="S3">
        <v>0.11</v>
      </c>
      <c r="T3">
        <v>1.1100000000000001</v>
      </c>
      <c r="U3">
        <v>1</v>
      </c>
      <c r="W3">
        <v>3.0000000000000001E-3</v>
      </c>
    </row>
    <row r="4" spans="1:25" x14ac:dyDescent="0.2">
      <c r="C4" s="7" t="s">
        <v>26</v>
      </c>
      <c r="D4">
        <v>0.05</v>
      </c>
      <c r="E4">
        <v>0.04</v>
      </c>
      <c r="F4">
        <v>0.04</v>
      </c>
      <c r="G4">
        <v>0.04</v>
      </c>
      <c r="H4">
        <v>0.06</v>
      </c>
      <c r="I4">
        <v>0.04</v>
      </c>
      <c r="J4">
        <v>7.0000000000000007E-2</v>
      </c>
      <c r="K4">
        <v>0.06</v>
      </c>
      <c r="L4">
        <v>0.4</v>
      </c>
      <c r="M4">
        <v>0.1</v>
      </c>
      <c r="N4">
        <v>0.1</v>
      </c>
      <c r="O4">
        <f>SUM(D4:N4)</f>
        <v>1</v>
      </c>
    </row>
    <row r="5" spans="1:25" x14ac:dyDescent="0.2">
      <c r="C5" s="6"/>
    </row>
    <row r="6" spans="1:25" x14ac:dyDescent="0.2">
      <c r="C6" s="7" t="s">
        <v>31</v>
      </c>
      <c r="D6">
        <f>D4*$A$3</f>
        <v>250000</v>
      </c>
      <c r="E6">
        <f t="shared" ref="E6:N6" si="0">E4*$A$3</f>
        <v>200000</v>
      </c>
      <c r="F6">
        <f t="shared" si="0"/>
        <v>200000</v>
      </c>
      <c r="G6">
        <f t="shared" si="0"/>
        <v>200000</v>
      </c>
      <c r="H6">
        <f t="shared" si="0"/>
        <v>300000</v>
      </c>
      <c r="I6">
        <f t="shared" si="0"/>
        <v>200000</v>
      </c>
      <c r="J6">
        <f t="shared" si="0"/>
        <v>350000.00000000006</v>
      </c>
      <c r="K6">
        <f t="shared" si="0"/>
        <v>300000</v>
      </c>
      <c r="L6">
        <f t="shared" si="0"/>
        <v>2000000</v>
      </c>
      <c r="M6">
        <f t="shared" si="0"/>
        <v>500000</v>
      </c>
      <c r="N6">
        <f t="shared" si="0"/>
        <v>500000</v>
      </c>
      <c r="O6">
        <f>SUM(D6:N6)</f>
        <v>5000000</v>
      </c>
      <c r="Q6" s="5" t="s">
        <v>28</v>
      </c>
      <c r="R6" s="1" t="s">
        <v>29</v>
      </c>
      <c r="S6" s="1" t="s">
        <v>30</v>
      </c>
    </row>
    <row r="7" spans="1:25" x14ac:dyDescent="0.2">
      <c r="C7" s="7" t="s">
        <v>32</v>
      </c>
      <c r="D7">
        <f>D3*$Q$3</f>
        <v>2688.3630000000003</v>
      </c>
      <c r="E7">
        <f>E3*$Q$3</f>
        <v>172.27799999999999</v>
      </c>
      <c r="F7">
        <f>F3*$Q$3</f>
        <v>438.60849999999999</v>
      </c>
      <c r="G7">
        <f>G3*S3</f>
        <v>33.814</v>
      </c>
      <c r="H7">
        <f>H3*R3</f>
        <v>67.633600000000001</v>
      </c>
      <c r="I7">
        <f>I3*$Q$3</f>
        <v>87.388499999999993</v>
      </c>
      <c r="J7">
        <f>J3*$Q$3</f>
        <v>55.878999999999991</v>
      </c>
      <c r="K7">
        <f>K3*U3</f>
        <v>402.15</v>
      </c>
      <c r="L7">
        <f>L3*$Q$3</f>
        <v>17.9435</v>
      </c>
      <c r="M7">
        <f>M3*T3</f>
        <v>2.4531000000000001</v>
      </c>
      <c r="N7">
        <f>N3*$Q$3</f>
        <v>29.648</v>
      </c>
      <c r="Q7" s="4" t="s">
        <v>26</v>
      </c>
      <c r="R7">
        <v>0.6</v>
      </c>
      <c r="S7">
        <v>0.4</v>
      </c>
      <c r="T7">
        <f>SUM(R7:S7)</f>
        <v>1</v>
      </c>
    </row>
    <row r="8" spans="1:25" x14ac:dyDescent="0.2">
      <c r="C8" s="7" t="s">
        <v>35</v>
      </c>
      <c r="D8">
        <f>INT(D6/(D7*(1+$W$3)^2))</f>
        <v>92</v>
      </c>
      <c r="E8">
        <f>INT(E6/(E7*(1+$W$3)^2))</f>
        <v>1153</v>
      </c>
      <c r="F8">
        <f>INT(F6/(F7*(1+$W$3)^2))</f>
        <v>453</v>
      </c>
      <c r="G8">
        <f t="shared" ref="G8" si="1">INT(G6/(G7*(1+$W$3)^2))</f>
        <v>5879</v>
      </c>
      <c r="H8">
        <f>INT(H6/(H7*(1+$W$3)^2))</f>
        <v>4409</v>
      </c>
      <c r="I8">
        <f>INT(I6/(I7*(1+$W$3)^2))</f>
        <v>2274</v>
      </c>
      <c r="J8">
        <f>INT(J6/(J7*(1+$W$3)^2))</f>
        <v>6226</v>
      </c>
      <c r="K8">
        <f>INT(K6/(K7*(1+$W$3)))</f>
        <v>743</v>
      </c>
      <c r="L8">
        <f>INT(L6/(L7*(1+$W$3)^2))</f>
        <v>110795</v>
      </c>
      <c r="M8">
        <f>INT(M6/(M7*(1+$W$3)^2))</f>
        <v>202606</v>
      </c>
      <c r="N8">
        <f>INT(N6/(N7*(1+$W$3)^2))</f>
        <v>16763</v>
      </c>
    </row>
    <row r="9" spans="1:25" x14ac:dyDescent="0.2">
      <c r="C9" s="7" t="s">
        <v>39</v>
      </c>
      <c r="D9">
        <f>D7*D8</f>
        <v>247329.39600000004</v>
      </c>
      <c r="E9">
        <f t="shared" ref="E9:N9" si="2">E7*E8</f>
        <v>198636.53399999999</v>
      </c>
      <c r="F9">
        <f t="shared" si="2"/>
        <v>198689.65049999999</v>
      </c>
      <c r="G9">
        <f t="shared" si="2"/>
        <v>198792.50599999999</v>
      </c>
      <c r="H9">
        <f t="shared" si="2"/>
        <v>298196.54239999998</v>
      </c>
      <c r="I9">
        <f t="shared" si="2"/>
        <v>198721.44899999999</v>
      </c>
      <c r="J9">
        <f t="shared" si="2"/>
        <v>347902.65399999992</v>
      </c>
      <c r="K9">
        <f t="shared" si="2"/>
        <v>298797.45</v>
      </c>
      <c r="L9">
        <f t="shared" si="2"/>
        <v>1988050.0825</v>
      </c>
      <c r="M9">
        <f t="shared" si="2"/>
        <v>497012.77860000002</v>
      </c>
      <c r="N9">
        <f t="shared" si="2"/>
        <v>496989.424</v>
      </c>
      <c r="O9">
        <f>SUM(D9:N9)</f>
        <v>4969118.4669999992</v>
      </c>
    </row>
    <row r="10" spans="1:25" x14ac:dyDescent="0.2">
      <c r="C10" s="7" t="s">
        <v>40</v>
      </c>
      <c r="D10">
        <f t="shared" ref="D10:N10" si="3">D11-D9</f>
        <v>1486.2023405639338</v>
      </c>
      <c r="E10">
        <f t="shared" si="3"/>
        <v>1193.6069328059384</v>
      </c>
      <c r="F10">
        <f t="shared" si="3"/>
        <v>1193.9261098544521</v>
      </c>
      <c r="G10">
        <f t="shared" si="3"/>
        <v>1194.5441685539554</v>
      </c>
      <c r="H10">
        <f t="shared" si="3"/>
        <v>1791.8630232815049</v>
      </c>
      <c r="I10">
        <f t="shared" si="3"/>
        <v>1194.1171870409453</v>
      </c>
      <c r="J10">
        <f t="shared" si="3"/>
        <v>2090.5470478858915</v>
      </c>
      <c r="K10">
        <f t="shared" si="3"/>
        <v>896.39234999998007</v>
      </c>
      <c r="L10">
        <f t="shared" si="3"/>
        <v>11946.192945741815</v>
      </c>
      <c r="M10">
        <f t="shared" si="3"/>
        <v>2986.5497866072692</v>
      </c>
      <c r="N10">
        <f t="shared" si="3"/>
        <v>2986.4094488158589</v>
      </c>
      <c r="O10">
        <f>SUM(D10:N10)</f>
        <v>28960.351341151545</v>
      </c>
    </row>
    <row r="11" spans="1:25" x14ac:dyDescent="0.2">
      <c r="C11" s="7" t="s">
        <v>36</v>
      </c>
      <c r="D11">
        <f>D8*D7*(1+$W$3)^2</f>
        <v>248815.59834056397</v>
      </c>
      <c r="E11">
        <f>E8*E7*(1+$W$3)^2</f>
        <v>199830.14093280592</v>
      </c>
      <c r="F11">
        <f>F8*F7*(1+$W$3)^2</f>
        <v>199883.57660985444</v>
      </c>
      <c r="G11">
        <f t="shared" ref="G11" si="4">G8*G7*(1+$W$3)^2</f>
        <v>199987.05016855395</v>
      </c>
      <c r="H11">
        <f>H8*H7*(1+$W$3)^2</f>
        <v>299988.40542328148</v>
      </c>
      <c r="I11">
        <f>I8*I7*(1+$W$3)^2</f>
        <v>199915.56618704094</v>
      </c>
      <c r="J11">
        <f>J8*J7*(1+$W$3)^2</f>
        <v>349993.20104788581</v>
      </c>
      <c r="K11">
        <f>K8*K7*(1+$W$3)</f>
        <v>299693.84234999999</v>
      </c>
      <c r="L11">
        <f>L8*L7*(1+$W$3)^2</f>
        <v>1999996.2754457418</v>
      </c>
      <c r="M11">
        <f>M8*M7*(1+$W$3)^2</f>
        <v>499999.32838660729</v>
      </c>
      <c r="N11">
        <f>N8*N7*(1+$W$3)^2</f>
        <v>499975.83344881586</v>
      </c>
      <c r="O11">
        <f>SUM(D11:N11)</f>
        <v>4998078.8183411518</v>
      </c>
    </row>
    <row r="12" spans="1:25" s="5" customFormat="1" x14ac:dyDescent="0.2">
      <c r="C12" s="6"/>
    </row>
    <row r="13" spans="1:25" x14ac:dyDescent="0.2">
      <c r="C13" s="7" t="s">
        <v>38</v>
      </c>
      <c r="D13">
        <f>O6-O11</f>
        <v>1921.1816588481888</v>
      </c>
    </row>
    <row r="14" spans="1:25" x14ac:dyDescent="0.2">
      <c r="W14" t="s">
        <v>41</v>
      </c>
      <c r="X14" t="s">
        <v>42</v>
      </c>
    </row>
    <row r="15" spans="1:25" x14ac:dyDescent="0.2">
      <c r="W15" s="8">
        <f>AA78</f>
        <v>0.67199999999999993</v>
      </c>
      <c r="X15" s="8">
        <f>AB78</f>
        <v>0.32800000000000001</v>
      </c>
      <c r="Y15" s="8">
        <f>SUM(W15:X15)</f>
        <v>1</v>
      </c>
    </row>
    <row r="77" spans="26:29" x14ac:dyDescent="0.2">
      <c r="Z77" t="s">
        <v>44</v>
      </c>
      <c r="AA77" t="s">
        <v>41</v>
      </c>
      <c r="AB77" t="s">
        <v>42</v>
      </c>
      <c r="AC77" t="s">
        <v>45</v>
      </c>
    </row>
    <row r="78" spans="26:29" x14ac:dyDescent="0.2">
      <c r="Z78" t="s">
        <v>43</v>
      </c>
      <c r="AA78" s="8">
        <f>1-AB78</f>
        <v>0.67199999999999993</v>
      </c>
      <c r="AB78" s="8">
        <v>0.32800000000000001</v>
      </c>
    </row>
    <row r="117" spans="3:13" x14ac:dyDescent="0.2">
      <c r="D117" s="1" t="s">
        <v>14</v>
      </c>
      <c r="E117" s="1" t="s">
        <v>15</v>
      </c>
      <c r="F117" s="1" t="s">
        <v>16</v>
      </c>
      <c r="G117" s="1" t="s">
        <v>18</v>
      </c>
      <c r="H117" s="1" t="s">
        <v>19</v>
      </c>
      <c r="I117" s="1" t="s">
        <v>20</v>
      </c>
      <c r="J117" s="1" t="s">
        <v>22</v>
      </c>
      <c r="K117" s="1" t="s">
        <v>23</v>
      </c>
      <c r="L117" s="1" t="s">
        <v>24</v>
      </c>
      <c r="M117" s="1" t="s">
        <v>25</v>
      </c>
    </row>
    <row r="118" spans="3:13" x14ac:dyDescent="0.2">
      <c r="C118" s="7" t="s">
        <v>26</v>
      </c>
      <c r="D118">
        <v>3.2500000000000001E-2</v>
      </c>
      <c r="E118">
        <v>3.2500000000000001E-2</v>
      </c>
      <c r="F118">
        <v>6.5000000000000002E-2</v>
      </c>
      <c r="G118">
        <v>9.7500000000000003E-2</v>
      </c>
      <c r="H118">
        <v>0.13</v>
      </c>
      <c r="I118">
        <v>0.13</v>
      </c>
      <c r="J118">
        <v>0.13650000000000001</v>
      </c>
      <c r="K118">
        <v>0.35</v>
      </c>
      <c r="L118">
        <v>1.2999999999999999E-2</v>
      </c>
      <c r="M118">
        <v>1.2999999999999999E-2</v>
      </c>
    </row>
    <row r="212" spans="2:19" x14ac:dyDescent="0.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2:19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2:19" x14ac:dyDescent="0.2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2:19" x14ac:dyDescent="0.2">
      <c r="B215" s="10"/>
      <c r="C215" s="11" t="s">
        <v>0</v>
      </c>
      <c r="D215" s="11" t="s">
        <v>1</v>
      </c>
      <c r="E215" s="11" t="s">
        <v>2</v>
      </c>
      <c r="F215" s="11" t="s">
        <v>3</v>
      </c>
      <c r="G215" s="11" t="s">
        <v>4</v>
      </c>
      <c r="H215" s="11" t="s">
        <v>5</v>
      </c>
      <c r="I215" s="11" t="s">
        <v>6</v>
      </c>
      <c r="J215" s="11" t="s">
        <v>21</v>
      </c>
      <c r="K215" s="11" t="s">
        <v>7</v>
      </c>
      <c r="L215" s="11" t="s">
        <v>8</v>
      </c>
      <c r="M215" s="10"/>
      <c r="N215" s="9"/>
      <c r="O215" s="9"/>
      <c r="P215" s="9"/>
      <c r="Q215" s="9"/>
      <c r="R215" s="9"/>
    </row>
    <row r="216" spans="2:19" x14ac:dyDescent="0.2">
      <c r="B216" s="10"/>
      <c r="C216">
        <v>3.2500000000000001E-2</v>
      </c>
      <c r="D216">
        <v>3.2500000000000001E-2</v>
      </c>
      <c r="E216">
        <v>6.5000000000000002E-2</v>
      </c>
      <c r="F216">
        <v>9.7500000000000003E-2</v>
      </c>
      <c r="G216">
        <v>0.13</v>
      </c>
      <c r="H216">
        <v>0.13</v>
      </c>
      <c r="I216">
        <v>0.13650000000000001</v>
      </c>
      <c r="J216">
        <v>0.35</v>
      </c>
      <c r="K216">
        <v>1.2999999999999999E-2</v>
      </c>
      <c r="L216">
        <v>1.2999999999999999E-2</v>
      </c>
      <c r="M216" s="10"/>
      <c r="N216" s="9"/>
      <c r="O216" s="9"/>
      <c r="P216" s="9"/>
      <c r="Q216" s="9"/>
      <c r="R216" s="9"/>
    </row>
    <row r="217" spans="2:19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9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</sheetData>
  <pageMargins left="0.7" right="0.7" top="0.75" bottom="0.75" header="0.3" footer="0.3"/>
  <ignoredErrors>
    <ignoredError sqref="M7 K11 K7:K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Ambrosini</dc:creator>
  <cp:lastModifiedBy>Fabio Ambrosini</cp:lastModifiedBy>
  <dcterms:created xsi:type="dcterms:W3CDTF">2020-10-30T15:57:11Z</dcterms:created>
  <dcterms:modified xsi:type="dcterms:W3CDTF">2020-11-27T00:57:02Z</dcterms:modified>
</cp:coreProperties>
</file>