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shiba\Google Drive\jupyter\variance\excel_files\"/>
    </mc:Choice>
  </mc:AlternateContent>
  <xr:revisionPtr revIDLastSave="0" documentId="13_ncr:1_{A1D7D0A5-712F-48E9-95A7-ABC6B36209EA}" xr6:coauthVersionLast="45" xr6:coauthVersionMax="45" xr10:uidLastSave="{00000000-0000-0000-0000-000000000000}"/>
  <bookViews>
    <workbookView xWindow="1170" yWindow="1170" windowWidth="15375" windowHeight="7875" tabRatio="730" xr2:uid="{4065E5A4-D918-4892-A463-165321788359}"/>
  </bookViews>
  <sheets>
    <sheet name="input" sheetId="46" r:id="rId1"/>
    <sheet name="Chart" sheetId="45" r:id="rId2"/>
    <sheet name="Chart data" sheetId="44" r:id="rId3"/>
  </sheets>
  <definedNames>
    <definedName name="_xlnm.Print_Area" localSheetId="2">'Chart data'!$B:$O</definedName>
    <definedName name="valuevx">42.314159</definedName>
    <definedName name="vertex42_copyright" hidden="1">"© 2015 Vertex42 LLC"</definedName>
    <definedName name="vertex42_id" hidden="1">"waterfall-chart.xlsx"</definedName>
    <definedName name="vertex42_title" hidden="1">"Waterfall Chart Template"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45" l="1"/>
  <c r="J12" i="45"/>
  <c r="J11" i="45"/>
  <c r="J10" i="45"/>
  <c r="J9" i="45"/>
  <c r="J8" i="45"/>
  <c r="J7" i="45"/>
  <c r="J6" i="45"/>
  <c r="I6" i="45"/>
  <c r="I7" i="45"/>
  <c r="I8" i="45"/>
  <c r="I9" i="45"/>
  <c r="I10" i="45"/>
  <c r="I11" i="45"/>
  <c r="I12" i="45"/>
  <c r="I13" i="45"/>
  <c r="B6" i="45"/>
  <c r="C6" i="45"/>
  <c r="D6" i="45"/>
  <c r="E6" i="45"/>
  <c r="F6" i="45"/>
  <c r="G6" i="45"/>
  <c r="H6" i="45"/>
  <c r="B7" i="45"/>
  <c r="C7" i="45"/>
  <c r="D7" i="45"/>
  <c r="E7" i="45"/>
  <c r="F7" i="45"/>
  <c r="G7" i="45"/>
  <c r="H7" i="45"/>
  <c r="B8" i="45"/>
  <c r="C8" i="45"/>
  <c r="D8" i="45"/>
  <c r="E8" i="45"/>
  <c r="F8" i="45"/>
  <c r="G8" i="45"/>
  <c r="H8" i="45"/>
  <c r="B9" i="45"/>
  <c r="C9" i="45"/>
  <c r="D9" i="45"/>
  <c r="E9" i="45"/>
  <c r="F9" i="45"/>
  <c r="G9" i="45"/>
  <c r="H9" i="45"/>
  <c r="B10" i="45"/>
  <c r="C10" i="45"/>
  <c r="D10" i="45"/>
  <c r="E10" i="45"/>
  <c r="F10" i="45"/>
  <c r="G10" i="45"/>
  <c r="H10" i="45"/>
  <c r="B11" i="45"/>
  <c r="C11" i="45"/>
  <c r="D11" i="45"/>
  <c r="E11" i="45"/>
  <c r="F11" i="45"/>
  <c r="G11" i="45"/>
  <c r="H11" i="45"/>
  <c r="B12" i="45"/>
  <c r="C12" i="45"/>
  <c r="D12" i="45"/>
  <c r="E12" i="45"/>
  <c r="F12" i="45"/>
  <c r="G12" i="45"/>
  <c r="H12" i="45"/>
  <c r="B13" i="45"/>
  <c r="C13" i="45"/>
  <c r="D13" i="45"/>
  <c r="E13" i="45"/>
  <c r="F13" i="45"/>
  <c r="G13" i="45"/>
  <c r="H13" i="45"/>
  <c r="C5" i="45"/>
  <c r="D5" i="45"/>
  <c r="E5" i="45"/>
  <c r="F5" i="45"/>
  <c r="G5" i="45"/>
  <c r="H5" i="45"/>
  <c r="D5" i="44"/>
  <c r="D6" i="44"/>
  <c r="D7" i="44"/>
  <c r="D8" i="44"/>
  <c r="I8" i="44" s="1"/>
  <c r="D9" i="44"/>
  <c r="D10" i="44"/>
  <c r="D11" i="44"/>
  <c r="D12" i="44"/>
  <c r="I12" i="44" s="1"/>
  <c r="D13" i="44"/>
  <c r="F6" i="44"/>
  <c r="I6" i="44"/>
  <c r="J6" i="44"/>
  <c r="M6" i="44"/>
  <c r="N6" i="44"/>
  <c r="F7" i="44"/>
  <c r="I7" i="44"/>
  <c r="J7" i="44"/>
  <c r="M7" i="44"/>
  <c r="N7" i="44"/>
  <c r="F8" i="44"/>
  <c r="N8" i="44"/>
  <c r="F9" i="44"/>
  <c r="I9" i="44"/>
  <c r="J9" i="44"/>
  <c r="M9" i="44"/>
  <c r="N9" i="44"/>
  <c r="F10" i="44"/>
  <c r="I10" i="44"/>
  <c r="J10" i="44"/>
  <c r="L10" i="44"/>
  <c r="N10" i="44"/>
  <c r="F11" i="44"/>
  <c r="I11" i="44"/>
  <c r="J11" i="44"/>
  <c r="L11" i="44"/>
  <c r="N11" i="44"/>
  <c r="F12" i="44"/>
  <c r="N12" i="44"/>
  <c r="F13" i="44"/>
  <c r="I13" i="44"/>
  <c r="J13" i="44"/>
  <c r="M13" i="44"/>
  <c r="N13" i="44"/>
  <c r="L8" i="44" l="1"/>
  <c r="J12" i="44"/>
  <c r="J8" i="44"/>
  <c r="I5" i="45"/>
  <c r="N5" i="44" l="1"/>
  <c r="F5" i="44"/>
  <c r="J5" i="44"/>
  <c r="I5" i="44" l="1"/>
  <c r="B5" i="45"/>
  <c r="J5" i="45"/>
  <c r="D4" i="44"/>
  <c r="O14" i="44" l="1"/>
  <c r="N14" i="44"/>
  <c r="M14" i="44"/>
  <c r="L14" i="44"/>
  <c r="K14" i="44"/>
  <c r="J14" i="44"/>
  <c r="I14" i="44"/>
  <c r="N4" i="44"/>
  <c r="F4" i="44"/>
  <c r="O3" i="44"/>
  <c r="O4" i="44" s="1"/>
  <c r="O5" i="44" s="1"/>
  <c r="N3" i="44"/>
  <c r="M3" i="44"/>
  <c r="L3" i="44"/>
  <c r="K3" i="44"/>
  <c r="J3" i="44"/>
  <c r="I3" i="44"/>
  <c r="H3" i="44"/>
  <c r="G3" i="44"/>
  <c r="E3" i="44"/>
  <c r="F3" i="44" s="1"/>
  <c r="O6" i="44" l="1"/>
  <c r="O7" i="44" s="1"/>
  <c r="O8" i="44" s="1"/>
  <c r="O9" i="44" s="1"/>
  <c r="O10" i="44" s="1"/>
  <c r="O11" i="44" s="1"/>
  <c r="O12" i="44" s="1"/>
  <c r="O13" i="44" s="1"/>
  <c r="J4" i="44"/>
  <c r="I4" i="44"/>
  <c r="E4" i="44"/>
  <c r="E5" i="44" s="1"/>
  <c r="E6" i="44" s="1"/>
  <c r="H6" i="44" l="1"/>
  <c r="L6" i="44"/>
  <c r="G6" i="44"/>
  <c r="E7" i="44"/>
  <c r="K6" i="44"/>
  <c r="M5" i="44"/>
  <c r="K5" i="44"/>
  <c r="G5" i="44"/>
  <c r="H5" i="44"/>
  <c r="L5" i="44"/>
  <c r="L4" i="44"/>
  <c r="M4" i="44"/>
  <c r="H4" i="44"/>
  <c r="K4" i="44"/>
  <c r="G4" i="44"/>
  <c r="H7" i="44" l="1"/>
  <c r="L7" i="44"/>
  <c r="E8" i="44"/>
  <c r="G7" i="44"/>
  <c r="K7" i="44"/>
  <c r="H8" i="44" l="1"/>
  <c r="M8" i="44"/>
  <c r="G8" i="44"/>
  <c r="E9" i="44"/>
  <c r="K8" i="44"/>
  <c r="H9" i="44" l="1"/>
  <c r="L9" i="44"/>
  <c r="E10" i="44"/>
  <c r="G9" i="44"/>
  <c r="K9" i="44"/>
  <c r="H10" i="44" l="1"/>
  <c r="E11" i="44"/>
  <c r="G10" i="44"/>
  <c r="M10" i="44"/>
  <c r="K10" i="44"/>
  <c r="H11" i="44" l="1"/>
  <c r="M11" i="44"/>
  <c r="K11" i="44"/>
  <c r="G11" i="44"/>
  <c r="E12" i="44"/>
  <c r="L12" i="44" s="1"/>
  <c r="G12" i="44" l="1"/>
  <c r="M12" i="44"/>
  <c r="H12" i="44"/>
  <c r="K12" i="44"/>
  <c r="E13" i="44"/>
  <c r="H13" i="44" l="1"/>
  <c r="E14" i="44"/>
  <c r="K13" i="44"/>
  <c r="L13" i="44"/>
  <c r="G13" i="44"/>
  <c r="G14" i="44" l="1"/>
  <c r="F14" i="44"/>
  <c r="H14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C2" authorId="0" shapeId="0" xr:uid="{5B79CDBD-D00D-4AAC-8593-8B5AE0FC2DD1}">
      <text>
        <r>
          <rPr>
            <b/>
            <sz val="8"/>
            <color indexed="81"/>
            <rFont val="Tahoma"/>
            <family val="2"/>
          </rPr>
          <t>Pillars:</t>
        </r>
        <r>
          <rPr>
            <sz val="8"/>
            <color indexed="81"/>
            <rFont val="Tahoma"/>
            <family val="2"/>
          </rPr>
          <t xml:space="preserve">
Place a letter "x" in this column to display the Flow value as a full-length bar or column. Except for the Start column, the Delta for a pillar should be zero (0).</t>
        </r>
      </text>
    </comment>
    <comment ref="D2" authorId="0" shapeId="0" xr:uid="{C18E25FE-31D5-4112-B414-E9293F4F4BAB}">
      <text>
        <r>
          <rPr>
            <b/>
            <sz val="8"/>
            <color indexed="81"/>
            <rFont val="Tahoma"/>
            <family val="2"/>
          </rPr>
          <t>Delta:</t>
        </r>
        <r>
          <rPr>
            <sz val="8"/>
            <color indexed="81"/>
            <rFont val="Tahoma"/>
            <family val="2"/>
          </rPr>
          <t xml:space="preserve">
Enter the positive and negative adjustments in this column, or zero (0) for a pillar.</t>
        </r>
      </text>
    </comment>
    <comment ref="E2" authorId="0" shapeId="0" xr:uid="{4A5D0041-BBAE-4FE5-9C3C-21DD257895A5}">
      <text>
        <r>
          <rPr>
            <b/>
            <sz val="8"/>
            <color indexed="81"/>
            <rFont val="Tahoma"/>
            <family val="2"/>
          </rPr>
          <t>Flow:</t>
        </r>
        <r>
          <rPr>
            <sz val="8"/>
            <color indexed="81"/>
            <rFont val="Tahoma"/>
            <family val="2"/>
          </rPr>
          <t xml:space="preserve">
This column is labled "Flow" because in many waterfall charts, this would represent "Cash Flow."</t>
        </r>
      </text>
    </comment>
  </commentList>
</comments>
</file>

<file path=xl/sharedStrings.xml><?xml version="1.0" encoding="utf-8"?>
<sst xmlns="http://schemas.openxmlformats.org/spreadsheetml/2006/main" count="99" uniqueCount="58">
  <si>
    <t>Amount_P0</t>
  </si>
  <si>
    <t>Amount_P1</t>
  </si>
  <si>
    <t>% change</t>
  </si>
  <si>
    <t>Variance_Type</t>
  </si>
  <si>
    <t>Variance_Amount</t>
  </si>
  <si>
    <t>x</t>
  </si>
  <si>
    <t>Label</t>
  </si>
  <si>
    <t>Pillar</t>
  </si>
  <si>
    <t>Delta</t>
  </si>
  <si>
    <t>Flow</t>
  </si>
  <si>
    <t>Pillars</t>
  </si>
  <si>
    <t>Base+</t>
  </si>
  <si>
    <t>Base-</t>
  </si>
  <si>
    <t>Delta+</t>
  </si>
  <si>
    <t>Delta-</t>
  </si>
  <si>
    <t>Invisible</t>
  </si>
  <si>
    <t>Label+</t>
  </si>
  <si>
    <t>Label-</t>
  </si>
  <si>
    <t>Lines</t>
  </si>
  <si>
    <t>LineY</t>
  </si>
  <si>
    <t>_</t>
  </si>
  <si>
    <t>Variance_%_Change</t>
  </si>
  <si>
    <t>Running_Total</t>
  </si>
  <si>
    <t>Units_P0</t>
  </si>
  <si>
    <t>Units_P1</t>
  </si>
  <si>
    <t>Average_Unit_Price_P0</t>
  </si>
  <si>
    <t>Average_Unit_Price_P1</t>
  </si>
  <si>
    <t>Discount_P0</t>
  </si>
  <si>
    <t>Discount_P1</t>
  </si>
  <si>
    <t>Amount After Discount_P0</t>
  </si>
  <si>
    <t>Amount After Discount_P1</t>
  </si>
  <si>
    <t>COGS_P0</t>
  </si>
  <si>
    <t>COGS_P1</t>
  </si>
  <si>
    <t>Margin_P0</t>
  </si>
  <si>
    <t>Margin_P1</t>
  </si>
  <si>
    <t>Property</t>
  </si>
  <si>
    <t>Type</t>
  </si>
  <si>
    <t>Category</t>
  </si>
  <si>
    <t>Destination_Region</t>
  </si>
  <si>
    <t>Destination_Country</t>
  </si>
  <si>
    <t>Destination_City</t>
  </si>
  <si>
    <t>Origin_Region</t>
  </si>
  <si>
    <t>Europe</t>
  </si>
  <si>
    <t>Volume variance</t>
  </si>
  <si>
    <t>Rental</t>
  </si>
  <si>
    <t>Vacation</t>
  </si>
  <si>
    <t>France</t>
  </si>
  <si>
    <t>Visits variance</t>
  </si>
  <si>
    <t>Business</t>
  </si>
  <si>
    <t>Casual</t>
  </si>
  <si>
    <t>Bordeaux</t>
  </si>
  <si>
    <t>Luxury</t>
  </si>
  <si>
    <t>Paris</t>
  </si>
  <si>
    <t>Oceania</t>
  </si>
  <si>
    <t>Checkouts variance</t>
  </si>
  <si>
    <t>Uk</t>
  </si>
  <si>
    <t>North America</t>
  </si>
  <si>
    <t>'Mparanza  Bridge (drivers)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</si>
</sst>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95BDC4"/>
      <name val="Calibri"/>
      <family val="2"/>
      <scheme val="minor"/>
    </font>
    <font>
      <sz val="11"/>
      <color rgb="FF5E077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3D452D"/>
      <name val="Calibri"/>
      <family val="2"/>
      <scheme val="minor"/>
    </font>
    <font>
      <sz val="8"/>
      <name val="Calibri"/>
      <family val="2"/>
      <scheme val="minor"/>
    </font>
    <font>
      <sz val="11"/>
      <color rgb="FF9377C9"/>
      <name val="Calibri"/>
      <family val="2"/>
      <scheme val="minor"/>
    </font>
    <font>
      <sz val="11"/>
      <color rgb="FF915043"/>
      <name val="Calibri"/>
      <family val="2"/>
      <scheme val="minor"/>
    </font>
    <font>
      <sz val="11"/>
      <color rgb="FF502C96"/>
      <name val="Calibri"/>
      <family val="2"/>
      <scheme val="minor"/>
    </font>
    <font>
      <sz val="11"/>
      <color rgb="FF9E1FC4"/>
      <name val="Calibri"/>
      <family val="2"/>
      <scheme val="minor"/>
    </font>
    <font>
      <sz val="11"/>
      <color rgb="FF4F727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F688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3" fontId="0" fillId="0" borderId="0" xfId="0" applyNumberFormat="1" applyFill="1"/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9" fillId="0" borderId="0" xfId="0" applyFont="1"/>
    <xf numFmtId="0" fontId="10" fillId="0" borderId="0" xfId="0" applyFont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11" fillId="3" borderId="0" xfId="0" applyFont="1" applyFill="1" applyAlignment="1">
      <alignment horizontal="right" shrinkToFit="1"/>
    </xf>
    <xf numFmtId="2" fontId="11" fillId="3" borderId="0" xfId="0" applyNumberFormat="1" applyFont="1" applyFill="1" applyAlignment="1">
      <alignment horizontal="right"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 shrinkToFit="1"/>
    </xf>
    <xf numFmtId="2" fontId="11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5" fontId="0" fillId="0" borderId="1" xfId="0" applyNumberFormat="1" applyBorder="1"/>
    <xf numFmtId="164" fontId="0" fillId="0" borderId="0" xfId="1" applyNumberFormat="1" applyFont="1" applyFill="1" applyAlignment="1">
      <alignment horizontal="center" vertical="center"/>
    </xf>
    <xf numFmtId="0" fontId="0" fillId="0" borderId="0" xfId="0"/>
    <xf numFmtId="3" fontId="0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4" borderId="0" xfId="0" applyFill="1"/>
    <xf numFmtId="0" fontId="0" fillId="0" borderId="0" xfId="0"/>
    <xf numFmtId="0" fontId="1" fillId="0" borderId="2" xfId="0" applyFont="1" applyBorder="1" applyAlignment="1">
      <alignment horizontal="center" vertical="top"/>
    </xf>
    <xf numFmtId="0" fontId="15" fillId="0" borderId="0" xfId="0" applyFont="1"/>
    <xf numFmtId="0" fontId="16" fillId="0" borderId="0" xfId="0" applyFont="1"/>
    <xf numFmtId="0" fontId="14" fillId="0" borderId="0" xfId="0" applyFont="1"/>
    <xf numFmtId="0" fontId="0" fillId="4" borderId="0" xfId="0" applyFill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17" fillId="0" borderId="0" xfId="0" quotePrefix="1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3">
    <cellStyle name="Hyperlink 2" xfId="2" xr:uid="{3E4FB185-CA01-448C-9337-D5FE7A4A5FB6}"/>
    <cellStyle name="Normal" xfId="0" builtinId="0"/>
    <cellStyle name="Percent" xfId="1" builtinId="5"/>
  </cellStyles>
  <dxfs count="16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40188620490236E-2"/>
          <c:y val="0"/>
          <c:w val="0.96955981137950975"/>
          <c:h val="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'Chart data'!$F$2</c:f>
              <c:strCache>
                <c:ptCount val="1"/>
                <c:pt idx="0">
                  <c:v>Pillars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data'!$B$3:$B$14</c:f>
              <c:numCache>
                <c:formatCode>General</c:formatCode>
                <c:ptCount val="12"/>
              </c:numCache>
            </c:numRef>
          </c:cat>
          <c:val>
            <c:numRef>
              <c:f>'Chart data'!$F$3:$F$14</c:f>
              <c:numCache>
                <c:formatCode>General</c:formatCode>
                <c:ptCount val="12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6-4A1A-852B-E0CC0F63A6E6}"/>
            </c:ext>
          </c:extLst>
        </c:ser>
        <c:ser>
          <c:idx val="1"/>
          <c:order val="1"/>
          <c:tx>
            <c:strRef>
              <c:f>'Chart data'!$K$2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'Chart data'!$B$3:$B$14</c:f>
              <c:numCache>
                <c:formatCode>General</c:formatCode>
                <c:ptCount val="12"/>
              </c:numCache>
            </c:numRef>
          </c:cat>
          <c:val>
            <c:numRef>
              <c:f>'Chart data'!$K$3:$K$14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37144</c:v>
                </c:pt>
                <c:pt idx="3">
                  <c:v>-5464</c:v>
                </c:pt>
                <c:pt idx="4">
                  <c:v>30398</c:v>
                </c:pt>
                <c:pt idx="5">
                  <c:v>30398</c:v>
                </c:pt>
                <c:pt idx="6">
                  <c:v>38103</c:v>
                </c:pt>
                <c:pt idx="7">
                  <c:v>38103</c:v>
                </c:pt>
                <c:pt idx="8">
                  <c:v>27198</c:v>
                </c:pt>
                <c:pt idx="9">
                  <c:v>23725</c:v>
                </c:pt>
                <c:pt idx="10">
                  <c:v>30792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6-4A1A-852B-E0CC0F63A6E6}"/>
            </c:ext>
          </c:extLst>
        </c:ser>
        <c:ser>
          <c:idx val="2"/>
          <c:order val="2"/>
          <c:tx>
            <c:strRef>
              <c:f>'Chart data'!$L$2</c:f>
              <c:strCache>
                <c:ptCount val="1"/>
                <c:pt idx="0">
                  <c:v>Label+</c:v>
                </c:pt>
              </c:strCache>
            </c:strRef>
          </c:tx>
          <c:spPr>
            <a:noFill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data'!$B$3:$B$14</c:f>
              <c:numCache>
                <c:formatCode>General</c:formatCode>
                <c:ptCount val="12"/>
              </c:numCache>
            </c:numRef>
          </c:cat>
          <c:val>
            <c:numRef>
              <c:f>'Chart data'!$L$3:$L$14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-68596</c:v>
                </c:pt>
                <c:pt idx="3">
                  <c:v>-12994</c:v>
                </c:pt>
                <c:pt idx="4">
                  <c:v>48856</c:v>
                </c:pt>
                <c:pt idx="5">
                  <c:v>#N/A</c:v>
                </c:pt>
                <c:pt idx="6">
                  <c:v>15150</c:v>
                </c:pt>
                <c:pt idx="7">
                  <c:v>#N/A</c:v>
                </c:pt>
                <c:pt idx="8">
                  <c:v>#N/A</c:v>
                </c:pt>
                <c:pt idx="9">
                  <c:v>7289</c:v>
                </c:pt>
                <c:pt idx="10">
                  <c:v>7067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6-4A1A-852B-E0CC0F63A6E6}"/>
            </c:ext>
          </c:extLst>
        </c:ser>
        <c:ser>
          <c:idx val="3"/>
          <c:order val="3"/>
          <c:tx>
            <c:strRef>
              <c:f>'Chart data'!$M$2</c:f>
              <c:strCache>
                <c:ptCount val="1"/>
                <c:pt idx="0">
                  <c:v>Label-</c:v>
                </c:pt>
              </c:strCache>
            </c:strRef>
          </c:tx>
          <c:spPr>
            <a:noFill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data'!$B$3:$B$14</c:f>
              <c:numCache>
                <c:formatCode>General</c:formatCode>
                <c:ptCount val="12"/>
              </c:numCache>
            </c:numRef>
          </c:cat>
          <c:val>
            <c:numRef>
              <c:f>'Chart data'!$M$3:$M$14</c:f>
              <c:numCache>
                <c:formatCode>General</c:formatCode>
                <c:ptCount val="12"/>
                <c:pt idx="0">
                  <c:v>#N/A</c:v>
                </c:pt>
                <c:pt idx="1">
                  <c:v>100048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7445</c:v>
                </c:pt>
                <c:pt idx="6">
                  <c:v>#N/A</c:v>
                </c:pt>
                <c:pt idx="7">
                  <c:v>10905</c:v>
                </c:pt>
                <c:pt idx="8">
                  <c:v>10762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6-4A1A-852B-E0CC0F63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0566400"/>
        <c:axId val="190567936"/>
      </c:barChart>
      <c:scatterChart>
        <c:scatterStyle val="lineMarker"/>
        <c:varyColors val="0"/>
        <c:ser>
          <c:idx val="4"/>
          <c:order val="4"/>
          <c:tx>
            <c:strRef>
              <c:f>'Chart data'!$N$2</c:f>
              <c:strCache>
                <c:ptCount val="1"/>
                <c:pt idx="0">
                  <c:v>Lines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'Chart data'!$O$3:$O$14</c:f>
                <c:numCache>
                  <c:formatCode>General</c:formatCode>
                  <c:ptCount val="12"/>
                  <c:pt idx="0">
                    <c:v>8.3333333333333329E-2</c:v>
                  </c:pt>
                  <c:pt idx="1">
                    <c:v>8.3333333333333329E-2</c:v>
                  </c:pt>
                  <c:pt idx="2">
                    <c:v>8.3333333333333329E-2</c:v>
                  </c:pt>
                  <c:pt idx="3">
                    <c:v>8.3333333333333329E-2</c:v>
                  </c:pt>
                  <c:pt idx="4">
                    <c:v>8.3333333333333329E-2</c:v>
                  </c:pt>
                  <c:pt idx="5">
                    <c:v>8.3333333333333329E-2</c:v>
                  </c:pt>
                  <c:pt idx="6">
                    <c:v>8.3333333333333329E-2</c:v>
                  </c:pt>
                  <c:pt idx="7">
                    <c:v>8.3333333333333329E-2</c:v>
                  </c:pt>
                  <c:pt idx="8">
                    <c:v>8.3333333333333329E-2</c:v>
                  </c:pt>
                  <c:pt idx="9">
                    <c:v>8.3333333333333329E-2</c:v>
                  </c:pt>
                  <c:pt idx="10">
                    <c:v>8.3333333333333329E-2</c:v>
                  </c:pt>
                  <c:pt idx="11">
                    <c:v>#N/A</c:v>
                  </c:pt>
                </c:numCache>
              </c:numRef>
            </c:minus>
            <c:spPr>
              <a:ln w="12700" cmpd="sng">
                <a:prstDash val="dash"/>
              </a:ln>
            </c:spPr>
          </c:errBars>
          <c:xVal>
            <c:numRef>
              <c:f>'Chart data'!$E$3:$E$14</c:f>
              <c:numCache>
                <c:formatCode>General</c:formatCode>
                <c:ptCount val="12"/>
                <c:pt idx="0">
                  <c:v>0</c:v>
                </c:pt>
                <c:pt idx="1">
                  <c:v>-100048</c:v>
                </c:pt>
                <c:pt idx="2">
                  <c:v>-31452</c:v>
                </c:pt>
                <c:pt idx="3">
                  <c:v>-18458</c:v>
                </c:pt>
                <c:pt idx="4">
                  <c:v>30398</c:v>
                </c:pt>
                <c:pt idx="5">
                  <c:v>22953</c:v>
                </c:pt>
                <c:pt idx="6">
                  <c:v>38103</c:v>
                </c:pt>
                <c:pt idx="7">
                  <c:v>27198</c:v>
                </c:pt>
                <c:pt idx="8">
                  <c:v>16436</c:v>
                </c:pt>
                <c:pt idx="9">
                  <c:v>23725</c:v>
                </c:pt>
                <c:pt idx="10">
                  <c:v>30792</c:v>
                </c:pt>
                <c:pt idx="11">
                  <c:v>30792</c:v>
                </c:pt>
              </c:numCache>
            </c:numRef>
          </c:xVal>
          <c:yVal>
            <c:numRef>
              <c:f>'Chart data'!$N$3:$N$14</c:f>
              <c:numCache>
                <c:formatCode>0.00</c:formatCode>
                <c:ptCount val="12"/>
                <c:pt idx="0">
                  <c:v>0.95833333333333337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0.375</c:v>
                </c:pt>
                <c:pt idx="8">
                  <c:v>0.29166666666666669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86-4A1A-852B-E0CC0F63A6E6}"/>
            </c:ext>
          </c:extLst>
        </c:ser>
        <c:ser>
          <c:idx val="5"/>
          <c:order val="5"/>
          <c:tx>
            <c:strRef>
              <c:f>'Chart data'!$G$2</c:f>
              <c:strCache>
                <c:ptCount val="1"/>
                <c:pt idx="0">
                  <c:v>Base+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'Chart data'!$I$3:$I$14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#N/A</c:v>
                  </c:pt>
                  <c:pt idx="2">
                    <c:v>68596</c:v>
                  </c:pt>
                  <c:pt idx="3">
                    <c:v>12994</c:v>
                  </c:pt>
                  <c:pt idx="4">
                    <c:v>48856</c:v>
                  </c:pt>
                  <c:pt idx="5">
                    <c:v>#N/A</c:v>
                  </c:pt>
                  <c:pt idx="6">
                    <c:v>15150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7289</c:v>
                  </c:pt>
                  <c:pt idx="10">
                    <c:v>7067</c:v>
                  </c:pt>
                  <c:pt idx="11">
                    <c:v>#N/A</c:v>
                  </c:pt>
                </c:numCache>
              </c:numRef>
            </c:minus>
            <c:spPr>
              <a:ln w="190500"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errBars>
          <c:xVal>
            <c:numRef>
              <c:f>'Chart data'!$G$3:$G$14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-31452</c:v>
                </c:pt>
                <c:pt idx="3">
                  <c:v>-18458</c:v>
                </c:pt>
                <c:pt idx="4">
                  <c:v>30398</c:v>
                </c:pt>
                <c:pt idx="5">
                  <c:v>#N/A</c:v>
                </c:pt>
                <c:pt idx="6">
                  <c:v>38103</c:v>
                </c:pt>
                <c:pt idx="7">
                  <c:v>#N/A</c:v>
                </c:pt>
                <c:pt idx="8">
                  <c:v>#N/A</c:v>
                </c:pt>
                <c:pt idx="9">
                  <c:v>23725</c:v>
                </c:pt>
                <c:pt idx="10">
                  <c:v>30792</c:v>
                </c:pt>
                <c:pt idx="11">
                  <c:v>#N/A</c:v>
                </c:pt>
              </c:numCache>
            </c:numRef>
          </c:xVal>
          <c:yVal>
            <c:numRef>
              <c:f>'Chart data'!$N$3:$N$14</c:f>
              <c:numCache>
                <c:formatCode>0.00</c:formatCode>
                <c:ptCount val="12"/>
                <c:pt idx="0">
                  <c:v>0.95833333333333337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0.375</c:v>
                </c:pt>
                <c:pt idx="8">
                  <c:v>0.29166666666666669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6-4A1A-852B-E0CC0F63A6E6}"/>
            </c:ext>
          </c:extLst>
        </c:ser>
        <c:ser>
          <c:idx val="6"/>
          <c:order val="6"/>
          <c:tx>
            <c:strRef>
              <c:f>'Chart data'!$H$2</c:f>
              <c:strCache>
                <c:ptCount val="1"/>
                <c:pt idx="0">
                  <c:v>Base-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'Chart data'!$J$3:$J$14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100048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7445</c:v>
                  </c:pt>
                  <c:pt idx="6">
                    <c:v>#N/A</c:v>
                  </c:pt>
                  <c:pt idx="7">
                    <c:v>10905</c:v>
                  </c:pt>
                  <c:pt idx="8">
                    <c:v>10762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xVal>
            <c:numRef>
              <c:f>'Chart data'!$H$3:$H$14</c:f>
              <c:numCache>
                <c:formatCode>General</c:formatCode>
                <c:ptCount val="12"/>
                <c:pt idx="0">
                  <c:v>#N/A</c:v>
                </c:pt>
                <c:pt idx="1">
                  <c:v>-100048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22953</c:v>
                </c:pt>
                <c:pt idx="6">
                  <c:v>#N/A</c:v>
                </c:pt>
                <c:pt idx="7">
                  <c:v>27198</c:v>
                </c:pt>
                <c:pt idx="8">
                  <c:v>16436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'Chart data'!$N$3:$N$14</c:f>
              <c:numCache>
                <c:formatCode>0.00</c:formatCode>
                <c:ptCount val="12"/>
                <c:pt idx="0">
                  <c:v>0.95833333333333337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0.375</c:v>
                </c:pt>
                <c:pt idx="8">
                  <c:v>0.29166666666666669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86-4A1A-852B-E0CC0F63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8208"/>
        <c:axId val="190569472"/>
      </c:scatterChart>
      <c:catAx>
        <c:axId val="1905664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solidFill>
            <a:schemeClr val="bg2"/>
          </a:solidFill>
          <a:ln w="19050">
            <a:solidFill>
              <a:schemeClr val="bg2"/>
            </a:solidFill>
          </a:ln>
        </c:spPr>
        <c:crossAx val="190567936"/>
        <c:crossesAt val="0"/>
        <c:auto val="1"/>
        <c:lblAlgn val="ctr"/>
        <c:lblOffset val="100"/>
        <c:noMultiLvlLbl val="0"/>
      </c:catAx>
      <c:valAx>
        <c:axId val="19056793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>
            <a:noFill/>
          </a:ln>
        </c:spPr>
        <c:crossAx val="190566400"/>
        <c:crosses val="max"/>
        <c:crossBetween val="between"/>
      </c:valAx>
      <c:valAx>
        <c:axId val="190569472"/>
        <c:scaling>
          <c:orientation val="minMax"/>
          <c:max val="1"/>
          <c:min val="0"/>
        </c:scaling>
        <c:delete val="1"/>
        <c:axPos val="r"/>
        <c:numFmt formatCode="0.00" sourceLinked="1"/>
        <c:majorTickMark val="out"/>
        <c:minorTickMark val="none"/>
        <c:tickLblPos val="nextTo"/>
        <c:crossAx val="191038208"/>
        <c:crosses val="max"/>
        <c:crossBetween val="midCat"/>
      </c:valAx>
      <c:valAx>
        <c:axId val="1910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694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3</xdr:row>
      <xdr:rowOff>21982</xdr:rowOff>
    </xdr:from>
    <xdr:to>
      <xdr:col>14</xdr:col>
      <xdr:colOff>238125</xdr:colOff>
      <xdr:row>14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BB7C7-E1E0-4C48-BD6C-466062DD4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A680E-E1F3-42C4-A4F1-F3678CB4DDD6}" name="Table1342" displayName="Table1342" ref="B4:J13" totalsRowShown="0" headerRowDxfId="15" dataDxfId="14">
  <tableColumns count="9">
    <tableColumn id="1" xr3:uid="{A59E7831-7CC4-4602-AE42-AAEB309E94A3}" name="Property" dataDxfId="13">
      <calculatedColumnFormula>IF(+input!B2="","",+input!B2)</calculatedColumnFormula>
    </tableColumn>
    <tableColumn id="8" xr3:uid="{ACD2380F-F925-4791-A7B3-4CAECFE54F18}" name="Type" dataDxfId="12">
      <calculatedColumnFormula>IF(+input!C2="","",+input!C2)</calculatedColumnFormula>
    </tableColumn>
    <tableColumn id="6" xr3:uid="{81E65BCA-9294-4824-A496-2D69A39C6A25}" name="Category" dataDxfId="11">
      <calculatedColumnFormula>IF(+input!D2="","",+input!D2)</calculatedColumnFormula>
    </tableColumn>
    <tableColumn id="5" xr3:uid="{A6C6D6D4-4034-4477-B4D0-4227E92FCC21}" name="Destination_Region" dataDxfId="10">
      <calculatedColumnFormula>IF(+input!E2="","",+input!E2)</calculatedColumnFormula>
    </tableColumn>
    <tableColumn id="4" xr3:uid="{2FC050D4-A7AB-43A5-AF15-D6C269C4F2DA}" name="Destination_Country" dataDxfId="9">
      <calculatedColumnFormula>IF(+input!F2="","",+input!F2)</calculatedColumnFormula>
    </tableColumn>
    <tableColumn id="9" xr3:uid="{2529D533-C482-40F1-AB2C-F295885353BC}" name="Destination_City" dataDxfId="8">
      <calculatedColumnFormula>IF(+input!G2="","",+input!G2)</calculatedColumnFormula>
    </tableColumn>
    <tableColumn id="3" xr3:uid="{1B8FE94D-5486-4460-A432-336B90457F56}" name="Origin_Region" dataDxfId="7">
      <calculatedColumnFormula>IF(+input!H2="","",+input!H2)</calculatedColumnFormula>
    </tableColumn>
    <tableColumn id="10" xr3:uid="{50722F9F-C11C-4D27-A10A-3529D41A800B}" name="Variance_Type" dataDxfId="6">
      <calculatedColumnFormula>IF(+input!I2="","",+input!I2)</calculatedColumnFormula>
    </tableColumn>
    <tableColumn id="7" xr3:uid="{0E549B55-C32F-42A5-98B1-729EDA5F8C5A}" name="% change" dataDxfId="5" dataCellStyle="Percent">
      <calculatedColumnFormula>+input!K2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F47A-09F2-4426-BDF2-CF83192A3BAB}">
  <dimension ref="A1:Z15"/>
  <sheetViews>
    <sheetView tabSelected="1" workbookViewId="0">
      <selection activeCell="B1" sqref="B1:I1"/>
    </sheetView>
  </sheetViews>
  <sheetFormatPr defaultRowHeight="15" x14ac:dyDescent="0.25"/>
  <cols>
    <col min="4" max="8" width="9.140625" style="29"/>
  </cols>
  <sheetData>
    <row r="1" spans="1:26" s="29" customFormat="1" x14ac:dyDescent="0.25">
      <c r="B1" s="35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  <c r="I1" s="35" t="s">
        <v>3</v>
      </c>
      <c r="J1" s="35" t="s">
        <v>4</v>
      </c>
      <c r="K1" s="35" t="s">
        <v>21</v>
      </c>
      <c r="L1" s="35" t="s">
        <v>22</v>
      </c>
      <c r="M1" s="28" t="s">
        <v>23</v>
      </c>
      <c r="N1" s="28" t="s">
        <v>24</v>
      </c>
      <c r="O1" s="28" t="s">
        <v>0</v>
      </c>
      <c r="P1" s="28" t="s">
        <v>1</v>
      </c>
      <c r="Q1" s="28" t="s">
        <v>27</v>
      </c>
      <c r="R1" s="28" t="s">
        <v>28</v>
      </c>
      <c r="S1" s="28" t="s">
        <v>29</v>
      </c>
      <c r="T1" s="28" t="s">
        <v>30</v>
      </c>
      <c r="U1" s="28" t="s">
        <v>31</v>
      </c>
      <c r="V1" s="28" t="s">
        <v>32</v>
      </c>
      <c r="W1" s="28" t="s">
        <v>33</v>
      </c>
      <c r="X1" s="28" t="s">
        <v>34</v>
      </c>
      <c r="Y1" s="28" t="s">
        <v>25</v>
      </c>
      <c r="Z1" s="28" t="s">
        <v>26</v>
      </c>
    </row>
    <row r="2" spans="1:26" s="29" customFormat="1" x14ac:dyDescent="0.25">
      <c r="A2" s="28">
        <v>0</v>
      </c>
      <c r="B2" s="36"/>
      <c r="C2" s="36"/>
      <c r="D2" s="36"/>
      <c r="E2" s="37" t="s">
        <v>42</v>
      </c>
      <c r="F2" s="36"/>
      <c r="G2" s="36"/>
      <c r="H2" s="36"/>
      <c r="I2" s="38" t="s">
        <v>43</v>
      </c>
      <c r="J2" s="34">
        <v>-100048</v>
      </c>
      <c r="K2" s="34">
        <v>195</v>
      </c>
      <c r="L2" s="34">
        <v>-100048</v>
      </c>
      <c r="M2" s="29">
        <v>25175</v>
      </c>
      <c r="N2" s="29">
        <v>128862</v>
      </c>
      <c r="O2" s="29">
        <v>7394</v>
      </c>
      <c r="P2" s="33">
        <v>39055</v>
      </c>
      <c r="Q2" s="29">
        <v>2219</v>
      </c>
      <c r="R2" s="33">
        <v>3951</v>
      </c>
      <c r="S2" s="29">
        <v>5176</v>
      </c>
      <c r="T2" s="33">
        <v>35104</v>
      </c>
      <c r="U2" s="29">
        <v>2256</v>
      </c>
      <c r="V2" s="33">
        <v>11727</v>
      </c>
      <c r="W2" s="29">
        <v>2921</v>
      </c>
      <c r="X2" s="33">
        <v>23375</v>
      </c>
      <c r="Y2" s="29">
        <v>0.3</v>
      </c>
      <c r="Z2" s="29">
        <v>0.3</v>
      </c>
    </row>
    <row r="3" spans="1:26" s="29" customFormat="1" x14ac:dyDescent="0.25">
      <c r="A3" s="28">
        <v>1</v>
      </c>
      <c r="B3" s="40" t="s">
        <v>44</v>
      </c>
      <c r="C3" s="41" t="s">
        <v>45</v>
      </c>
      <c r="D3" s="36"/>
      <c r="E3" s="37" t="s">
        <v>42</v>
      </c>
      <c r="F3" s="42" t="s">
        <v>46</v>
      </c>
      <c r="G3" s="36"/>
      <c r="H3" s="36"/>
      <c r="I3" s="43" t="s">
        <v>47</v>
      </c>
      <c r="J3" s="34">
        <v>68596</v>
      </c>
      <c r="K3" s="34">
        <v>373</v>
      </c>
      <c r="L3" s="34">
        <v>-31451</v>
      </c>
      <c r="M3" s="33">
        <v>152927</v>
      </c>
      <c r="N3" s="33">
        <v>310921</v>
      </c>
      <c r="O3" s="29">
        <v>11176</v>
      </c>
      <c r="P3" s="29">
        <v>26803</v>
      </c>
      <c r="Q3" s="29">
        <v>2498</v>
      </c>
      <c r="R3" s="29">
        <v>2515</v>
      </c>
      <c r="S3" s="29">
        <v>8678</v>
      </c>
      <c r="T3" s="29">
        <v>24288</v>
      </c>
      <c r="U3" s="29">
        <v>3147</v>
      </c>
      <c r="V3" s="29">
        <v>6960</v>
      </c>
      <c r="W3" s="29">
        <v>5533</v>
      </c>
      <c r="X3" s="29">
        <v>17326</v>
      </c>
      <c r="Y3" s="29">
        <v>0.1</v>
      </c>
      <c r="Z3" s="29">
        <v>0.1</v>
      </c>
    </row>
    <row r="4" spans="1:26" s="29" customFormat="1" x14ac:dyDescent="0.25">
      <c r="A4" s="28">
        <v>2</v>
      </c>
      <c r="B4" s="36"/>
      <c r="C4" s="38" t="s">
        <v>48</v>
      </c>
      <c r="D4" s="38" t="s">
        <v>49</v>
      </c>
      <c r="E4" s="37" t="s">
        <v>42</v>
      </c>
      <c r="F4" s="42" t="s">
        <v>46</v>
      </c>
      <c r="G4" s="38" t="s">
        <v>50</v>
      </c>
      <c r="H4" s="36"/>
      <c r="I4" s="43" t="s">
        <v>47</v>
      </c>
      <c r="J4" s="34">
        <v>12994</v>
      </c>
      <c r="K4" s="34">
        <v>396</v>
      </c>
      <c r="L4" s="34">
        <v>-18456</v>
      </c>
      <c r="M4" s="29">
        <v>31473</v>
      </c>
      <c r="N4" s="29">
        <v>18505</v>
      </c>
      <c r="O4" s="29">
        <v>10943</v>
      </c>
      <c r="P4" s="29">
        <v>5813</v>
      </c>
      <c r="Q4" s="29">
        <v>465</v>
      </c>
      <c r="R4" s="29">
        <v>337</v>
      </c>
      <c r="S4" s="29">
        <v>10478</v>
      </c>
      <c r="T4" s="29">
        <v>5477</v>
      </c>
      <c r="U4" s="29">
        <v>3074</v>
      </c>
      <c r="V4" s="29">
        <v>1667</v>
      </c>
      <c r="W4" s="29">
        <v>7403</v>
      </c>
      <c r="X4" s="29">
        <v>3810</v>
      </c>
      <c r="Y4" s="29">
        <v>0.3</v>
      </c>
      <c r="Z4" s="29">
        <v>0.3</v>
      </c>
    </row>
    <row r="5" spans="1:26" s="29" customFormat="1" x14ac:dyDescent="0.25">
      <c r="A5" s="28">
        <v>3</v>
      </c>
      <c r="B5" s="36"/>
      <c r="C5" s="41" t="s">
        <v>45</v>
      </c>
      <c r="D5" s="44" t="s">
        <v>51</v>
      </c>
      <c r="E5" s="37" t="s">
        <v>42</v>
      </c>
      <c r="F5" s="42" t="s">
        <v>46</v>
      </c>
      <c r="G5" s="45" t="s">
        <v>52</v>
      </c>
      <c r="H5" s="38" t="s">
        <v>53</v>
      </c>
      <c r="I5" s="37" t="s">
        <v>54</v>
      </c>
      <c r="J5" s="34">
        <v>48856</v>
      </c>
      <c r="K5" s="39">
        <v>660</v>
      </c>
      <c r="L5" s="34">
        <v>30400</v>
      </c>
      <c r="M5" s="29">
        <v>11741</v>
      </c>
      <c r="N5" s="29">
        <v>19797</v>
      </c>
      <c r="O5" s="29">
        <v>4685</v>
      </c>
      <c r="P5" s="29">
        <v>8019</v>
      </c>
      <c r="Q5" s="29">
        <v>239</v>
      </c>
      <c r="R5" s="29">
        <v>1367</v>
      </c>
      <c r="S5" s="29">
        <v>4446</v>
      </c>
      <c r="T5" s="29">
        <v>6652</v>
      </c>
      <c r="U5" s="29">
        <v>1313</v>
      </c>
      <c r="V5" s="29">
        <v>1278</v>
      </c>
      <c r="W5" s="29">
        <v>3134</v>
      </c>
      <c r="X5" s="29">
        <v>5375</v>
      </c>
      <c r="Y5" s="29">
        <v>0.3</v>
      </c>
      <c r="Z5" s="29">
        <v>0.3</v>
      </c>
    </row>
    <row r="6" spans="1:26" s="29" customFormat="1" x14ac:dyDescent="0.25">
      <c r="A6" s="28">
        <v>4</v>
      </c>
      <c r="B6" s="36"/>
      <c r="C6" s="41" t="s">
        <v>45</v>
      </c>
      <c r="D6" s="44" t="s">
        <v>51</v>
      </c>
      <c r="E6" s="37" t="s">
        <v>42</v>
      </c>
      <c r="F6" s="42" t="s">
        <v>46</v>
      </c>
      <c r="G6" s="45" t="s">
        <v>52</v>
      </c>
      <c r="H6" s="36"/>
      <c r="I6" s="37" t="s">
        <v>54</v>
      </c>
      <c r="J6" s="34">
        <v>-7445</v>
      </c>
      <c r="K6" s="34">
        <v>68</v>
      </c>
      <c r="L6" s="34">
        <v>22954</v>
      </c>
      <c r="M6" s="29">
        <v>64359</v>
      </c>
      <c r="N6" s="29">
        <v>30269</v>
      </c>
      <c r="O6" s="33">
        <v>27528</v>
      </c>
      <c r="P6" s="29">
        <v>12975</v>
      </c>
      <c r="Q6" s="33">
        <v>2928</v>
      </c>
      <c r="R6" s="29">
        <v>2655</v>
      </c>
      <c r="S6" s="33">
        <v>24599</v>
      </c>
      <c r="T6" s="29">
        <v>10320</v>
      </c>
      <c r="U6" s="33">
        <v>7690</v>
      </c>
      <c r="V6" s="29">
        <v>3568</v>
      </c>
      <c r="W6" s="33">
        <v>16910</v>
      </c>
      <c r="X6" s="29">
        <v>6753</v>
      </c>
      <c r="Y6" s="29">
        <v>0.4</v>
      </c>
      <c r="Z6" s="29">
        <v>0.4</v>
      </c>
    </row>
    <row r="7" spans="1:26" s="29" customFormat="1" x14ac:dyDescent="0.25">
      <c r="A7" s="28">
        <v>5</v>
      </c>
      <c r="B7" s="36"/>
      <c r="C7" s="36"/>
      <c r="D7" s="36"/>
      <c r="E7" s="37" t="s">
        <v>42</v>
      </c>
      <c r="F7" s="42" t="s">
        <v>46</v>
      </c>
      <c r="G7" s="36"/>
      <c r="H7" s="36"/>
      <c r="I7" s="37" t="s">
        <v>54</v>
      </c>
      <c r="J7" s="34">
        <v>15150</v>
      </c>
      <c r="K7" s="34">
        <v>308</v>
      </c>
      <c r="L7" s="34">
        <v>38105</v>
      </c>
      <c r="M7" s="29">
        <v>7708</v>
      </c>
      <c r="N7" s="29">
        <v>16744</v>
      </c>
      <c r="O7" s="29">
        <v>3065</v>
      </c>
      <c r="P7" s="29">
        <v>6599</v>
      </c>
      <c r="Q7" s="29">
        <v>306</v>
      </c>
      <c r="R7" s="29">
        <v>1361</v>
      </c>
      <c r="S7" s="29">
        <v>2759</v>
      </c>
      <c r="T7" s="29">
        <v>5238</v>
      </c>
      <c r="U7" s="29">
        <v>1226</v>
      </c>
      <c r="V7" s="29">
        <v>1403</v>
      </c>
      <c r="W7" s="29">
        <v>1533</v>
      </c>
      <c r="X7" s="29">
        <v>3834</v>
      </c>
      <c r="Y7" s="29">
        <v>0.4</v>
      </c>
      <c r="Z7" s="29">
        <v>0.3</v>
      </c>
    </row>
    <row r="8" spans="1:26" x14ac:dyDescent="0.25">
      <c r="A8" s="28">
        <v>6</v>
      </c>
      <c r="B8" s="40" t="s">
        <v>44</v>
      </c>
      <c r="C8" s="36"/>
      <c r="D8" s="36"/>
      <c r="E8" s="37" t="s">
        <v>42</v>
      </c>
      <c r="F8" s="38" t="s">
        <v>55</v>
      </c>
      <c r="G8" s="36"/>
      <c r="H8" s="44" t="s">
        <v>56</v>
      </c>
      <c r="I8" s="43" t="s">
        <v>47</v>
      </c>
      <c r="J8" s="34">
        <v>-10905</v>
      </c>
      <c r="K8" s="34">
        <v>73</v>
      </c>
      <c r="L8" s="34">
        <v>27200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28">
        <v>7</v>
      </c>
      <c r="B9" s="40" t="s">
        <v>44</v>
      </c>
      <c r="C9" s="36"/>
      <c r="D9" s="36"/>
      <c r="E9" s="37" t="s">
        <v>42</v>
      </c>
      <c r="F9" s="36"/>
      <c r="G9" s="36"/>
      <c r="H9" s="44" t="s">
        <v>56</v>
      </c>
      <c r="I9" s="37" t="s">
        <v>54</v>
      </c>
      <c r="J9" s="34">
        <v>-10762</v>
      </c>
      <c r="K9" s="34">
        <v>72</v>
      </c>
      <c r="L9" s="34">
        <v>16437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28">
        <v>8</v>
      </c>
      <c r="B10" s="36"/>
      <c r="C10" s="41" t="s">
        <v>45</v>
      </c>
      <c r="D10" s="36"/>
      <c r="E10" s="36"/>
      <c r="F10" s="36"/>
      <c r="G10" s="36"/>
      <c r="H10" s="36"/>
      <c r="I10" s="43" t="s">
        <v>47</v>
      </c>
      <c r="J10" s="34">
        <v>7289</v>
      </c>
      <c r="K10" s="34">
        <v>33</v>
      </c>
      <c r="L10" s="34">
        <v>23727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6.5" customHeight="1" x14ac:dyDescent="0.25">
      <c r="A11" s="28">
        <v>9</v>
      </c>
      <c r="B11" s="36"/>
      <c r="C11" s="41" t="s">
        <v>45</v>
      </c>
      <c r="D11" s="36"/>
      <c r="E11" s="36"/>
      <c r="F11" s="36"/>
      <c r="G11" s="36"/>
      <c r="H11" s="36"/>
      <c r="I11" s="37" t="s">
        <v>54</v>
      </c>
      <c r="J11" s="34">
        <v>7067</v>
      </c>
      <c r="K11" s="34">
        <v>35</v>
      </c>
      <c r="L11" s="34">
        <v>30794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28"/>
      <c r="B12" s="29"/>
      <c r="C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26" x14ac:dyDescent="0.25">
      <c r="A13" s="28"/>
      <c r="B13" s="29"/>
      <c r="C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26" x14ac:dyDescent="0.25">
      <c r="A14" s="28"/>
      <c r="B14" s="29"/>
      <c r="C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26" x14ac:dyDescent="0.25">
      <c r="A15" s="28"/>
      <c r="B15" s="31"/>
      <c r="C15" s="30"/>
      <c r="D15" s="30"/>
      <c r="E15" s="30"/>
      <c r="F15" s="30"/>
      <c r="G15" s="30"/>
      <c r="H15" s="30"/>
      <c r="I15" s="32"/>
      <c r="J15" s="29"/>
      <c r="K15" s="29"/>
      <c r="L15" s="29"/>
      <c r="M15" s="29"/>
      <c r="N15" s="29"/>
      <c r="O15" s="29"/>
      <c r="P15" s="29"/>
      <c r="Q15" s="29"/>
      <c r="R15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114C-9657-4BA2-9492-5AC9CD13625F}">
  <dimension ref="A1:O13"/>
  <sheetViews>
    <sheetView showGridLines="0" topLeftCell="A2" zoomScaleNormal="100" workbookViewId="0">
      <selection activeCell="I22" sqref="I22"/>
    </sheetView>
  </sheetViews>
  <sheetFormatPr defaultRowHeight="15" x14ac:dyDescent="0.25"/>
  <cols>
    <col min="1" max="1" width="1.42578125" style="24" customWidth="1"/>
    <col min="2" max="2" width="12.42578125" customWidth="1"/>
    <col min="3" max="3" width="13.42578125" style="29" customWidth="1"/>
    <col min="4" max="4" width="14.42578125" style="29" customWidth="1"/>
    <col min="5" max="5" width="21.42578125" style="29" customWidth="1"/>
    <col min="6" max="6" width="22" style="29" customWidth="1"/>
    <col min="7" max="7" width="16.5703125" style="29" customWidth="1"/>
    <col min="8" max="8" width="17.5703125" customWidth="1"/>
    <col min="9" max="9" width="25.140625" customWidth="1"/>
    <col min="10" max="10" width="11.85546875" customWidth="1"/>
  </cols>
  <sheetData>
    <row r="1" spans="2:15" s="24" customFormat="1" x14ac:dyDescent="0.25">
      <c r="C1" s="29"/>
      <c r="D1" s="29"/>
      <c r="E1" s="29"/>
      <c r="F1" s="29"/>
      <c r="G1" s="29"/>
    </row>
    <row r="2" spans="2:15" s="26" customFormat="1" ht="25.5" customHeight="1" x14ac:dyDescent="0.25">
      <c r="B2" s="46" t="s">
        <v>57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4" spans="2:15" ht="18" customHeight="1" x14ac:dyDescent="0.25">
      <c r="B4" s="21" t="s">
        <v>35</v>
      </c>
      <c r="C4" s="21" t="s">
        <v>36</v>
      </c>
      <c r="D4" s="21" t="s">
        <v>37</v>
      </c>
      <c r="E4" s="21" t="s">
        <v>38</v>
      </c>
      <c r="F4" s="21" t="s">
        <v>39</v>
      </c>
      <c r="G4" s="21" t="s">
        <v>40</v>
      </c>
      <c r="H4" s="21" t="s">
        <v>41</v>
      </c>
      <c r="I4" s="21" t="s">
        <v>3</v>
      </c>
      <c r="J4" s="21" t="s">
        <v>2</v>
      </c>
    </row>
    <row r="5" spans="2:15" s="20" customFormat="1" ht="18" customHeight="1" x14ac:dyDescent="0.25">
      <c r="B5" s="25" t="str">
        <f>IF(+input!B2="","",+input!B2)</f>
        <v/>
      </c>
      <c r="C5" s="25" t="str">
        <f>IF(+input!C2="","",+input!C2)</f>
        <v/>
      </c>
      <c r="D5" s="25" t="str">
        <f>IF(+input!D2="","",+input!D2)</f>
        <v/>
      </c>
      <c r="E5" s="25" t="str">
        <f>IF(+input!E2="","",+input!E2)</f>
        <v>Europe</v>
      </c>
      <c r="F5" s="25" t="str">
        <f>IF(+input!F2="","",+input!F2)</f>
        <v/>
      </c>
      <c r="G5" s="25" t="str">
        <f>IF(+input!G2="","",+input!G2)</f>
        <v/>
      </c>
      <c r="H5" s="25" t="str">
        <f>IF(+input!H2="","",+input!H2)</f>
        <v/>
      </c>
      <c r="I5" s="25" t="str">
        <f>IF(+input!I2="","",+input!I2)</f>
        <v>Volume variance</v>
      </c>
      <c r="J5" s="23">
        <f>+input!K2</f>
        <v>195</v>
      </c>
    </row>
    <row r="6" spans="2:15" s="20" customFormat="1" ht="18" customHeight="1" x14ac:dyDescent="0.25">
      <c r="B6" s="25" t="str">
        <f>IF(+input!B3="","",+input!B3)</f>
        <v>Rental</v>
      </c>
      <c r="C6" s="25" t="str">
        <f>IF(+input!C3="","",+input!C3)</f>
        <v>Vacation</v>
      </c>
      <c r="D6" s="25" t="str">
        <f>IF(+input!D3="","",+input!D3)</f>
        <v/>
      </c>
      <c r="E6" s="25" t="str">
        <f>IF(+input!E3="","",+input!E3)</f>
        <v>Europe</v>
      </c>
      <c r="F6" s="25" t="str">
        <f>IF(+input!F3="","",+input!F3)</f>
        <v>France</v>
      </c>
      <c r="G6" s="25" t="str">
        <f>IF(+input!G3="","",+input!G3)</f>
        <v/>
      </c>
      <c r="H6" s="25" t="str">
        <f>IF(+input!H3="","",+input!H3)</f>
        <v/>
      </c>
      <c r="I6" s="25" t="str">
        <f>IF(+input!I3="","",+input!I3)</f>
        <v>Visits variance</v>
      </c>
      <c r="J6" s="23">
        <f>+input!K3</f>
        <v>373</v>
      </c>
    </row>
    <row r="7" spans="2:15" s="20" customFormat="1" ht="18" customHeight="1" x14ac:dyDescent="0.25">
      <c r="B7" s="25" t="str">
        <f>IF(+input!B4="","",+input!B4)</f>
        <v/>
      </c>
      <c r="C7" s="25" t="str">
        <f>IF(+input!C4="","",+input!C4)</f>
        <v>Business</v>
      </c>
      <c r="D7" s="25" t="str">
        <f>IF(+input!D4="","",+input!D4)</f>
        <v>Casual</v>
      </c>
      <c r="E7" s="25" t="str">
        <f>IF(+input!E4="","",+input!E4)</f>
        <v>Europe</v>
      </c>
      <c r="F7" s="25" t="str">
        <f>IF(+input!F4="","",+input!F4)</f>
        <v>France</v>
      </c>
      <c r="G7" s="25" t="str">
        <f>IF(+input!G4="","",+input!G4)</f>
        <v>Bordeaux</v>
      </c>
      <c r="H7" s="25" t="str">
        <f>IF(+input!H4="","",+input!H4)</f>
        <v/>
      </c>
      <c r="I7" s="25" t="str">
        <f>IF(+input!I4="","",+input!I4)</f>
        <v>Visits variance</v>
      </c>
      <c r="J7" s="23">
        <f>+input!K4</f>
        <v>396</v>
      </c>
    </row>
    <row r="8" spans="2:15" s="20" customFormat="1" ht="18" customHeight="1" x14ac:dyDescent="0.25">
      <c r="B8" s="25" t="str">
        <f>IF(+input!B5="","",+input!B5)</f>
        <v/>
      </c>
      <c r="C8" s="25" t="str">
        <f>IF(+input!C5="","",+input!C5)</f>
        <v>Vacation</v>
      </c>
      <c r="D8" s="25" t="str">
        <f>IF(+input!D5="","",+input!D5)</f>
        <v>Luxury</v>
      </c>
      <c r="E8" s="25" t="str">
        <f>IF(+input!E5="","",+input!E5)</f>
        <v>Europe</v>
      </c>
      <c r="F8" s="25" t="str">
        <f>IF(+input!F5="","",+input!F5)</f>
        <v>France</v>
      </c>
      <c r="G8" s="25" t="str">
        <f>IF(+input!G5="","",+input!G5)</f>
        <v>Paris</v>
      </c>
      <c r="H8" s="25" t="str">
        <f>IF(+input!H5="","",+input!H5)</f>
        <v>Oceania</v>
      </c>
      <c r="I8" s="25" t="str">
        <f>IF(+input!I5="","",+input!I5)</f>
        <v>Checkouts variance</v>
      </c>
      <c r="J8" s="23">
        <f>+input!K5</f>
        <v>660</v>
      </c>
    </row>
    <row r="9" spans="2:15" s="20" customFormat="1" ht="18" customHeight="1" x14ac:dyDescent="0.25">
      <c r="B9" s="25" t="str">
        <f>IF(+input!B6="","",+input!B6)</f>
        <v/>
      </c>
      <c r="C9" s="25" t="str">
        <f>IF(+input!C6="","",+input!C6)</f>
        <v>Vacation</v>
      </c>
      <c r="D9" s="25" t="str">
        <f>IF(+input!D6="","",+input!D6)</f>
        <v>Luxury</v>
      </c>
      <c r="E9" s="25" t="str">
        <f>IF(+input!E6="","",+input!E6)</f>
        <v>Europe</v>
      </c>
      <c r="F9" s="25" t="str">
        <f>IF(+input!F6="","",+input!F6)</f>
        <v>France</v>
      </c>
      <c r="G9" s="25" t="str">
        <f>IF(+input!G6="","",+input!G6)</f>
        <v>Paris</v>
      </c>
      <c r="H9" s="25" t="str">
        <f>IF(+input!H6="","",+input!H6)</f>
        <v/>
      </c>
      <c r="I9" s="25" t="str">
        <f>IF(+input!I6="","",+input!I6)</f>
        <v>Checkouts variance</v>
      </c>
      <c r="J9" s="23">
        <f>+input!K6</f>
        <v>68</v>
      </c>
    </row>
    <row r="10" spans="2:15" s="20" customFormat="1" ht="18" customHeight="1" x14ac:dyDescent="0.25">
      <c r="B10" s="25" t="str">
        <f>IF(+input!B7="","",+input!B7)</f>
        <v/>
      </c>
      <c r="C10" s="25" t="str">
        <f>IF(+input!C7="","",+input!C7)</f>
        <v/>
      </c>
      <c r="D10" s="25" t="str">
        <f>IF(+input!D7="","",+input!D7)</f>
        <v/>
      </c>
      <c r="E10" s="25" t="str">
        <f>IF(+input!E7="","",+input!E7)</f>
        <v>Europe</v>
      </c>
      <c r="F10" s="25" t="str">
        <f>IF(+input!F7="","",+input!F7)</f>
        <v>France</v>
      </c>
      <c r="G10" s="25" t="str">
        <f>IF(+input!G7="","",+input!G7)</f>
        <v/>
      </c>
      <c r="H10" s="25" t="str">
        <f>IF(+input!H7="","",+input!H7)</f>
        <v/>
      </c>
      <c r="I10" s="25" t="str">
        <f>IF(+input!I7="","",+input!I7)</f>
        <v>Checkouts variance</v>
      </c>
      <c r="J10" s="23">
        <f>+input!K7</f>
        <v>308</v>
      </c>
    </row>
    <row r="11" spans="2:15" s="20" customFormat="1" ht="18" customHeight="1" x14ac:dyDescent="0.25">
      <c r="B11" s="25" t="str">
        <f>IF(+input!B8="","",+input!B8)</f>
        <v>Rental</v>
      </c>
      <c r="C11" s="25" t="str">
        <f>IF(+input!C8="","",+input!C8)</f>
        <v/>
      </c>
      <c r="D11" s="25" t="str">
        <f>IF(+input!D8="","",+input!D8)</f>
        <v/>
      </c>
      <c r="E11" s="25" t="str">
        <f>IF(+input!E8="","",+input!E8)</f>
        <v>Europe</v>
      </c>
      <c r="F11" s="25" t="str">
        <f>IF(+input!F8="","",+input!F8)</f>
        <v>Uk</v>
      </c>
      <c r="G11" s="25" t="str">
        <f>IF(+input!G8="","",+input!G8)</f>
        <v/>
      </c>
      <c r="H11" s="25" t="str">
        <f>IF(+input!H8="","",+input!H8)</f>
        <v>North America</v>
      </c>
      <c r="I11" s="25" t="str">
        <f>IF(+input!I8="","",+input!I8)</f>
        <v>Visits variance</v>
      </c>
      <c r="J11" s="23">
        <f>+input!K8</f>
        <v>73</v>
      </c>
    </row>
    <row r="12" spans="2:15" s="20" customFormat="1" ht="18" customHeight="1" x14ac:dyDescent="0.25">
      <c r="B12" s="25" t="str">
        <f>IF(+input!B9="","",+input!B9)</f>
        <v>Rental</v>
      </c>
      <c r="C12" s="25" t="str">
        <f>IF(+input!C9="","",+input!C9)</f>
        <v/>
      </c>
      <c r="D12" s="25" t="str">
        <f>IF(+input!D9="","",+input!D9)</f>
        <v/>
      </c>
      <c r="E12" s="25" t="str">
        <f>IF(+input!E9="","",+input!E9)</f>
        <v>Europe</v>
      </c>
      <c r="F12" s="25" t="str">
        <f>IF(+input!F9="","",+input!F9)</f>
        <v/>
      </c>
      <c r="G12" s="25" t="str">
        <f>IF(+input!G9="","",+input!G9)</f>
        <v/>
      </c>
      <c r="H12" s="25" t="str">
        <f>IF(+input!H9="","",+input!H9)</f>
        <v>North America</v>
      </c>
      <c r="I12" s="25" t="str">
        <f>IF(+input!I9="","",+input!I9)</f>
        <v>Checkouts variance</v>
      </c>
      <c r="J12" s="23">
        <f>+input!K9</f>
        <v>72</v>
      </c>
    </row>
    <row r="13" spans="2:15" s="20" customFormat="1" ht="18" customHeight="1" x14ac:dyDescent="0.25">
      <c r="B13" s="25" t="str">
        <f>IF(+input!B10="","",+input!B10)</f>
        <v/>
      </c>
      <c r="C13" s="25" t="str">
        <f>IF(+input!C10="","",+input!C10)</f>
        <v>Vacation</v>
      </c>
      <c r="D13" s="25" t="str">
        <f>IF(+input!D10="","",+input!D10)</f>
        <v/>
      </c>
      <c r="E13" s="25" t="str">
        <f>IF(+input!E10="","",+input!E10)</f>
        <v/>
      </c>
      <c r="F13" s="25" t="str">
        <f>IF(+input!F10="","",+input!F10)</f>
        <v/>
      </c>
      <c r="G13" s="25" t="str">
        <f>IF(+input!G10="","",+input!G10)</f>
        <v/>
      </c>
      <c r="H13" s="25" t="str">
        <f>IF(+input!H10="","",+input!H10)</f>
        <v/>
      </c>
      <c r="I13" s="25" t="str">
        <f>IF(+input!I10="","",+input!I10)</f>
        <v>Visits variance</v>
      </c>
      <c r="J13" s="23">
        <f>+input!K10</f>
        <v>33</v>
      </c>
    </row>
  </sheetData>
  <mergeCells count="1">
    <mergeCell ref="B2:O2"/>
  </mergeCells>
  <phoneticPr fontId="1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CD65-550C-439B-9082-D36A8AD6422A}">
  <sheetPr>
    <pageSetUpPr fitToPage="1"/>
  </sheetPr>
  <dimension ref="A1:W14"/>
  <sheetViews>
    <sheetView showGridLines="0" zoomScaleNormal="100" workbookViewId="0">
      <selection activeCell="D4" sqref="D4:D13"/>
    </sheetView>
  </sheetViews>
  <sheetFormatPr defaultColWidth="10" defaultRowHeight="15" x14ac:dyDescent="0.25"/>
  <cols>
    <col min="2" max="2" width="41.7109375" customWidth="1"/>
    <col min="3" max="3" width="5.42578125" customWidth="1"/>
    <col min="4" max="4" width="12.28515625" customWidth="1"/>
    <col min="5" max="5" width="10.5703125" customWidth="1"/>
    <col min="6" max="14" width="5.5703125" customWidth="1"/>
    <col min="15" max="15" width="6.140625" customWidth="1"/>
    <col min="16" max="16" width="5.28515625" customWidth="1"/>
    <col min="17" max="17" width="22.5703125" customWidth="1"/>
  </cols>
  <sheetData>
    <row r="1" spans="1:23" x14ac:dyDescent="0.25">
      <c r="Q1" s="3"/>
    </row>
    <row r="2" spans="1:23" ht="15.75" x14ac:dyDescent="0.25">
      <c r="B2" s="4" t="s">
        <v>6</v>
      </c>
      <c r="C2" s="5" t="s">
        <v>7</v>
      </c>
      <c r="D2" s="6" t="s">
        <v>8</v>
      </c>
      <c r="E2" s="6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8"/>
      <c r="Q2" s="9"/>
    </row>
    <row r="3" spans="1:23" ht="15.75" x14ac:dyDescent="0.25">
      <c r="B3" s="10"/>
      <c r="C3" s="11" t="s">
        <v>5</v>
      </c>
      <c r="D3" s="10"/>
      <c r="E3" s="12">
        <f>D3</f>
        <v>0</v>
      </c>
      <c r="F3" s="13">
        <f t="shared" ref="F3:F4" si="0">IF(C3="x",E3,NA())</f>
        <v>0</v>
      </c>
      <c r="G3" s="13" t="e">
        <f>NA()</f>
        <v>#N/A</v>
      </c>
      <c r="H3" s="13" t="e">
        <f>NA()</f>
        <v>#N/A</v>
      </c>
      <c r="I3" s="13" t="e">
        <f>NA()</f>
        <v>#N/A</v>
      </c>
      <c r="J3" s="13" t="e">
        <f>NA()</f>
        <v>#N/A</v>
      </c>
      <c r="K3" s="13" t="e">
        <f>NA()</f>
        <v>#N/A</v>
      </c>
      <c r="L3" s="13" t="e">
        <f>NA()</f>
        <v>#N/A</v>
      </c>
      <c r="M3" s="13" t="e">
        <f>NA()</f>
        <v>#N/A</v>
      </c>
      <c r="N3" s="14">
        <f>-(ROW()-ROW($B$14)-0.5)/ROWS($B$3:$B$14)</f>
        <v>0.95833333333333337</v>
      </c>
      <c r="O3" s="14">
        <f>1/ROWS(B3:B14)</f>
        <v>8.3333333333333329E-2</v>
      </c>
      <c r="P3" s="8"/>
      <c r="Q3" s="9"/>
    </row>
    <row r="4" spans="1:23" ht="15.75" x14ac:dyDescent="0.25">
      <c r="A4">
        <v>1</v>
      </c>
      <c r="B4" s="15"/>
      <c r="C4" s="16"/>
      <c r="D4" s="22">
        <f>+input!J2</f>
        <v>-100048</v>
      </c>
      <c r="E4" s="17">
        <f t="shared" ref="E4" ca="1" si="1">OFFSET(E4,-1,0,1,1)+D4</f>
        <v>-100048</v>
      </c>
      <c r="F4" s="18" t="e">
        <f t="shared" si="0"/>
        <v>#N/A</v>
      </c>
      <c r="G4" s="18" t="e">
        <f t="shared" ref="G4" ca="1" si="2">E4+I4-I4</f>
        <v>#N/A</v>
      </c>
      <c r="H4" s="18">
        <f t="shared" ref="H4" ca="1" si="3">E4+J4-J4</f>
        <v>-100048</v>
      </c>
      <c r="I4" s="18" t="e">
        <f t="shared" ref="I4" si="4">IF(C4="x",NA(),IF(D4&gt;=0,D4,NA()))</f>
        <v>#N/A</v>
      </c>
      <c r="J4" s="18">
        <f t="shared" ref="J4" si="5">IF(C4="x",NA(),IF(D4&lt;0,-D4,NA()))</f>
        <v>100048</v>
      </c>
      <c r="K4" s="18">
        <f t="shared" ref="K4" ca="1" si="6">IF(C4="x",NA(),IF(AND(E4&lt;0,E4-D4&lt;0),MAX(E4,E4-D4)+ABS(D4),MAX(E4,E4-D4)))</f>
        <v>0</v>
      </c>
      <c r="L4" s="18" t="e">
        <f t="shared" ref="L4" si="7">IF(C4="x",NA(),IF(D4&gt;=0,IF(E4&lt;0,-D4,D4),NA()))</f>
        <v>#N/A</v>
      </c>
      <c r="M4" s="18">
        <f t="shared" ref="M4" ca="1" si="8">IF(C4="x",NA(),IF(D4&lt;0,IF(MAX(E4,E4-D4)&lt;0,D4,-D4),NA()))</f>
        <v>100048</v>
      </c>
      <c r="N4" s="19">
        <f>-(ROW()-ROW($B$14)-0.5)/ROWS($B$3:$B$14)</f>
        <v>0.875</v>
      </c>
      <c r="O4" s="19">
        <f t="shared" ref="O4:O13" ca="1" si="9">OFFSET(O4,-1,0,1,1)</f>
        <v>8.3333333333333329E-2</v>
      </c>
      <c r="P4" s="8"/>
      <c r="Q4" s="1"/>
      <c r="W4" t="s">
        <v>20</v>
      </c>
    </row>
    <row r="5" spans="1:23" s="27" customFormat="1" ht="15.75" x14ac:dyDescent="0.25">
      <c r="A5" s="27">
        <v>1</v>
      </c>
      <c r="B5" s="15"/>
      <c r="C5" s="16"/>
      <c r="D5" s="22">
        <f>+input!J3</f>
        <v>68596</v>
      </c>
      <c r="E5" s="17">
        <f t="shared" ref="E5" ca="1" si="10">OFFSET(E5,-1,0,1,1)+D5</f>
        <v>-31452</v>
      </c>
      <c r="F5" s="18" t="e">
        <f t="shared" ref="F5" si="11">IF(C5="x",E5,NA())</f>
        <v>#N/A</v>
      </c>
      <c r="G5" s="18">
        <f t="shared" ref="G5" ca="1" si="12">E5+I5-I5</f>
        <v>-31452</v>
      </c>
      <c r="H5" s="18" t="e">
        <f t="shared" ref="H5" ca="1" si="13">E5+J5-J5</f>
        <v>#N/A</v>
      </c>
      <c r="I5" s="18">
        <f t="shared" ref="I5" si="14">IF(C5="x",NA(),IF(D5&gt;=0,D5,NA()))</f>
        <v>68596</v>
      </c>
      <c r="J5" s="18" t="e">
        <f t="shared" ref="J5" si="15">IF(C5="x",NA(),IF(D5&lt;0,-D5,NA()))</f>
        <v>#N/A</v>
      </c>
      <c r="K5" s="18">
        <f t="shared" ref="K5" ca="1" si="16">IF(C5="x",NA(),IF(AND(E5&lt;0,E5-D5&lt;0),MAX(E5,E5-D5)+ABS(D5),MAX(E5,E5-D5)))</f>
        <v>37144</v>
      </c>
      <c r="L5" s="18">
        <f t="shared" ref="L5" ca="1" si="17">IF(C5="x",NA(),IF(D5&gt;=0,IF(E5&lt;0,-D5,D5),NA()))</f>
        <v>-68596</v>
      </c>
      <c r="M5" s="18" t="e">
        <f t="shared" ref="M5" si="18">IF(C5="x",NA(),IF(D5&lt;0,IF(MAX(E5,E5-D5)&lt;0,D5,-D5),NA()))</f>
        <v>#N/A</v>
      </c>
      <c r="N5" s="19">
        <f>-(ROW()-ROW($B$14)-0.5)/ROWS($B$3:$B$14)</f>
        <v>0.79166666666666663</v>
      </c>
      <c r="O5" s="19">
        <f t="shared" ca="1" si="9"/>
        <v>8.3333333333333329E-2</v>
      </c>
      <c r="P5" s="8"/>
      <c r="Q5" s="1"/>
      <c r="W5" s="27" t="s">
        <v>20</v>
      </c>
    </row>
    <row r="6" spans="1:23" s="34" customFormat="1" ht="15.75" x14ac:dyDescent="0.25">
      <c r="A6" s="34">
        <v>2</v>
      </c>
      <c r="B6" s="15"/>
      <c r="C6" s="16"/>
      <c r="D6" s="22">
        <f>+input!J4</f>
        <v>12994</v>
      </c>
      <c r="E6" s="17">
        <f t="shared" ref="E6:E11" ca="1" si="19">OFFSET(E6,-1,0,1,1)+D6</f>
        <v>-18458</v>
      </c>
      <c r="F6" s="18" t="e">
        <f t="shared" ref="F6:F11" si="20">IF(C6="x",E6,NA())</f>
        <v>#N/A</v>
      </c>
      <c r="G6" s="18">
        <f t="shared" ref="G6:G11" ca="1" si="21">E6+I6-I6</f>
        <v>-18458</v>
      </c>
      <c r="H6" s="18" t="e">
        <f t="shared" ref="H6:H11" ca="1" si="22">E6+J6-J6</f>
        <v>#N/A</v>
      </c>
      <c r="I6" s="18">
        <f t="shared" ref="I6:I11" si="23">IF(C6="x",NA(),IF(D6&gt;=0,D6,NA()))</f>
        <v>12994</v>
      </c>
      <c r="J6" s="18" t="e">
        <f t="shared" ref="J6:J11" si="24">IF(C6="x",NA(),IF(D6&lt;0,-D6,NA()))</f>
        <v>#N/A</v>
      </c>
      <c r="K6" s="18">
        <f t="shared" ref="K6:K11" ca="1" si="25">IF(C6="x",NA(),IF(AND(E6&lt;0,E6-D6&lt;0),MAX(E6,E6-D6)+ABS(D6),MAX(E6,E6-D6)))</f>
        <v>-5464</v>
      </c>
      <c r="L6" s="18">
        <f t="shared" ref="L6:L11" ca="1" si="26">IF(C6="x",NA(),IF(D6&gt;=0,IF(E6&lt;0,-D6,D6),NA()))</f>
        <v>-12994</v>
      </c>
      <c r="M6" s="18" t="e">
        <f t="shared" ref="M6:M11" si="27">IF(C6="x",NA(),IF(D6&lt;0,IF(MAX(E6,E6-D6)&lt;0,D6,-D6),NA()))</f>
        <v>#N/A</v>
      </c>
      <c r="N6" s="19">
        <f t="shared" ref="N6:N11" si="28">-(ROW()-ROW($B$14)-0.5)/ROWS($B$3:$B$14)</f>
        <v>0.70833333333333337</v>
      </c>
      <c r="O6" s="19">
        <f t="shared" ca="1" si="9"/>
        <v>8.3333333333333329E-2</v>
      </c>
      <c r="P6" s="8"/>
      <c r="Q6" s="1"/>
    </row>
    <row r="7" spans="1:23" s="34" customFormat="1" ht="15.75" x14ac:dyDescent="0.25">
      <c r="A7" s="34">
        <v>3</v>
      </c>
      <c r="B7" s="15"/>
      <c r="C7" s="16"/>
      <c r="D7" s="22">
        <f>+input!J5</f>
        <v>48856</v>
      </c>
      <c r="E7" s="17">
        <f t="shared" ca="1" si="19"/>
        <v>30398</v>
      </c>
      <c r="F7" s="18" t="e">
        <f t="shared" si="20"/>
        <v>#N/A</v>
      </c>
      <c r="G7" s="18">
        <f t="shared" ca="1" si="21"/>
        <v>30398</v>
      </c>
      <c r="H7" s="18" t="e">
        <f t="shared" ca="1" si="22"/>
        <v>#N/A</v>
      </c>
      <c r="I7" s="18">
        <f t="shared" si="23"/>
        <v>48856</v>
      </c>
      <c r="J7" s="18" t="e">
        <f t="shared" si="24"/>
        <v>#N/A</v>
      </c>
      <c r="K7" s="18">
        <f t="shared" ca="1" si="25"/>
        <v>30398</v>
      </c>
      <c r="L7" s="18">
        <f t="shared" ca="1" si="26"/>
        <v>48856</v>
      </c>
      <c r="M7" s="18" t="e">
        <f t="shared" si="27"/>
        <v>#N/A</v>
      </c>
      <c r="N7" s="19">
        <f t="shared" si="28"/>
        <v>0.625</v>
      </c>
      <c r="O7" s="19">
        <f t="shared" ca="1" si="9"/>
        <v>8.3333333333333329E-2</v>
      </c>
      <c r="P7" s="8"/>
      <c r="Q7" s="1"/>
    </row>
    <row r="8" spans="1:23" s="34" customFormat="1" ht="15.75" x14ac:dyDescent="0.25">
      <c r="A8" s="34">
        <v>4</v>
      </c>
      <c r="B8" s="15"/>
      <c r="C8" s="16"/>
      <c r="D8" s="22">
        <f>+input!J6</f>
        <v>-7445</v>
      </c>
      <c r="E8" s="17">
        <f t="shared" ca="1" si="19"/>
        <v>22953</v>
      </c>
      <c r="F8" s="18" t="e">
        <f t="shared" si="20"/>
        <v>#N/A</v>
      </c>
      <c r="G8" s="18" t="e">
        <f t="shared" ca="1" si="21"/>
        <v>#N/A</v>
      </c>
      <c r="H8" s="18">
        <f t="shared" ca="1" si="22"/>
        <v>22953</v>
      </c>
      <c r="I8" s="18" t="e">
        <f t="shared" si="23"/>
        <v>#N/A</v>
      </c>
      <c r="J8" s="18">
        <f t="shared" si="24"/>
        <v>7445</v>
      </c>
      <c r="K8" s="18">
        <f t="shared" ca="1" si="25"/>
        <v>30398</v>
      </c>
      <c r="L8" s="18" t="e">
        <f t="shared" si="26"/>
        <v>#N/A</v>
      </c>
      <c r="M8" s="18">
        <f t="shared" ca="1" si="27"/>
        <v>7445</v>
      </c>
      <c r="N8" s="19">
        <f t="shared" si="28"/>
        <v>0.54166666666666663</v>
      </c>
      <c r="O8" s="19">
        <f t="shared" ca="1" si="9"/>
        <v>8.3333333333333329E-2</v>
      </c>
      <c r="P8" s="8"/>
      <c r="Q8" s="1"/>
    </row>
    <row r="9" spans="1:23" s="34" customFormat="1" ht="15.75" x14ac:dyDescent="0.25">
      <c r="A9" s="34">
        <v>5</v>
      </c>
      <c r="B9" s="15"/>
      <c r="C9" s="16"/>
      <c r="D9" s="22">
        <f>+input!J7</f>
        <v>15150</v>
      </c>
      <c r="E9" s="17">
        <f t="shared" ca="1" si="19"/>
        <v>38103</v>
      </c>
      <c r="F9" s="18" t="e">
        <f t="shared" si="20"/>
        <v>#N/A</v>
      </c>
      <c r="G9" s="18">
        <f t="shared" ca="1" si="21"/>
        <v>38103</v>
      </c>
      <c r="H9" s="18" t="e">
        <f t="shared" ca="1" si="22"/>
        <v>#N/A</v>
      </c>
      <c r="I9" s="18">
        <f t="shared" si="23"/>
        <v>15150</v>
      </c>
      <c r="J9" s="18" t="e">
        <f t="shared" si="24"/>
        <v>#N/A</v>
      </c>
      <c r="K9" s="18">
        <f t="shared" ca="1" si="25"/>
        <v>38103</v>
      </c>
      <c r="L9" s="18">
        <f t="shared" ca="1" si="26"/>
        <v>15150</v>
      </c>
      <c r="M9" s="18" t="e">
        <f t="shared" si="27"/>
        <v>#N/A</v>
      </c>
      <c r="N9" s="19">
        <f t="shared" si="28"/>
        <v>0.45833333333333331</v>
      </c>
      <c r="O9" s="19">
        <f t="shared" ca="1" si="9"/>
        <v>8.3333333333333329E-2</v>
      </c>
      <c r="P9" s="8"/>
      <c r="Q9" s="1"/>
    </row>
    <row r="10" spans="1:23" s="27" customFormat="1" ht="15.75" x14ac:dyDescent="0.25">
      <c r="A10" s="34">
        <v>6</v>
      </c>
      <c r="B10" s="15"/>
      <c r="C10" s="16"/>
      <c r="D10" s="22">
        <f>+input!J8</f>
        <v>-10905</v>
      </c>
      <c r="E10" s="17">
        <f t="shared" ca="1" si="19"/>
        <v>27198</v>
      </c>
      <c r="F10" s="18" t="e">
        <f t="shared" si="20"/>
        <v>#N/A</v>
      </c>
      <c r="G10" s="18" t="e">
        <f t="shared" ca="1" si="21"/>
        <v>#N/A</v>
      </c>
      <c r="H10" s="18">
        <f t="shared" ca="1" si="22"/>
        <v>27198</v>
      </c>
      <c r="I10" s="18" t="e">
        <f t="shared" si="23"/>
        <v>#N/A</v>
      </c>
      <c r="J10" s="18">
        <f t="shared" si="24"/>
        <v>10905</v>
      </c>
      <c r="K10" s="18">
        <f t="shared" ca="1" si="25"/>
        <v>38103</v>
      </c>
      <c r="L10" s="18" t="e">
        <f t="shared" si="26"/>
        <v>#N/A</v>
      </c>
      <c r="M10" s="18">
        <f t="shared" ca="1" si="27"/>
        <v>10905</v>
      </c>
      <c r="N10" s="19">
        <f t="shared" si="28"/>
        <v>0.375</v>
      </c>
      <c r="O10" s="19">
        <f t="shared" ca="1" si="9"/>
        <v>8.3333333333333329E-2</v>
      </c>
      <c r="P10" s="8"/>
      <c r="Q10" s="1"/>
      <c r="W10" s="27" t="s">
        <v>20</v>
      </c>
    </row>
    <row r="11" spans="1:23" s="27" customFormat="1" ht="15.75" x14ac:dyDescent="0.25">
      <c r="A11" s="34">
        <v>7</v>
      </c>
      <c r="B11" s="15"/>
      <c r="C11" s="16"/>
      <c r="D11" s="22">
        <f>+input!J9</f>
        <v>-10762</v>
      </c>
      <c r="E11" s="17">
        <f t="shared" ca="1" si="19"/>
        <v>16436</v>
      </c>
      <c r="F11" s="18" t="e">
        <f t="shared" si="20"/>
        <v>#N/A</v>
      </c>
      <c r="G11" s="18" t="e">
        <f t="shared" ca="1" si="21"/>
        <v>#N/A</v>
      </c>
      <c r="H11" s="18">
        <f t="shared" ca="1" si="22"/>
        <v>16436</v>
      </c>
      <c r="I11" s="18" t="e">
        <f t="shared" si="23"/>
        <v>#N/A</v>
      </c>
      <c r="J11" s="18">
        <f t="shared" si="24"/>
        <v>10762</v>
      </c>
      <c r="K11" s="18">
        <f t="shared" ca="1" si="25"/>
        <v>27198</v>
      </c>
      <c r="L11" s="18" t="e">
        <f t="shared" si="26"/>
        <v>#N/A</v>
      </c>
      <c r="M11" s="18">
        <f t="shared" ca="1" si="27"/>
        <v>10762</v>
      </c>
      <c r="N11" s="19">
        <f t="shared" si="28"/>
        <v>0.29166666666666669</v>
      </c>
      <c r="O11" s="19">
        <f t="shared" ca="1" si="9"/>
        <v>8.3333333333333329E-2</v>
      </c>
      <c r="P11" s="8"/>
      <c r="Q11" s="1"/>
      <c r="W11" s="27" t="s">
        <v>20</v>
      </c>
    </row>
    <row r="12" spans="1:23" s="27" customFormat="1" ht="15.75" x14ac:dyDescent="0.25">
      <c r="A12" s="27">
        <v>1</v>
      </c>
      <c r="B12" s="15"/>
      <c r="C12" s="16"/>
      <c r="D12" s="22">
        <f>+input!J10</f>
        <v>7289</v>
      </c>
      <c r="E12" s="17">
        <f t="shared" ref="E12:E13" ca="1" si="29">OFFSET(E12,-1,0,1,1)+D12</f>
        <v>23725</v>
      </c>
      <c r="F12" s="18" t="e">
        <f t="shared" ref="F12:F13" si="30">IF(C12="x",E12,NA())</f>
        <v>#N/A</v>
      </c>
      <c r="G12" s="18">
        <f t="shared" ref="G12:G13" ca="1" si="31">E12+I12-I12</f>
        <v>23725</v>
      </c>
      <c r="H12" s="18" t="e">
        <f t="shared" ref="H12:H13" ca="1" si="32">E12+J12-J12</f>
        <v>#N/A</v>
      </c>
      <c r="I12" s="18">
        <f t="shared" ref="I12:I13" si="33">IF(C12="x",NA(),IF(D12&gt;=0,D12,NA()))</f>
        <v>7289</v>
      </c>
      <c r="J12" s="18" t="e">
        <f t="shared" ref="J12:J13" si="34">IF(C12="x",NA(),IF(D12&lt;0,-D12,NA()))</f>
        <v>#N/A</v>
      </c>
      <c r="K12" s="18">
        <f t="shared" ref="K12:K13" ca="1" si="35">IF(C12="x",NA(),IF(AND(E12&lt;0,E12-D12&lt;0),MAX(E12,E12-D12)+ABS(D12),MAX(E12,E12-D12)))</f>
        <v>23725</v>
      </c>
      <c r="L12" s="18">
        <f t="shared" ref="L12:L13" ca="1" si="36">IF(C12="x",NA(),IF(D12&gt;=0,IF(E12&lt;0,-D12,D12),NA()))</f>
        <v>7289</v>
      </c>
      <c r="M12" s="18" t="e">
        <f t="shared" ref="M12:M13" si="37">IF(C12="x",NA(),IF(D12&lt;0,IF(MAX(E12,E12-D12)&lt;0,D12,-D12),NA()))</f>
        <v>#N/A</v>
      </c>
      <c r="N12" s="19">
        <f>-(ROW()-ROW($B$14)-0.5)/ROWS($B$3:$B$14)</f>
        <v>0.20833333333333334</v>
      </c>
      <c r="O12" s="19">
        <f t="shared" ca="1" si="9"/>
        <v>8.3333333333333329E-2</v>
      </c>
      <c r="P12" s="8"/>
      <c r="Q12" s="1"/>
      <c r="W12" s="27" t="s">
        <v>20</v>
      </c>
    </row>
    <row r="13" spans="1:23" s="27" customFormat="1" ht="15.75" x14ac:dyDescent="0.25">
      <c r="A13" s="27">
        <v>1</v>
      </c>
      <c r="B13" s="15"/>
      <c r="C13" s="16"/>
      <c r="D13" s="22">
        <f>+input!J11</f>
        <v>7067</v>
      </c>
      <c r="E13" s="17">
        <f t="shared" ca="1" si="29"/>
        <v>30792</v>
      </c>
      <c r="F13" s="18" t="e">
        <f t="shared" si="30"/>
        <v>#N/A</v>
      </c>
      <c r="G13" s="18">
        <f t="shared" ca="1" si="31"/>
        <v>30792</v>
      </c>
      <c r="H13" s="18" t="e">
        <f t="shared" ca="1" si="32"/>
        <v>#N/A</v>
      </c>
      <c r="I13" s="18">
        <f t="shared" si="33"/>
        <v>7067</v>
      </c>
      <c r="J13" s="18" t="e">
        <f t="shared" si="34"/>
        <v>#N/A</v>
      </c>
      <c r="K13" s="18">
        <f t="shared" ca="1" si="35"/>
        <v>30792</v>
      </c>
      <c r="L13" s="18">
        <f t="shared" ca="1" si="36"/>
        <v>7067</v>
      </c>
      <c r="M13" s="18" t="e">
        <f t="shared" si="37"/>
        <v>#N/A</v>
      </c>
      <c r="N13" s="19">
        <f>-(ROW()-ROW($B$14)-0.5)/ROWS($B$3:$B$14)</f>
        <v>0.125</v>
      </c>
      <c r="O13" s="19">
        <f t="shared" ca="1" si="9"/>
        <v>8.3333333333333329E-2</v>
      </c>
      <c r="P13" s="8"/>
      <c r="Q13" s="1"/>
      <c r="W13" s="27" t="s">
        <v>20</v>
      </c>
    </row>
    <row r="14" spans="1:23" ht="15.75" x14ac:dyDescent="0.25">
      <c r="B14" s="10"/>
      <c r="C14" s="11" t="s">
        <v>5</v>
      </c>
      <c r="D14" s="10">
        <v>0</v>
      </c>
      <c r="E14" s="12">
        <f ca="1">OFFSET(E14,-1,0,1,1)+D14</f>
        <v>30792</v>
      </c>
      <c r="F14" s="13">
        <f ca="1">IF(C14="x",E14,NA())</f>
        <v>30792</v>
      </c>
      <c r="G14" s="13" t="e">
        <f ca="1">E14+I14-I14</f>
        <v>#N/A</v>
      </c>
      <c r="H14" s="13" t="e">
        <f ca="1">E14+J14-J14</f>
        <v>#N/A</v>
      </c>
      <c r="I14" s="13" t="e">
        <f>IF(C14="x",NA(),IF(D14&gt;=0,D14,NA()))</f>
        <v>#N/A</v>
      </c>
      <c r="J14" s="13" t="e">
        <f>IF(C14="x",NA(),IF(D14&lt;0,-D14,NA()))</f>
        <v>#N/A</v>
      </c>
      <c r="K14" s="13" t="e">
        <f>IF(C14="x",NA(),IF(D14&gt;=0,E14-D14,E14))</f>
        <v>#N/A</v>
      </c>
      <c r="L14" s="13" t="e">
        <f>IF(C14="x",NA(),IF(D14&gt;=0,IF(E14&lt;0,-D14,D14),NA()))</f>
        <v>#N/A</v>
      </c>
      <c r="M14" s="13" t="e">
        <f>IF(C14="x",NA(),IF(D14&lt;0,IF(MAX(E14,E14-D14)&lt;0,D14,-D14),NA()))</f>
        <v>#N/A</v>
      </c>
      <c r="N14" s="14">
        <f>-(ROW()-ROW($B$14)-0.5)/ROWS($B$3:$B$14)</f>
        <v>4.1666666666666664E-2</v>
      </c>
      <c r="O14" s="14" t="e">
        <f>NA()</f>
        <v>#N/A</v>
      </c>
      <c r="P14" s="8"/>
      <c r="Q14" s="2"/>
    </row>
  </sheetData>
  <conditionalFormatting sqref="E3:L3 N3:O14 E4:K14">
    <cfRule type="expression" dxfId="4" priority="5">
      <formula>ISERROR(E3)</formula>
    </cfRule>
  </conditionalFormatting>
  <conditionalFormatting sqref="L14:M14">
    <cfRule type="expression" dxfId="3" priority="1">
      <formula>ISERROR(L14)</formula>
    </cfRule>
  </conditionalFormatting>
  <conditionalFormatting sqref="M3">
    <cfRule type="expression" dxfId="2" priority="4">
      <formula>ISERROR(M3)</formula>
    </cfRule>
  </conditionalFormatting>
  <conditionalFormatting sqref="M4:M13">
    <cfRule type="expression" dxfId="1" priority="3">
      <formula>ISERROR(M4)</formula>
    </cfRule>
  </conditionalFormatting>
  <conditionalFormatting sqref="L4:L13">
    <cfRule type="expression" dxfId="0" priority="2">
      <formula>ISERROR(L4)</formula>
    </cfRule>
  </conditionalFormatting>
  <pageMargins left="0.7" right="0.7" top="0.75" bottom="0.75" header="0.3" footer="0.3"/>
  <pageSetup scale="98" fitToHeight="0" orientation="portrait" r:id="rId1"/>
  <headerFooter>
    <oddFooter>&amp;L&amp;"Arial,Regular"&amp;8&amp;K01+049https://www.vertex42.com/ExcelTemplates/waterfall-chart.html&amp;R&amp;"Arial,Regular"&amp;8&amp;K01+049Waterfall Chart Template by Vertex42.com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Chart</vt:lpstr>
      <vt:lpstr>Chart data</vt:lpstr>
      <vt:lpstr>'Chart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2020-03-23T15:48:17Z</dcterms:created>
  <dcterms:modified xsi:type="dcterms:W3CDTF">2020-09-17T09:15:47Z</dcterms:modified>
</cp:coreProperties>
</file>