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shiba\Google Drive\jupyter\variance\test_files\"/>
    </mc:Choice>
  </mc:AlternateContent>
  <xr:revisionPtr revIDLastSave="0" documentId="13_ncr:1_{96630EFC-888B-4E0D-BD56-79DAFD650A55}" xr6:coauthVersionLast="45" xr6:coauthVersionMax="45" xr10:uidLastSave="{00000000-0000-0000-0000-000000000000}"/>
  <bookViews>
    <workbookView xWindow="4605" yWindow="-13005" windowWidth="21600" windowHeight="11385" tabRatio="730" xr2:uid="{4065E5A4-D918-4892-A463-165321788359}"/>
  </bookViews>
  <sheets>
    <sheet name="input" sheetId="46" r:id="rId1"/>
    <sheet name="Chart" sheetId="45" r:id="rId2"/>
    <sheet name="Chart data" sheetId="44" r:id="rId3"/>
  </sheets>
  <definedNames>
    <definedName name="_xlnm.Print_Area" localSheetId="2">'Chart data'!$B:$O</definedName>
    <definedName name="valuevx">42.314159</definedName>
    <definedName name="vertex42_copyright" hidden="1">"© 2015 Vertex42 LLC"</definedName>
    <definedName name="vertex42_id" hidden="1">"waterfall-chart.xlsx"</definedName>
    <definedName name="vertex42_title" hidden="1">"Waterfall Chart Template"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5" l="1"/>
  <c r="E18" i="45"/>
  <c r="D18" i="45"/>
  <c r="C18" i="45"/>
  <c r="B18" i="45"/>
  <c r="F17" i="45"/>
  <c r="E17" i="45"/>
  <c r="D17" i="45"/>
  <c r="C17" i="45"/>
  <c r="B17" i="45"/>
  <c r="F16" i="45"/>
  <c r="E16" i="45"/>
  <c r="D16" i="45"/>
  <c r="C16" i="45"/>
  <c r="B16" i="45"/>
  <c r="F15" i="45"/>
  <c r="E15" i="45"/>
  <c r="D15" i="45"/>
  <c r="C15" i="45"/>
  <c r="B15" i="45"/>
  <c r="F14" i="45"/>
  <c r="E14" i="45"/>
  <c r="D14" i="45"/>
  <c r="C14" i="45"/>
  <c r="B14" i="45"/>
  <c r="F13" i="45"/>
  <c r="E13" i="45"/>
  <c r="D13" i="45"/>
  <c r="C13" i="45"/>
  <c r="B13" i="45"/>
  <c r="F12" i="45"/>
  <c r="E12" i="45"/>
  <c r="D12" i="45"/>
  <c r="C12" i="45"/>
  <c r="B12" i="45"/>
  <c r="F11" i="45"/>
  <c r="E11" i="45"/>
  <c r="D11" i="45"/>
  <c r="C11" i="45"/>
  <c r="B11" i="45"/>
  <c r="F10" i="45"/>
  <c r="E10" i="45"/>
  <c r="D10" i="45"/>
  <c r="C10" i="45"/>
  <c r="B10" i="45"/>
  <c r="F9" i="45"/>
  <c r="E9" i="45"/>
  <c r="D9" i="45"/>
  <c r="C9" i="45"/>
  <c r="B9" i="45"/>
  <c r="F8" i="45"/>
  <c r="E8" i="45"/>
  <c r="D8" i="45"/>
  <c r="C8" i="45"/>
  <c r="B8" i="45"/>
  <c r="F7" i="45"/>
  <c r="E7" i="45"/>
  <c r="D7" i="45"/>
  <c r="C7" i="45"/>
  <c r="B7" i="45"/>
  <c r="N16" i="44"/>
  <c r="F16" i="44"/>
  <c r="D16" i="44"/>
  <c r="J16" i="44" s="1"/>
  <c r="N15" i="44"/>
  <c r="F15" i="44"/>
  <c r="D15" i="44"/>
  <c r="J15" i="44" s="1"/>
  <c r="N14" i="44"/>
  <c r="F14" i="44"/>
  <c r="D14" i="44"/>
  <c r="J14" i="44" s="1"/>
  <c r="N13" i="44"/>
  <c r="F13" i="44"/>
  <c r="D13" i="44"/>
  <c r="J13" i="44" s="1"/>
  <c r="N12" i="44"/>
  <c r="F12" i="44"/>
  <c r="D12" i="44"/>
  <c r="N11" i="44"/>
  <c r="F11" i="44"/>
  <c r="D11" i="44"/>
  <c r="N10" i="44"/>
  <c r="F10" i="44"/>
  <c r="D10" i="44"/>
  <c r="J10" i="44" s="1"/>
  <c r="N9" i="44"/>
  <c r="F9" i="44"/>
  <c r="D9" i="44"/>
  <c r="J9" i="44" s="1"/>
  <c r="N8" i="44"/>
  <c r="F8" i="44"/>
  <c r="D8" i="44"/>
  <c r="J8" i="44" s="1"/>
  <c r="N7" i="44"/>
  <c r="F7" i="44"/>
  <c r="D7" i="44"/>
  <c r="J7" i="44" s="1"/>
  <c r="N6" i="44"/>
  <c r="F6" i="44"/>
  <c r="D6" i="44"/>
  <c r="J6" i="44" s="1"/>
  <c r="N5" i="44"/>
  <c r="F5" i="44"/>
  <c r="D5" i="44"/>
  <c r="J5" i="44" s="1"/>
  <c r="L10" i="44" l="1"/>
  <c r="L16" i="44"/>
  <c r="I5" i="44"/>
  <c r="I6" i="44"/>
  <c r="I7" i="44"/>
  <c r="I8" i="44"/>
  <c r="I9" i="44"/>
  <c r="I10" i="44"/>
  <c r="I11" i="44"/>
  <c r="M11" i="44"/>
  <c r="I12" i="44"/>
  <c r="I13" i="44"/>
  <c r="I14" i="44"/>
  <c r="I15" i="44"/>
  <c r="I16" i="44"/>
  <c r="L6" i="44"/>
  <c r="J11" i="44"/>
  <c r="J12" i="44"/>
  <c r="D6" i="45"/>
  <c r="C6" i="45"/>
  <c r="B6" i="45"/>
  <c r="E6" i="45"/>
  <c r="F6" i="45"/>
  <c r="D4" i="44"/>
  <c r="O17" i="44" l="1"/>
  <c r="N17" i="44"/>
  <c r="M17" i="44"/>
  <c r="L17" i="44"/>
  <c r="K17" i="44"/>
  <c r="J17" i="44"/>
  <c r="I17" i="44"/>
  <c r="N4" i="44"/>
  <c r="F4" i="44"/>
  <c r="O3" i="44"/>
  <c r="O4" i="44" s="1"/>
  <c r="O5" i="44" s="1"/>
  <c r="O6" i="44" s="1"/>
  <c r="O7" i="44" s="1"/>
  <c r="O8" i="44" s="1"/>
  <c r="O9" i="44" s="1"/>
  <c r="O10" i="44" s="1"/>
  <c r="O11" i="44" s="1"/>
  <c r="O12" i="44" s="1"/>
  <c r="O13" i="44" s="1"/>
  <c r="O14" i="44" s="1"/>
  <c r="O15" i="44" s="1"/>
  <c r="O16" i="44" s="1"/>
  <c r="N3" i="44"/>
  <c r="M3" i="44"/>
  <c r="L3" i="44"/>
  <c r="K3" i="44"/>
  <c r="J3" i="44"/>
  <c r="I3" i="44"/>
  <c r="H3" i="44"/>
  <c r="G3" i="44"/>
  <c r="F3" i="44"/>
  <c r="E3" i="44"/>
  <c r="J4" i="44" l="1"/>
  <c r="I4" i="44"/>
  <c r="E4" i="44"/>
  <c r="E5" i="44" s="1"/>
  <c r="M5" i="44" s="1"/>
  <c r="K5" i="44" l="1"/>
  <c r="G5" i="44"/>
  <c r="H5" i="44"/>
  <c r="E6" i="44"/>
  <c r="L5" i="44"/>
  <c r="L4" i="44"/>
  <c r="M4" i="44"/>
  <c r="H4" i="44"/>
  <c r="K4" i="44"/>
  <c r="G4" i="44"/>
  <c r="K6" i="44" l="1"/>
  <c r="G6" i="44"/>
  <c r="H6" i="44"/>
  <c r="E7" i="44"/>
  <c r="M7" i="44" s="1"/>
  <c r="M6" i="44"/>
  <c r="K7" i="44" l="1"/>
  <c r="G7" i="44"/>
  <c r="H7" i="44"/>
  <c r="E8" i="44"/>
  <c r="L8" i="44" s="1"/>
  <c r="L7" i="44"/>
  <c r="K8" i="44" l="1"/>
  <c r="G8" i="44"/>
  <c r="H8" i="44"/>
  <c r="M8" i="44"/>
  <c r="E9" i="44"/>
  <c r="M9" i="44" s="1"/>
  <c r="K9" i="44" l="1"/>
  <c r="G9" i="44"/>
  <c r="H9" i="44"/>
  <c r="L9" i="44"/>
  <c r="E10" i="44"/>
  <c r="K10" i="44" l="1"/>
  <c r="G10" i="44"/>
  <c r="H10" i="44"/>
  <c r="E11" i="44"/>
  <c r="M10" i="44"/>
  <c r="K11" i="44" l="1"/>
  <c r="G11" i="44"/>
  <c r="H11" i="44"/>
  <c r="L11" i="44"/>
  <c r="E12" i="44"/>
  <c r="M12" i="44" s="1"/>
  <c r="K12" i="44" l="1"/>
  <c r="G12" i="44"/>
  <c r="H12" i="44"/>
  <c r="L12" i="44"/>
  <c r="E13" i="44"/>
  <c r="L13" i="44" s="1"/>
  <c r="K13" i="44" l="1"/>
  <c r="G13" i="44"/>
  <c r="H13" i="44"/>
  <c r="M13" i="44"/>
  <c r="E14" i="44"/>
  <c r="L14" i="44" s="1"/>
  <c r="K14" i="44" l="1"/>
  <c r="G14" i="44"/>
  <c r="H14" i="44"/>
  <c r="E15" i="44"/>
  <c r="M15" i="44" s="1"/>
  <c r="M14" i="44"/>
  <c r="K15" i="44" l="1"/>
  <c r="G15" i="44"/>
  <c r="H15" i="44"/>
  <c r="L15" i="44"/>
  <c r="E16" i="44"/>
  <c r="K16" i="44" l="1"/>
  <c r="G16" i="44"/>
  <c r="H16" i="44"/>
  <c r="M16" i="44"/>
  <c r="E17" i="44"/>
  <c r="G17" i="44" l="1"/>
  <c r="F17" i="44"/>
  <c r="H17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C2" authorId="0" shapeId="0" xr:uid="{5B79CDBD-D00D-4AAC-8593-8B5AE0FC2DD1}">
      <text>
        <r>
          <rPr>
            <b/>
            <sz val="8"/>
            <color indexed="81"/>
            <rFont val="Tahoma"/>
            <family val="2"/>
          </rPr>
          <t>Pillars:</t>
        </r>
        <r>
          <rPr>
            <sz val="8"/>
            <color indexed="81"/>
            <rFont val="Tahoma"/>
            <family val="2"/>
          </rPr>
          <t xml:space="preserve">
Place a letter "x" in this column to display the Flow value as a full-length bar or column. Except for the Start column, the Delta for a pillar should be zero (0).</t>
        </r>
      </text>
    </comment>
    <comment ref="D2" authorId="0" shapeId="0" xr:uid="{C18E25FE-31D5-4112-B414-E9293F4F4BAB}">
      <text>
        <r>
          <rPr>
            <b/>
            <sz val="8"/>
            <color indexed="81"/>
            <rFont val="Tahoma"/>
            <family val="2"/>
          </rPr>
          <t>Delta:</t>
        </r>
        <r>
          <rPr>
            <sz val="8"/>
            <color indexed="81"/>
            <rFont val="Tahoma"/>
            <family val="2"/>
          </rPr>
          <t xml:space="preserve">
Enter the positive and negative adjustments in this column, or zero (0) for a pillar.</t>
        </r>
      </text>
    </comment>
    <comment ref="E2" authorId="0" shapeId="0" xr:uid="{4A5D0041-BBAE-4FE5-9C3C-21DD257895A5}">
      <text>
        <r>
          <rPr>
            <b/>
            <sz val="8"/>
            <color indexed="81"/>
            <rFont val="Tahoma"/>
            <family val="2"/>
          </rPr>
          <t>Flow:</t>
        </r>
        <r>
          <rPr>
            <sz val="8"/>
            <color indexed="81"/>
            <rFont val="Tahoma"/>
            <family val="2"/>
          </rPr>
          <t xml:space="preserve">
This column is labled "Flow" because in many waterfall charts, this would represent "Cash Flow."</t>
        </r>
      </text>
    </comment>
  </commentList>
</comments>
</file>

<file path=xl/sharedStrings.xml><?xml version="1.0" encoding="utf-8"?>
<sst xmlns="http://schemas.openxmlformats.org/spreadsheetml/2006/main" count="85" uniqueCount="46">
  <si>
    <t>Amount_P0</t>
  </si>
  <si>
    <t>Amount_P1</t>
  </si>
  <si>
    <t>% change</t>
  </si>
  <si>
    <t>Variance_Type</t>
  </si>
  <si>
    <t>Variance_Amount</t>
  </si>
  <si>
    <t>x</t>
  </si>
  <si>
    <t>Label</t>
  </si>
  <si>
    <t>Pillar</t>
  </si>
  <si>
    <t>Delta</t>
  </si>
  <si>
    <t>Flow</t>
  </si>
  <si>
    <t>Pillars</t>
  </si>
  <si>
    <t>Base+</t>
  </si>
  <si>
    <t>Base-</t>
  </si>
  <si>
    <t>Delta+</t>
  </si>
  <si>
    <t>Delta-</t>
  </si>
  <si>
    <t>Invisible</t>
  </si>
  <si>
    <t>Label+</t>
  </si>
  <si>
    <t>Label-</t>
  </si>
  <si>
    <t>Lines</t>
  </si>
  <si>
    <t>LineY</t>
  </si>
  <si>
    <t>_</t>
  </si>
  <si>
    <t>Variance Type</t>
  </si>
  <si>
    <t>Entity</t>
  </si>
  <si>
    <t>Product</t>
  </si>
  <si>
    <t>Metric</t>
  </si>
  <si>
    <t>Variance_%_Change</t>
  </si>
  <si>
    <t>Running_Total</t>
  </si>
  <si>
    <t>Units_P0</t>
  </si>
  <si>
    <t>Units_P1</t>
  </si>
  <si>
    <t>Average_Unit_Price_P0</t>
  </si>
  <si>
    <t>Average_Unit_Price_P1</t>
  </si>
  <si>
    <t xml:space="preserve"> (period zero 44.64% - period one 44.62%. In 0.00%)</t>
  </si>
  <si>
    <t>'mparanza ROI Bridge (separate price and volume variance)</t>
  </si>
  <si>
    <t>Armenia</t>
  </si>
  <si>
    <t>Tlc</t>
  </si>
  <si>
    <t>Price and Volume variance</t>
  </si>
  <si>
    <t>Add On Sales</t>
  </si>
  <si>
    <t>Subscription Revenue</t>
  </si>
  <si>
    <t>Quatar</t>
  </si>
  <si>
    <t>Transport</t>
  </si>
  <si>
    <t>Oman</t>
  </si>
  <si>
    <t>Constructionn</t>
  </si>
  <si>
    <t>Kenia</t>
  </si>
  <si>
    <t>Russia</t>
  </si>
  <si>
    <t>Chile</t>
  </si>
  <si>
    <t>Operations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</si>
</sst>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95BDC4"/>
      <name val="Calibri"/>
      <family val="2"/>
      <scheme val="minor"/>
    </font>
    <font>
      <sz val="11"/>
      <color rgb="FF5E077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3D452D"/>
      <name val="Calibri"/>
      <family val="2"/>
      <scheme val="minor"/>
    </font>
    <font>
      <sz val="11"/>
      <color rgb="FF502C96"/>
      <name val="Calibri"/>
      <family val="2"/>
      <scheme val="minor"/>
    </font>
    <font>
      <sz val="11"/>
      <color rgb="FFAEBEFC"/>
      <name val="Calibri"/>
      <family val="2"/>
      <scheme val="minor"/>
    </font>
    <font>
      <sz val="11"/>
      <color rgb="FF452C27"/>
      <name val="Calibri"/>
      <family val="2"/>
      <scheme val="minor"/>
    </font>
    <font>
      <sz val="11"/>
      <color rgb="FFFDCA6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F688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3" fontId="0" fillId="0" borderId="0" xfId="0" applyNumberFormat="1" applyFill="1"/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9" fillId="0" borderId="0" xfId="0" applyFont="1"/>
    <xf numFmtId="0" fontId="10" fillId="0" borderId="0" xfId="0" applyFont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right"/>
    </xf>
    <xf numFmtId="0" fontId="11" fillId="3" borderId="0" xfId="0" applyFont="1" applyFill="1" applyAlignment="1">
      <alignment horizontal="right" shrinkToFit="1"/>
    </xf>
    <xf numFmtId="2" fontId="11" fillId="3" borderId="0" xfId="0" applyNumberFormat="1" applyFont="1" applyFill="1" applyAlignment="1">
      <alignment horizontal="right" shrinkToFi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 shrinkToFit="1"/>
    </xf>
    <xf numFmtId="2" fontId="11" fillId="0" borderId="0" xfId="0" applyNumberFormat="1" applyFont="1" applyAlignment="1">
      <alignment horizontal="right" shrinkToFi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1" xfId="0" applyNumberFormat="1" applyBorder="1"/>
    <xf numFmtId="164" fontId="0" fillId="0" borderId="0" xfId="1" applyNumberFormat="1" applyFont="1" applyFill="1" applyAlignment="1">
      <alignment horizontal="center" vertical="center"/>
    </xf>
    <xf numFmtId="0" fontId="0" fillId="0" borderId="0" xfId="0"/>
    <xf numFmtId="3" fontId="0" fillId="0" borderId="0" xfId="0" applyNumberFormat="1" applyFont="1" applyFill="1" applyAlignment="1">
      <alignment horizontal="center" vertical="center"/>
    </xf>
    <xf numFmtId="3" fontId="0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top"/>
    </xf>
    <xf numFmtId="0" fontId="17" fillId="0" borderId="0" xfId="0" quotePrefix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0" fillId="0" borderId="0" xfId="0"/>
    <xf numFmtId="0" fontId="20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4" borderId="0" xfId="0" applyFill="1"/>
    <xf numFmtId="0" fontId="23" fillId="0" borderId="0" xfId="0" applyFont="1"/>
    <xf numFmtId="0" fontId="19" fillId="0" borderId="0" xfId="0" applyFont="1"/>
    <xf numFmtId="0" fontId="21" fillId="0" borderId="0" xfId="0" applyFont="1"/>
    <xf numFmtId="0" fontId="22" fillId="0" borderId="0" xfId="0" applyFont="1"/>
  </cellXfs>
  <cellStyles count="3">
    <cellStyle name="Hyperlink 2" xfId="2" xr:uid="{3E4FB185-CA01-448C-9337-D5FE7A4A5FB6}"/>
    <cellStyle name="Normal" xfId="0" builtinId="0"/>
    <cellStyle name="Percent" xfId="1" builtinId="5"/>
  </cellStyles>
  <dxfs count="12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440188620490236E-2"/>
          <c:y val="0"/>
          <c:w val="0.96955981137950975"/>
          <c:h val="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'Chart data'!$F$2</c:f>
              <c:strCache>
                <c:ptCount val="1"/>
                <c:pt idx="0">
                  <c:v>Pillars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'Chart data'!$B$3:$B$17</c:f>
              <c:numCache>
                <c:formatCode>General</c:formatCode>
                <c:ptCount val="15"/>
              </c:numCache>
            </c:numRef>
          </c:cat>
          <c:val>
            <c:numRef>
              <c:f>'Chart data'!$F$3:$F$17</c:f>
              <c:numCache>
                <c:formatCode>General</c:formatCode>
                <c:ptCount val="15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-9274732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6-4A1A-852B-E0CC0F63A6E6}"/>
            </c:ext>
          </c:extLst>
        </c:ser>
        <c:ser>
          <c:idx val="1"/>
          <c:order val="1"/>
          <c:tx>
            <c:strRef>
              <c:f>'Chart data'!$K$2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'Chart data'!$B$3:$B$17</c:f>
              <c:numCache>
                <c:formatCode>General</c:formatCode>
                <c:ptCount val="15"/>
              </c:numCache>
            </c:numRef>
          </c:cat>
          <c:val>
            <c:numRef>
              <c:f>'Chart data'!$K$3:$K$17</c:f>
              <c:numCache>
                <c:formatCode>General</c:formatCode>
                <c:ptCount val="15"/>
                <c:pt idx="0">
                  <c:v>#N/A</c:v>
                </c:pt>
                <c:pt idx="1">
                  <c:v>612495532</c:v>
                </c:pt>
                <c:pt idx="2">
                  <c:v>612495532</c:v>
                </c:pt>
                <c:pt idx="3">
                  <c:v>291979696</c:v>
                </c:pt>
                <c:pt idx="4">
                  <c:v>51694494</c:v>
                </c:pt>
                <c:pt idx="5">
                  <c:v>35052417</c:v>
                </c:pt>
                <c:pt idx="6">
                  <c:v>35052417</c:v>
                </c:pt>
                <c:pt idx="7">
                  <c:v>34254685</c:v>
                </c:pt>
                <c:pt idx="8">
                  <c:v>11353853</c:v>
                </c:pt>
                <c:pt idx="9">
                  <c:v>11353853</c:v>
                </c:pt>
                <c:pt idx="10">
                  <c:v>40213843</c:v>
                </c:pt>
                <c:pt idx="11">
                  <c:v>39706601</c:v>
                </c:pt>
                <c:pt idx="12">
                  <c:v>39706601</c:v>
                </c:pt>
                <c:pt idx="13">
                  <c:v>13102922</c:v>
                </c:pt>
                <c:pt idx="1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6-4A1A-852B-E0CC0F63A6E6}"/>
            </c:ext>
          </c:extLst>
        </c:ser>
        <c:ser>
          <c:idx val="2"/>
          <c:order val="2"/>
          <c:tx>
            <c:strRef>
              <c:f>'Chart data'!$L$2</c:f>
              <c:strCache>
                <c:ptCount val="1"/>
                <c:pt idx="0">
                  <c:v>Label+</c:v>
                </c:pt>
              </c:strCache>
            </c:strRef>
          </c:tx>
          <c:spPr>
            <a:noFill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'Chart data'!$B$3:$B$17</c:f>
              <c:numCache>
                <c:formatCode>General</c:formatCode>
                <c:ptCount val="15"/>
              </c:numCache>
            </c:numRef>
          </c:cat>
          <c:val>
            <c:numRef>
              <c:f>'Chart data'!$L$3:$L$17</c:f>
              <c:numCache>
                <c:formatCode>General</c:formatCode>
                <c:ptCount val="15"/>
                <c:pt idx="0">
                  <c:v>#N/A</c:v>
                </c:pt>
                <c:pt idx="1">
                  <c:v>612495532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67098646</c:v>
                </c:pt>
                <c:pt idx="6">
                  <c:v>#N/A</c:v>
                </c:pt>
                <c:pt idx="7">
                  <c:v>#N/A</c:v>
                </c:pt>
                <c:pt idx="8">
                  <c:v>84894576</c:v>
                </c:pt>
                <c:pt idx="9">
                  <c:v>#N/A</c:v>
                </c:pt>
                <c:pt idx="10">
                  <c:v>-40737444</c:v>
                </c:pt>
                <c:pt idx="11">
                  <c:v>40230202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6-4A1A-852B-E0CC0F63A6E6}"/>
            </c:ext>
          </c:extLst>
        </c:ser>
        <c:ser>
          <c:idx val="3"/>
          <c:order val="3"/>
          <c:tx>
            <c:strRef>
              <c:f>'Chart data'!$M$2</c:f>
              <c:strCache>
                <c:ptCount val="1"/>
                <c:pt idx="0">
                  <c:v>Label-</c:v>
                </c:pt>
              </c:strCache>
            </c:strRef>
          </c:tx>
          <c:spPr>
            <a:noFill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'Chart data'!$B$3:$B$17</c:f>
              <c:numCache>
                <c:formatCode>General</c:formatCode>
                <c:ptCount val="15"/>
              </c:numCache>
            </c:numRef>
          </c:cat>
          <c:val>
            <c:numRef>
              <c:f>'Chart data'!$M$3:$M$17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320515836</c:v>
                </c:pt>
                <c:pt idx="3">
                  <c:v>240285202</c:v>
                </c:pt>
                <c:pt idx="4">
                  <c:v>83740723</c:v>
                </c:pt>
                <c:pt idx="5">
                  <c:v>#N/A</c:v>
                </c:pt>
                <c:pt idx="6">
                  <c:v>54695436</c:v>
                </c:pt>
                <c:pt idx="7">
                  <c:v>-53897704</c:v>
                </c:pt>
                <c:pt idx="8">
                  <c:v>#N/A</c:v>
                </c:pt>
                <c:pt idx="9">
                  <c:v>52614898</c:v>
                </c:pt>
                <c:pt idx="10">
                  <c:v>#N/A</c:v>
                </c:pt>
                <c:pt idx="11">
                  <c:v>#N/A</c:v>
                </c:pt>
                <c:pt idx="12">
                  <c:v>26603679</c:v>
                </c:pt>
                <c:pt idx="13">
                  <c:v>22377654</c:v>
                </c:pt>
                <c:pt idx="1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6-4A1A-852B-E0CC0F63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0566400"/>
        <c:axId val="190567936"/>
      </c:barChart>
      <c:scatterChart>
        <c:scatterStyle val="lineMarker"/>
        <c:varyColors val="0"/>
        <c:ser>
          <c:idx val="4"/>
          <c:order val="4"/>
          <c:tx>
            <c:strRef>
              <c:f>'Chart data'!$N$2</c:f>
              <c:strCache>
                <c:ptCount val="1"/>
                <c:pt idx="0">
                  <c:v>Lines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'Chart data'!$O$3:$O$17</c:f>
                <c:numCache>
                  <c:formatCode>General</c:formatCode>
                  <c:ptCount val="15"/>
                  <c:pt idx="0">
                    <c:v>6.6666666666666666E-2</c:v>
                  </c:pt>
                  <c:pt idx="1">
                    <c:v>6.6666666666666666E-2</c:v>
                  </c:pt>
                  <c:pt idx="2">
                    <c:v>6.6666666666666666E-2</c:v>
                  </c:pt>
                  <c:pt idx="3">
                    <c:v>6.6666666666666666E-2</c:v>
                  </c:pt>
                  <c:pt idx="4">
                    <c:v>6.6666666666666666E-2</c:v>
                  </c:pt>
                  <c:pt idx="5">
                    <c:v>6.6666666666666666E-2</c:v>
                  </c:pt>
                  <c:pt idx="6">
                    <c:v>6.6666666666666666E-2</c:v>
                  </c:pt>
                  <c:pt idx="7">
                    <c:v>6.6666666666666666E-2</c:v>
                  </c:pt>
                  <c:pt idx="8">
                    <c:v>6.6666666666666666E-2</c:v>
                  </c:pt>
                  <c:pt idx="9">
                    <c:v>6.6666666666666666E-2</c:v>
                  </c:pt>
                  <c:pt idx="10">
                    <c:v>6.6666666666666666E-2</c:v>
                  </c:pt>
                  <c:pt idx="11">
                    <c:v>6.6666666666666666E-2</c:v>
                  </c:pt>
                  <c:pt idx="12">
                    <c:v>6.6666666666666666E-2</c:v>
                  </c:pt>
                  <c:pt idx="13">
                    <c:v>6.6666666666666666E-2</c:v>
                  </c:pt>
                  <c:pt idx="14">
                    <c:v>#N/A</c:v>
                  </c:pt>
                </c:numCache>
              </c:numRef>
            </c:minus>
            <c:spPr>
              <a:ln w="12700" cmpd="sng">
                <a:prstDash val="dash"/>
              </a:ln>
            </c:spPr>
          </c:errBars>
          <c:xVal>
            <c:numRef>
              <c:f>'Chart data'!$E$3:$E$17</c:f>
              <c:numCache>
                <c:formatCode>General</c:formatCode>
                <c:ptCount val="15"/>
                <c:pt idx="0">
                  <c:v>0</c:v>
                </c:pt>
                <c:pt idx="1">
                  <c:v>612495532</c:v>
                </c:pt>
                <c:pt idx="2">
                  <c:v>291979696</c:v>
                </c:pt>
                <c:pt idx="3">
                  <c:v>51694494</c:v>
                </c:pt>
                <c:pt idx="4">
                  <c:v>-32046229</c:v>
                </c:pt>
                <c:pt idx="5">
                  <c:v>35052417</c:v>
                </c:pt>
                <c:pt idx="6">
                  <c:v>-19643019</c:v>
                </c:pt>
                <c:pt idx="7">
                  <c:v>-73540723</c:v>
                </c:pt>
                <c:pt idx="8">
                  <c:v>11353853</c:v>
                </c:pt>
                <c:pt idx="9">
                  <c:v>-41261045</c:v>
                </c:pt>
                <c:pt idx="10">
                  <c:v>-523601</c:v>
                </c:pt>
                <c:pt idx="11">
                  <c:v>39706601</c:v>
                </c:pt>
                <c:pt idx="12">
                  <c:v>13102922</c:v>
                </c:pt>
                <c:pt idx="13">
                  <c:v>-9274732</c:v>
                </c:pt>
                <c:pt idx="14">
                  <c:v>-9274732</c:v>
                </c:pt>
              </c:numCache>
            </c:numRef>
          </c:xVal>
          <c:yVal>
            <c:numRef>
              <c:f>'Chart data'!$N$3:$N$17</c:f>
              <c:numCache>
                <c:formatCode>0.00</c:formatCode>
                <c:ptCount val="15"/>
                <c:pt idx="0">
                  <c:v>0.96666666666666667</c:v>
                </c:pt>
                <c:pt idx="1">
                  <c:v>0.9</c:v>
                </c:pt>
                <c:pt idx="2">
                  <c:v>0.83333333333333337</c:v>
                </c:pt>
                <c:pt idx="3">
                  <c:v>0.76666666666666672</c:v>
                </c:pt>
                <c:pt idx="4">
                  <c:v>0.7</c:v>
                </c:pt>
                <c:pt idx="5">
                  <c:v>0.6333333333333333</c:v>
                </c:pt>
                <c:pt idx="6">
                  <c:v>0.56666666666666665</c:v>
                </c:pt>
                <c:pt idx="7">
                  <c:v>0.5</c:v>
                </c:pt>
                <c:pt idx="8">
                  <c:v>0.43333333333333335</c:v>
                </c:pt>
                <c:pt idx="9">
                  <c:v>0.36666666666666664</c:v>
                </c:pt>
                <c:pt idx="10">
                  <c:v>0.3</c:v>
                </c:pt>
                <c:pt idx="11">
                  <c:v>0.23333333333333334</c:v>
                </c:pt>
                <c:pt idx="12">
                  <c:v>0.16666666666666666</c:v>
                </c:pt>
                <c:pt idx="13">
                  <c:v>0.1</c:v>
                </c:pt>
                <c:pt idx="14">
                  <c:v>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86-4A1A-852B-E0CC0F63A6E6}"/>
            </c:ext>
          </c:extLst>
        </c:ser>
        <c:ser>
          <c:idx val="5"/>
          <c:order val="5"/>
          <c:tx>
            <c:strRef>
              <c:f>'Chart data'!$G$2</c:f>
              <c:strCache>
                <c:ptCount val="1"/>
                <c:pt idx="0">
                  <c:v>Base+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'Chart data'!$I$3:$I$17</c:f>
                <c:numCache>
                  <c:formatCode>General</c:formatCode>
                  <c:ptCount val="15"/>
                  <c:pt idx="0">
                    <c:v>#N/A</c:v>
                  </c:pt>
                  <c:pt idx="1">
                    <c:v>612495532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#N/A</c:v>
                  </c:pt>
                  <c:pt idx="5">
                    <c:v>67098646</c:v>
                  </c:pt>
                  <c:pt idx="6">
                    <c:v>#N/A</c:v>
                  </c:pt>
                  <c:pt idx="7">
                    <c:v>#N/A</c:v>
                  </c:pt>
                  <c:pt idx="8">
                    <c:v>84894576</c:v>
                  </c:pt>
                  <c:pt idx="9">
                    <c:v>#N/A</c:v>
                  </c:pt>
                  <c:pt idx="10">
                    <c:v>40737444</c:v>
                  </c:pt>
                  <c:pt idx="11">
                    <c:v>40230202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</c:numCache>
              </c:numRef>
            </c:minus>
            <c:spPr>
              <a:ln w="190500"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errBars>
          <c:xVal>
            <c:numRef>
              <c:f>'Chart data'!$G$3:$G$17</c:f>
              <c:numCache>
                <c:formatCode>General</c:formatCode>
                <c:ptCount val="15"/>
                <c:pt idx="0">
                  <c:v>#N/A</c:v>
                </c:pt>
                <c:pt idx="1">
                  <c:v>612495532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35052417</c:v>
                </c:pt>
                <c:pt idx="6">
                  <c:v>#N/A</c:v>
                </c:pt>
                <c:pt idx="7">
                  <c:v>#N/A</c:v>
                </c:pt>
                <c:pt idx="8">
                  <c:v>11353853</c:v>
                </c:pt>
                <c:pt idx="9">
                  <c:v>#N/A</c:v>
                </c:pt>
                <c:pt idx="10">
                  <c:v>-523601</c:v>
                </c:pt>
                <c:pt idx="11">
                  <c:v>39706601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</c:numCache>
            </c:numRef>
          </c:xVal>
          <c:yVal>
            <c:numRef>
              <c:f>'Chart data'!$N$3:$N$17</c:f>
              <c:numCache>
                <c:formatCode>0.00</c:formatCode>
                <c:ptCount val="15"/>
                <c:pt idx="0">
                  <c:v>0.96666666666666667</c:v>
                </c:pt>
                <c:pt idx="1">
                  <c:v>0.9</c:v>
                </c:pt>
                <c:pt idx="2">
                  <c:v>0.83333333333333337</c:v>
                </c:pt>
                <c:pt idx="3">
                  <c:v>0.76666666666666672</c:v>
                </c:pt>
                <c:pt idx="4">
                  <c:v>0.7</c:v>
                </c:pt>
                <c:pt idx="5">
                  <c:v>0.6333333333333333</c:v>
                </c:pt>
                <c:pt idx="6">
                  <c:v>0.56666666666666665</c:v>
                </c:pt>
                <c:pt idx="7">
                  <c:v>0.5</c:v>
                </c:pt>
                <c:pt idx="8">
                  <c:v>0.43333333333333335</c:v>
                </c:pt>
                <c:pt idx="9">
                  <c:v>0.36666666666666664</c:v>
                </c:pt>
                <c:pt idx="10">
                  <c:v>0.3</c:v>
                </c:pt>
                <c:pt idx="11">
                  <c:v>0.23333333333333334</c:v>
                </c:pt>
                <c:pt idx="12">
                  <c:v>0.16666666666666666</c:v>
                </c:pt>
                <c:pt idx="13">
                  <c:v>0.1</c:v>
                </c:pt>
                <c:pt idx="14">
                  <c:v>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86-4A1A-852B-E0CC0F63A6E6}"/>
            </c:ext>
          </c:extLst>
        </c:ser>
        <c:ser>
          <c:idx val="6"/>
          <c:order val="6"/>
          <c:tx>
            <c:strRef>
              <c:f>'Chart data'!$H$2</c:f>
              <c:strCache>
                <c:ptCount val="1"/>
                <c:pt idx="0">
                  <c:v>Base-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'Chart data'!$J$3:$J$17</c:f>
                <c:numCache>
                  <c:formatCode>General</c:formatCode>
                  <c:ptCount val="15"/>
                  <c:pt idx="0">
                    <c:v>#N/A</c:v>
                  </c:pt>
                  <c:pt idx="1">
                    <c:v>#N/A</c:v>
                  </c:pt>
                  <c:pt idx="2">
                    <c:v>320515836</c:v>
                  </c:pt>
                  <c:pt idx="3">
                    <c:v>240285202</c:v>
                  </c:pt>
                  <c:pt idx="4">
                    <c:v>83740723</c:v>
                  </c:pt>
                  <c:pt idx="5">
                    <c:v>#N/A</c:v>
                  </c:pt>
                  <c:pt idx="6">
                    <c:v>54695436</c:v>
                  </c:pt>
                  <c:pt idx="7">
                    <c:v>53897704</c:v>
                  </c:pt>
                  <c:pt idx="8">
                    <c:v>#N/A</c:v>
                  </c:pt>
                  <c:pt idx="9">
                    <c:v>52614898</c:v>
                  </c:pt>
                  <c:pt idx="10">
                    <c:v>#N/A</c:v>
                  </c:pt>
                  <c:pt idx="11">
                    <c:v>#N/A</c:v>
                  </c:pt>
                  <c:pt idx="12">
                    <c:v>26603679</c:v>
                  </c:pt>
                  <c:pt idx="13">
                    <c:v>22377654</c:v>
                  </c:pt>
                  <c:pt idx="14">
                    <c:v>#N/A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errBars>
          <c:xVal>
            <c:numRef>
              <c:f>'Chart data'!$H$3:$H$17</c:f>
              <c:numCache>
                <c:formatCode>General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291979696</c:v>
                </c:pt>
                <c:pt idx="3">
                  <c:v>51694494</c:v>
                </c:pt>
                <c:pt idx="4">
                  <c:v>-32046229</c:v>
                </c:pt>
                <c:pt idx="5">
                  <c:v>#N/A</c:v>
                </c:pt>
                <c:pt idx="6">
                  <c:v>-19643019</c:v>
                </c:pt>
                <c:pt idx="7">
                  <c:v>-73540723</c:v>
                </c:pt>
                <c:pt idx="8">
                  <c:v>#N/A</c:v>
                </c:pt>
                <c:pt idx="9">
                  <c:v>-41261045</c:v>
                </c:pt>
                <c:pt idx="10">
                  <c:v>#N/A</c:v>
                </c:pt>
                <c:pt idx="11">
                  <c:v>#N/A</c:v>
                </c:pt>
                <c:pt idx="12">
                  <c:v>13102922</c:v>
                </c:pt>
                <c:pt idx="13">
                  <c:v>-9274732</c:v>
                </c:pt>
                <c:pt idx="14">
                  <c:v>#N/A</c:v>
                </c:pt>
              </c:numCache>
            </c:numRef>
          </c:xVal>
          <c:yVal>
            <c:numRef>
              <c:f>'Chart data'!$N$3:$N$17</c:f>
              <c:numCache>
                <c:formatCode>0.00</c:formatCode>
                <c:ptCount val="15"/>
                <c:pt idx="0">
                  <c:v>0.96666666666666667</c:v>
                </c:pt>
                <c:pt idx="1">
                  <c:v>0.9</c:v>
                </c:pt>
                <c:pt idx="2">
                  <c:v>0.83333333333333337</c:v>
                </c:pt>
                <c:pt idx="3">
                  <c:v>0.76666666666666672</c:v>
                </c:pt>
                <c:pt idx="4">
                  <c:v>0.7</c:v>
                </c:pt>
                <c:pt idx="5">
                  <c:v>0.6333333333333333</c:v>
                </c:pt>
                <c:pt idx="6">
                  <c:v>0.56666666666666665</c:v>
                </c:pt>
                <c:pt idx="7">
                  <c:v>0.5</c:v>
                </c:pt>
                <c:pt idx="8">
                  <c:v>0.43333333333333335</c:v>
                </c:pt>
                <c:pt idx="9">
                  <c:v>0.36666666666666664</c:v>
                </c:pt>
                <c:pt idx="10">
                  <c:v>0.3</c:v>
                </c:pt>
                <c:pt idx="11">
                  <c:v>0.23333333333333334</c:v>
                </c:pt>
                <c:pt idx="12">
                  <c:v>0.16666666666666666</c:v>
                </c:pt>
                <c:pt idx="13">
                  <c:v>0.1</c:v>
                </c:pt>
                <c:pt idx="14">
                  <c:v>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86-4A1A-852B-E0CC0F63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38208"/>
        <c:axId val="190569472"/>
      </c:scatterChart>
      <c:catAx>
        <c:axId val="19056640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solidFill>
            <a:schemeClr val="bg2"/>
          </a:solidFill>
          <a:ln w="19050">
            <a:solidFill>
              <a:schemeClr val="bg2"/>
            </a:solidFill>
          </a:ln>
        </c:spPr>
        <c:crossAx val="190567936"/>
        <c:crossesAt val="0"/>
        <c:auto val="1"/>
        <c:lblAlgn val="ctr"/>
        <c:lblOffset val="100"/>
        <c:noMultiLvlLbl val="0"/>
      </c:catAx>
      <c:valAx>
        <c:axId val="19056793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>
            <a:noFill/>
          </a:ln>
        </c:spPr>
        <c:crossAx val="190566400"/>
        <c:crosses val="max"/>
        <c:crossBetween val="between"/>
      </c:valAx>
      <c:valAx>
        <c:axId val="190569472"/>
        <c:scaling>
          <c:orientation val="minMax"/>
          <c:max val="1"/>
          <c:min val="0"/>
        </c:scaling>
        <c:delete val="1"/>
        <c:axPos val="r"/>
        <c:numFmt formatCode="0.00" sourceLinked="1"/>
        <c:majorTickMark val="out"/>
        <c:minorTickMark val="none"/>
        <c:tickLblPos val="nextTo"/>
        <c:crossAx val="191038208"/>
        <c:crosses val="max"/>
        <c:crossBetween val="midCat"/>
      </c:valAx>
      <c:valAx>
        <c:axId val="19103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694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4</xdr:row>
      <xdr:rowOff>21982</xdr:rowOff>
    </xdr:from>
    <xdr:to>
      <xdr:col>12</xdr:col>
      <xdr:colOff>323850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BB7C7-E1E0-4C48-BD6C-466062DD4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A680E-E1F3-42C4-A4F1-F3678CB4DDD6}" name="Table1342" displayName="Table1342" ref="B5:F18" totalsRowShown="0" headerRowDxfId="11" dataDxfId="10">
  <tableColumns count="5">
    <tableColumn id="1" xr3:uid="{A59E7831-7CC4-4602-AE42-AAEB309E94A3}" name="Entity" dataDxfId="9">
      <calculatedColumnFormula>IF(+input!B2="","",+input!B2)</calculatedColumnFormula>
    </tableColumn>
    <tableColumn id="2" xr3:uid="{06A99887-7105-49F1-95FD-C8A5EAF73EEE}" name="Product" dataDxfId="8">
      <calculatedColumnFormula>IF(+input!C2="","",+input!C2)</calculatedColumnFormula>
    </tableColumn>
    <tableColumn id="3" xr3:uid="{1B8FE94D-5486-4460-A432-336B90457F56}" name="Metric" dataDxfId="7">
      <calculatedColumnFormula>IF(input!D2="","",input!D2)</calculatedColumnFormula>
    </tableColumn>
    <tableColumn id="10" xr3:uid="{50722F9F-C11C-4D27-A10A-3529D41A800B}" name="Variance Type" dataDxfId="6">
      <calculatedColumnFormula>IF(+input!E2="","",+input!E2)</calculatedColumnFormula>
    </tableColumn>
    <tableColumn id="7" xr3:uid="{0E549B55-C32F-42A5-98B1-729EDA5F8C5A}" name="% change" dataDxfId="5" dataCellStyle="Percent">
      <calculatedColumnFormula>+input!G2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F47A-09F2-4426-BDF2-CF83192A3BAB}">
  <dimension ref="A1:N15"/>
  <sheetViews>
    <sheetView tabSelected="1" workbookViewId="0">
      <selection activeCell="B2" sqref="B2:N15"/>
    </sheetView>
  </sheetViews>
  <sheetFormatPr defaultRowHeight="15" x14ac:dyDescent="0.25"/>
  <sheetData>
    <row r="1" spans="1:14" x14ac:dyDescent="0.25">
      <c r="A1" s="29"/>
      <c r="B1" s="30" t="s">
        <v>22</v>
      </c>
      <c r="C1" s="30" t="s">
        <v>23</v>
      </c>
      <c r="D1" s="30" t="s">
        <v>24</v>
      </c>
      <c r="E1" s="30" t="s">
        <v>3</v>
      </c>
      <c r="F1" s="30" t="s">
        <v>4</v>
      </c>
      <c r="G1" s="30" t="s">
        <v>25</v>
      </c>
      <c r="H1" s="30" t="s">
        <v>26</v>
      </c>
      <c r="I1" s="30" t="s">
        <v>0</v>
      </c>
      <c r="J1" s="30" t="s">
        <v>1</v>
      </c>
      <c r="K1" s="30" t="s">
        <v>27</v>
      </c>
      <c r="L1" s="30" t="s">
        <v>28</v>
      </c>
      <c r="M1" s="30" t="s">
        <v>29</v>
      </c>
      <c r="N1" s="30" t="s">
        <v>30</v>
      </c>
    </row>
    <row r="2" spans="1:14" x14ac:dyDescent="0.25">
      <c r="A2" s="30">
        <v>0</v>
      </c>
      <c r="B2" s="35" t="s">
        <v>33</v>
      </c>
      <c r="C2" s="36" t="s">
        <v>34</v>
      </c>
      <c r="D2" s="37"/>
      <c r="E2" s="38" t="s">
        <v>35</v>
      </c>
      <c r="F2" s="34">
        <v>612495532</v>
      </c>
      <c r="G2" s="39">
        <v>2873</v>
      </c>
      <c r="H2" s="34">
        <v>612495532</v>
      </c>
      <c r="I2" s="34">
        <v>21319021</v>
      </c>
      <c r="J2" s="39">
        <v>633814553</v>
      </c>
      <c r="K2" s="34">
        <v>77758818</v>
      </c>
      <c r="L2" s="39">
        <v>2333023782</v>
      </c>
      <c r="M2" s="34">
        <v>0.3</v>
      </c>
      <c r="N2" s="34">
        <v>0.3</v>
      </c>
    </row>
    <row r="3" spans="1:14" x14ac:dyDescent="0.25">
      <c r="A3" s="30">
        <v>1</v>
      </c>
      <c r="B3" s="37"/>
      <c r="C3" s="37"/>
      <c r="D3" s="36" t="s">
        <v>36</v>
      </c>
      <c r="E3" s="38" t="s">
        <v>35</v>
      </c>
      <c r="F3" s="34">
        <v>-320515836</v>
      </c>
      <c r="G3" s="34">
        <v>100</v>
      </c>
      <c r="H3" s="34">
        <v>291979696</v>
      </c>
      <c r="I3" s="39">
        <v>320515836</v>
      </c>
      <c r="J3" s="34">
        <v>0</v>
      </c>
      <c r="K3" s="39">
        <v>401853744</v>
      </c>
      <c r="L3" s="34">
        <v>0</v>
      </c>
      <c r="M3" s="34">
        <v>0.8</v>
      </c>
      <c r="N3" s="34">
        <v>0.8</v>
      </c>
    </row>
    <row r="4" spans="1:14" x14ac:dyDescent="0.25">
      <c r="A4" s="30">
        <v>2</v>
      </c>
      <c r="B4" s="37"/>
      <c r="C4" s="37"/>
      <c r="D4" s="36" t="s">
        <v>37</v>
      </c>
      <c r="E4" s="38" t="s">
        <v>35</v>
      </c>
      <c r="F4" s="34">
        <v>-240285202</v>
      </c>
      <c r="G4" s="34">
        <v>100</v>
      </c>
      <c r="H4" s="34">
        <v>51694494</v>
      </c>
      <c r="I4" s="34">
        <v>240285202</v>
      </c>
      <c r="J4" s="34">
        <v>0</v>
      </c>
      <c r="K4" s="39">
        <v>401853744</v>
      </c>
      <c r="L4" s="34">
        <v>0</v>
      </c>
      <c r="M4" s="34">
        <v>0.6</v>
      </c>
      <c r="N4" s="34">
        <v>0.6</v>
      </c>
    </row>
    <row r="5" spans="1:14" x14ac:dyDescent="0.25">
      <c r="A5" s="30">
        <v>3</v>
      </c>
      <c r="B5" s="40" t="s">
        <v>38</v>
      </c>
      <c r="C5" s="41" t="s">
        <v>39</v>
      </c>
      <c r="D5" s="37"/>
      <c r="E5" s="38" t="s">
        <v>35</v>
      </c>
      <c r="F5" s="34">
        <v>-83740723</v>
      </c>
      <c r="G5" s="34">
        <v>100</v>
      </c>
      <c r="H5" s="34">
        <v>-32046229</v>
      </c>
      <c r="I5" s="34">
        <v>83740723</v>
      </c>
      <c r="J5" s="34">
        <v>0</v>
      </c>
      <c r="K5" s="34">
        <v>327469386</v>
      </c>
      <c r="L5" s="34">
        <v>0</v>
      </c>
      <c r="M5" s="34">
        <v>0.3</v>
      </c>
      <c r="N5" s="34">
        <v>0</v>
      </c>
    </row>
    <row r="6" spans="1:14" x14ac:dyDescent="0.25">
      <c r="A6" s="30">
        <v>4</v>
      </c>
      <c r="B6" s="40" t="s">
        <v>38</v>
      </c>
      <c r="C6" s="37"/>
      <c r="D6" s="37"/>
      <c r="E6" s="38" t="s">
        <v>35</v>
      </c>
      <c r="F6" s="34">
        <v>67098646</v>
      </c>
      <c r="G6" s="34">
        <v>0</v>
      </c>
      <c r="H6" s="34">
        <v>35052417</v>
      </c>
      <c r="I6" s="34">
        <v>-67098646</v>
      </c>
      <c r="J6" s="34">
        <v>0</v>
      </c>
      <c r="K6" s="34">
        <v>-9357802</v>
      </c>
      <c r="L6" s="34">
        <v>0</v>
      </c>
      <c r="M6" s="34">
        <v>0.3</v>
      </c>
      <c r="N6" s="34">
        <v>0</v>
      </c>
    </row>
    <row r="7" spans="1:14" x14ac:dyDescent="0.25">
      <c r="A7" s="30">
        <v>5</v>
      </c>
      <c r="B7" s="42" t="s">
        <v>40</v>
      </c>
      <c r="C7" s="43" t="s">
        <v>41</v>
      </c>
      <c r="D7" s="37"/>
      <c r="E7" s="38" t="s">
        <v>35</v>
      </c>
      <c r="F7" s="34">
        <v>-54695436</v>
      </c>
      <c r="G7" s="34">
        <v>100</v>
      </c>
      <c r="H7" s="34">
        <v>-19643019</v>
      </c>
      <c r="I7" s="34">
        <v>54695436</v>
      </c>
      <c r="J7" s="34">
        <v>0</v>
      </c>
      <c r="K7" s="34">
        <v>252068196</v>
      </c>
      <c r="L7" s="34">
        <v>0</v>
      </c>
      <c r="M7" s="34">
        <v>0.2</v>
      </c>
      <c r="N7" s="34">
        <v>0</v>
      </c>
    </row>
    <row r="8" spans="1:14" x14ac:dyDescent="0.25">
      <c r="A8" s="30">
        <v>6</v>
      </c>
      <c r="B8" s="35" t="s">
        <v>33</v>
      </c>
      <c r="C8" s="43" t="s">
        <v>41</v>
      </c>
      <c r="D8" s="37"/>
      <c r="E8" s="38" t="s">
        <v>35</v>
      </c>
      <c r="F8" s="34">
        <v>-53897704</v>
      </c>
      <c r="G8" s="34">
        <v>100</v>
      </c>
      <c r="H8" s="34">
        <v>-73540723</v>
      </c>
      <c r="I8" s="34">
        <v>53897704</v>
      </c>
      <c r="J8" s="34">
        <v>0</v>
      </c>
      <c r="K8" s="34">
        <v>160915140</v>
      </c>
      <c r="L8" s="34">
        <v>0</v>
      </c>
      <c r="M8" s="34">
        <v>0.3</v>
      </c>
      <c r="N8" s="34">
        <v>0</v>
      </c>
    </row>
    <row r="9" spans="1:14" x14ac:dyDescent="0.25">
      <c r="A9" s="30">
        <v>7</v>
      </c>
      <c r="B9" s="37"/>
      <c r="C9" s="43" t="s">
        <v>41</v>
      </c>
      <c r="D9" s="37"/>
      <c r="E9" s="38" t="s">
        <v>35</v>
      </c>
      <c r="F9" s="34">
        <v>84894576</v>
      </c>
      <c r="G9" s="34">
        <v>0</v>
      </c>
      <c r="H9" s="34">
        <v>11353853</v>
      </c>
      <c r="I9" s="34">
        <v>-84894576</v>
      </c>
      <c r="J9" s="34">
        <v>0</v>
      </c>
      <c r="K9" s="34">
        <v>244249858</v>
      </c>
      <c r="L9" s="34">
        <v>0</v>
      </c>
      <c r="M9" s="34">
        <v>0.3</v>
      </c>
      <c r="N9" s="34">
        <v>0</v>
      </c>
    </row>
    <row r="10" spans="1:14" x14ac:dyDescent="0.25">
      <c r="A10" s="30">
        <v>8</v>
      </c>
      <c r="B10" s="42" t="s">
        <v>40</v>
      </c>
      <c r="C10" s="41" t="s">
        <v>39</v>
      </c>
      <c r="D10" s="37"/>
      <c r="E10" s="38" t="s">
        <v>35</v>
      </c>
      <c r="F10" s="34">
        <v>-52614898</v>
      </c>
      <c r="G10" s="34">
        <v>100</v>
      </c>
      <c r="H10" s="34">
        <v>-41261045</v>
      </c>
      <c r="I10" s="34">
        <v>52614898</v>
      </c>
      <c r="J10" s="34">
        <v>0</v>
      </c>
      <c r="K10" s="34">
        <v>246277998</v>
      </c>
      <c r="L10" s="34">
        <v>0</v>
      </c>
      <c r="M10" s="34">
        <v>0.2</v>
      </c>
      <c r="N10" s="34">
        <v>0</v>
      </c>
    </row>
    <row r="11" spans="1:14" x14ac:dyDescent="0.25">
      <c r="A11" s="30">
        <v>9</v>
      </c>
      <c r="B11" s="36" t="s">
        <v>42</v>
      </c>
      <c r="C11" s="37"/>
      <c r="D11" s="37"/>
      <c r="E11" s="38" t="s">
        <v>35</v>
      </c>
      <c r="F11" s="34">
        <v>40737444</v>
      </c>
      <c r="G11" s="34">
        <v>0</v>
      </c>
      <c r="H11" s="34">
        <v>-523601</v>
      </c>
      <c r="I11" s="34">
        <v>-40737444</v>
      </c>
      <c r="J11" s="34">
        <v>0</v>
      </c>
      <c r="K11" s="34">
        <v>-27869566</v>
      </c>
      <c r="L11" s="34">
        <v>0</v>
      </c>
      <c r="M11" s="34">
        <v>0.3</v>
      </c>
      <c r="N11" s="34">
        <v>0</v>
      </c>
    </row>
    <row r="12" spans="1:14" x14ac:dyDescent="0.25">
      <c r="A12" s="30">
        <v>10</v>
      </c>
      <c r="B12" s="36" t="s">
        <v>43</v>
      </c>
      <c r="C12" s="37"/>
      <c r="D12" s="37"/>
      <c r="E12" s="38" t="s">
        <v>35</v>
      </c>
      <c r="F12" s="34">
        <v>40230202</v>
      </c>
      <c r="G12" s="34">
        <v>0</v>
      </c>
      <c r="H12" s="34">
        <v>39706601</v>
      </c>
      <c r="I12" s="34">
        <v>-40230202</v>
      </c>
      <c r="J12" s="34">
        <v>0</v>
      </c>
      <c r="K12" s="34">
        <v>-10815352</v>
      </c>
      <c r="L12" s="34">
        <v>0</v>
      </c>
      <c r="M12" s="34">
        <v>0.3</v>
      </c>
      <c r="N12" s="34">
        <v>0</v>
      </c>
    </row>
    <row r="13" spans="1:14" x14ac:dyDescent="0.25">
      <c r="A13" s="30">
        <v>11</v>
      </c>
      <c r="B13" s="35" t="s">
        <v>33</v>
      </c>
      <c r="C13" s="41" t="s">
        <v>39</v>
      </c>
      <c r="D13" s="37"/>
      <c r="E13" s="38" t="s">
        <v>35</v>
      </c>
      <c r="F13" s="34">
        <v>-26603679</v>
      </c>
      <c r="G13" s="34">
        <v>100</v>
      </c>
      <c r="H13" s="34">
        <v>13102922</v>
      </c>
      <c r="I13" s="34">
        <v>26603679</v>
      </c>
      <c r="J13" s="34">
        <v>0</v>
      </c>
      <c r="K13" s="34">
        <v>81057984</v>
      </c>
      <c r="L13" s="34">
        <v>0</v>
      </c>
      <c r="M13" s="34">
        <v>0.3</v>
      </c>
      <c r="N13" s="34">
        <v>0</v>
      </c>
    </row>
    <row r="14" spans="1:14" x14ac:dyDescent="0.25">
      <c r="A14" s="30">
        <v>12</v>
      </c>
      <c r="B14" s="36" t="s">
        <v>44</v>
      </c>
      <c r="C14" s="41" t="s">
        <v>39</v>
      </c>
      <c r="D14" s="37"/>
      <c r="E14" s="38" t="s">
        <v>35</v>
      </c>
      <c r="F14" s="34">
        <v>-22377654</v>
      </c>
      <c r="G14" s="34">
        <v>100</v>
      </c>
      <c r="H14" s="34">
        <v>-9274732</v>
      </c>
      <c r="I14" s="34">
        <v>22377654</v>
      </c>
      <c r="J14" s="34">
        <v>0</v>
      </c>
      <c r="K14" s="34">
        <v>67990710</v>
      </c>
      <c r="L14" s="34">
        <v>0</v>
      </c>
      <c r="M14" s="34">
        <v>0.3</v>
      </c>
      <c r="N14" s="34">
        <v>0</v>
      </c>
    </row>
    <row r="15" spans="1:14" x14ac:dyDescent="0.25">
      <c r="A15" s="30">
        <v>13</v>
      </c>
      <c r="B15" s="37"/>
      <c r="C15" s="41" t="s">
        <v>39</v>
      </c>
      <c r="D15" s="36" t="s">
        <v>45</v>
      </c>
      <c r="E15" s="38" t="s">
        <v>35</v>
      </c>
      <c r="F15" s="34">
        <v>-20856776</v>
      </c>
      <c r="G15" s="34">
        <v>100</v>
      </c>
      <c r="H15" s="34">
        <v>-30131508</v>
      </c>
      <c r="I15" s="34">
        <v>20856776</v>
      </c>
      <c r="J15" s="34">
        <v>0</v>
      </c>
      <c r="K15" s="34">
        <v>175169845</v>
      </c>
      <c r="L15" s="34">
        <v>0</v>
      </c>
      <c r="M15" s="34">
        <v>0.1</v>
      </c>
      <c r="N15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114C-9657-4BA2-9492-5AC9CD13625F}">
  <dimension ref="A1:L18"/>
  <sheetViews>
    <sheetView showGridLines="0" topLeftCell="A2" zoomScaleNormal="100" workbookViewId="0">
      <selection activeCell="N15" sqref="N15"/>
    </sheetView>
  </sheetViews>
  <sheetFormatPr defaultRowHeight="15" x14ac:dyDescent="0.25"/>
  <cols>
    <col min="1" max="1" width="4.28515625" style="25" customWidth="1"/>
    <col min="2" max="2" width="12.42578125" customWidth="1"/>
    <col min="3" max="3" width="9.42578125" customWidth="1"/>
    <col min="4" max="4" width="13.85546875" customWidth="1"/>
    <col min="5" max="5" width="25.140625" customWidth="1"/>
    <col min="6" max="6" width="11.85546875" customWidth="1"/>
    <col min="7" max="7" width="10.7109375" customWidth="1"/>
  </cols>
  <sheetData>
    <row r="1" spans="2:12" s="25" customFormat="1" x14ac:dyDescent="0.25"/>
    <row r="2" spans="2:12" s="28" customFormat="1" ht="25.5" customHeight="1" x14ac:dyDescent="0.25">
      <c r="B2" s="31" t="s">
        <v>32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2:12" s="25" customFormat="1" x14ac:dyDescent="0.25">
      <c r="B3" s="33" t="s">
        <v>31</v>
      </c>
      <c r="C3" s="33"/>
      <c r="D3" s="33"/>
      <c r="E3" s="33"/>
      <c r="F3" s="33"/>
      <c r="G3" s="33"/>
      <c r="H3" s="33"/>
      <c r="I3" s="33"/>
      <c r="J3" s="33"/>
      <c r="K3" s="33"/>
      <c r="L3" s="33"/>
    </row>
    <row r="5" spans="2:12" ht="18" customHeight="1" x14ac:dyDescent="0.25">
      <c r="B5" s="21" t="s">
        <v>22</v>
      </c>
      <c r="C5" s="21" t="s">
        <v>23</v>
      </c>
      <c r="D5" s="21" t="s">
        <v>24</v>
      </c>
      <c r="E5" s="21" t="s">
        <v>21</v>
      </c>
      <c r="F5" s="21" t="s">
        <v>2</v>
      </c>
      <c r="G5" s="21"/>
    </row>
    <row r="6" spans="2:12" s="20" customFormat="1" ht="18" customHeight="1" x14ac:dyDescent="0.25">
      <c r="B6" s="26" t="str">
        <f>IF(+input!B2="","",+input!B2)</f>
        <v>Armenia</v>
      </c>
      <c r="C6" s="26" t="str">
        <f>IF(+input!C2="","",+input!C2)</f>
        <v>Tlc</v>
      </c>
      <c r="D6" s="26" t="str">
        <f>IF(input!D2="","",input!D2)</f>
        <v/>
      </c>
      <c r="E6" s="27" t="str">
        <f>IF(+input!E2="","",+input!E2)</f>
        <v>Price and Volume variance</v>
      </c>
      <c r="F6" s="24">
        <f>+input!G2</f>
        <v>2873</v>
      </c>
      <c r="G6" s="22"/>
    </row>
    <row r="7" spans="2:12" s="20" customFormat="1" ht="18" customHeight="1" x14ac:dyDescent="0.25">
      <c r="B7" s="26" t="str">
        <f>IF(+input!B3="","",+input!B3)</f>
        <v/>
      </c>
      <c r="C7" s="26" t="str">
        <f>IF(+input!C3="","",+input!C3)</f>
        <v/>
      </c>
      <c r="D7" s="26" t="str">
        <f>IF(input!D3="","",input!D3)</f>
        <v>Add On Sales</v>
      </c>
      <c r="E7" s="27" t="str">
        <f>IF(+input!E3="","",+input!E3)</f>
        <v>Price and Volume variance</v>
      </c>
      <c r="F7" s="24">
        <f>+input!G3</f>
        <v>100</v>
      </c>
      <c r="G7" s="22"/>
    </row>
    <row r="8" spans="2:12" s="20" customFormat="1" ht="18" customHeight="1" x14ac:dyDescent="0.25">
      <c r="B8" s="26" t="str">
        <f>IF(+input!B4="","",+input!B4)</f>
        <v/>
      </c>
      <c r="C8" s="26" t="str">
        <f>IF(+input!C4="","",+input!C4)</f>
        <v/>
      </c>
      <c r="D8" s="26" t="str">
        <f>IF(input!D4="","",input!D4)</f>
        <v>Subscription Revenue</v>
      </c>
      <c r="E8" s="27" t="str">
        <f>IF(+input!E4="","",+input!E4)</f>
        <v>Price and Volume variance</v>
      </c>
      <c r="F8" s="24">
        <f>+input!G4</f>
        <v>100</v>
      </c>
      <c r="G8" s="22"/>
    </row>
    <row r="9" spans="2:12" s="20" customFormat="1" ht="18" customHeight="1" x14ac:dyDescent="0.25">
      <c r="B9" s="26" t="str">
        <f>IF(+input!B5="","",+input!B5)</f>
        <v>Quatar</v>
      </c>
      <c r="C9" s="26" t="str">
        <f>IF(+input!C5="","",+input!C5)</f>
        <v>Transport</v>
      </c>
      <c r="D9" s="26" t="str">
        <f>IF(input!D5="","",input!D5)</f>
        <v/>
      </c>
      <c r="E9" s="27" t="str">
        <f>IF(+input!E5="","",+input!E5)</f>
        <v>Price and Volume variance</v>
      </c>
      <c r="F9" s="24">
        <f>+input!G5</f>
        <v>100</v>
      </c>
      <c r="G9" s="22"/>
    </row>
    <row r="10" spans="2:12" s="20" customFormat="1" ht="18" customHeight="1" x14ac:dyDescent="0.25">
      <c r="B10" s="26" t="str">
        <f>IF(+input!B6="","",+input!B6)</f>
        <v>Quatar</v>
      </c>
      <c r="C10" s="26" t="str">
        <f>IF(+input!C6="","",+input!C6)</f>
        <v/>
      </c>
      <c r="D10" s="26" t="str">
        <f>IF(input!D6="","",input!D6)</f>
        <v/>
      </c>
      <c r="E10" s="27" t="str">
        <f>IF(+input!E6="","",+input!E6)</f>
        <v>Price and Volume variance</v>
      </c>
      <c r="F10" s="24">
        <f>+input!G6</f>
        <v>0</v>
      </c>
      <c r="G10" s="22"/>
    </row>
    <row r="11" spans="2:12" s="20" customFormat="1" ht="18" customHeight="1" x14ac:dyDescent="0.25">
      <c r="B11" s="26" t="str">
        <f>IF(+input!B7="","",+input!B7)</f>
        <v>Oman</v>
      </c>
      <c r="C11" s="26" t="str">
        <f>IF(+input!C7="","",+input!C7)</f>
        <v>Constructionn</v>
      </c>
      <c r="D11" s="26" t="str">
        <f>IF(input!D7="","",input!D7)</f>
        <v/>
      </c>
      <c r="E11" s="27" t="str">
        <f>IF(+input!E7="","",+input!E7)</f>
        <v>Price and Volume variance</v>
      </c>
      <c r="F11" s="24">
        <f>+input!G7</f>
        <v>100</v>
      </c>
      <c r="G11" s="22"/>
    </row>
    <row r="12" spans="2:12" s="20" customFormat="1" ht="18" customHeight="1" x14ac:dyDescent="0.25">
      <c r="B12" s="26" t="str">
        <f>IF(+input!B8="","",+input!B8)</f>
        <v>Armenia</v>
      </c>
      <c r="C12" s="26" t="str">
        <f>IF(+input!C8="","",+input!C8)</f>
        <v>Constructionn</v>
      </c>
      <c r="D12" s="26" t="str">
        <f>IF(input!D8="","",input!D8)</f>
        <v/>
      </c>
      <c r="E12" s="27" t="str">
        <f>IF(+input!E8="","",+input!E8)</f>
        <v>Price and Volume variance</v>
      </c>
      <c r="F12" s="24">
        <f>+input!G8</f>
        <v>100</v>
      </c>
      <c r="G12" s="22"/>
    </row>
    <row r="13" spans="2:12" s="20" customFormat="1" ht="18" customHeight="1" x14ac:dyDescent="0.25">
      <c r="B13" s="26" t="str">
        <f>IF(+input!B9="","",+input!B9)</f>
        <v/>
      </c>
      <c r="C13" s="26" t="str">
        <f>IF(+input!C9="","",+input!C9)</f>
        <v>Constructionn</v>
      </c>
      <c r="D13" s="26" t="str">
        <f>IF(input!D9="","",input!D9)</f>
        <v/>
      </c>
      <c r="E13" s="27" t="str">
        <f>IF(+input!E9="","",+input!E9)</f>
        <v>Price and Volume variance</v>
      </c>
      <c r="F13" s="24">
        <f>+input!G9</f>
        <v>0</v>
      </c>
      <c r="G13" s="22"/>
    </row>
    <row r="14" spans="2:12" s="20" customFormat="1" ht="18" customHeight="1" x14ac:dyDescent="0.25">
      <c r="B14" s="26" t="str">
        <f>IF(+input!B10="","",+input!B10)</f>
        <v>Oman</v>
      </c>
      <c r="C14" s="26" t="str">
        <f>IF(+input!C10="","",+input!C10)</f>
        <v>Transport</v>
      </c>
      <c r="D14" s="26" t="str">
        <f>IF(input!D10="","",input!D10)</f>
        <v/>
      </c>
      <c r="E14" s="27" t="str">
        <f>IF(+input!E10="","",+input!E10)</f>
        <v>Price and Volume variance</v>
      </c>
      <c r="F14" s="24">
        <f>+input!G10</f>
        <v>100</v>
      </c>
      <c r="G14" s="22"/>
    </row>
    <row r="15" spans="2:12" s="20" customFormat="1" ht="18" customHeight="1" x14ac:dyDescent="0.25">
      <c r="B15" s="26" t="str">
        <f>IF(+input!B11="","",+input!B11)</f>
        <v>Kenia</v>
      </c>
      <c r="C15" s="26" t="str">
        <f>IF(+input!C11="","",+input!C11)</f>
        <v/>
      </c>
      <c r="D15" s="26" t="str">
        <f>IF(input!D11="","",input!D11)</f>
        <v/>
      </c>
      <c r="E15" s="27" t="str">
        <f>IF(+input!E11="","",+input!E11)</f>
        <v>Price and Volume variance</v>
      </c>
      <c r="F15" s="24">
        <f>+input!G11</f>
        <v>0</v>
      </c>
      <c r="G15" s="22"/>
    </row>
    <row r="16" spans="2:12" s="20" customFormat="1" ht="18" customHeight="1" x14ac:dyDescent="0.25">
      <c r="B16" s="26" t="str">
        <f>IF(+input!B12="","",+input!B12)</f>
        <v>Russia</v>
      </c>
      <c r="C16" s="26" t="str">
        <f>IF(+input!C12="","",+input!C12)</f>
        <v/>
      </c>
      <c r="D16" s="26" t="str">
        <f>IF(input!D12="","",input!D12)</f>
        <v/>
      </c>
      <c r="E16" s="27" t="str">
        <f>IF(+input!E12="","",+input!E12)</f>
        <v>Price and Volume variance</v>
      </c>
      <c r="F16" s="24">
        <f>+input!G12</f>
        <v>0</v>
      </c>
      <c r="G16" s="22"/>
    </row>
    <row r="17" spans="2:7" s="20" customFormat="1" ht="18" customHeight="1" x14ac:dyDescent="0.25">
      <c r="B17" s="26" t="str">
        <f>IF(+input!B13="","",+input!B13)</f>
        <v>Armenia</v>
      </c>
      <c r="C17" s="26" t="str">
        <f>IF(+input!C13="","",+input!C13)</f>
        <v>Transport</v>
      </c>
      <c r="D17" s="26" t="str">
        <f>IF(input!D13="","",input!D13)</f>
        <v/>
      </c>
      <c r="E17" s="27" t="str">
        <f>IF(+input!E13="","",+input!E13)</f>
        <v>Price and Volume variance</v>
      </c>
      <c r="F17" s="24">
        <f>+input!G13</f>
        <v>100</v>
      </c>
      <c r="G17" s="22"/>
    </row>
    <row r="18" spans="2:7" s="20" customFormat="1" ht="18" customHeight="1" x14ac:dyDescent="0.25">
      <c r="B18" s="26" t="str">
        <f>IF(+input!B14="","",+input!B14)</f>
        <v>Chile</v>
      </c>
      <c r="C18" s="26" t="str">
        <f>IF(+input!C14="","",+input!C14)</f>
        <v>Transport</v>
      </c>
      <c r="D18" s="26" t="str">
        <f>IF(input!D14="","",input!D14)</f>
        <v/>
      </c>
      <c r="E18" s="27" t="str">
        <f>IF(+input!E14="","",+input!E14)</f>
        <v>Price and Volume variance</v>
      </c>
      <c r="F18" s="24">
        <f>+input!G14</f>
        <v>100</v>
      </c>
      <c r="G18" s="22"/>
    </row>
  </sheetData>
  <mergeCells count="2">
    <mergeCell ref="B2:L2"/>
    <mergeCell ref="B3:L3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CD65-550C-439B-9082-D36A8AD6422A}">
  <sheetPr>
    <pageSetUpPr fitToPage="1"/>
  </sheetPr>
  <dimension ref="A1:W17"/>
  <sheetViews>
    <sheetView showGridLines="0" zoomScaleNormal="100" workbookViewId="0">
      <selection activeCell="D20" sqref="D20"/>
    </sheetView>
  </sheetViews>
  <sheetFormatPr defaultColWidth="10" defaultRowHeight="15" x14ac:dyDescent="0.25"/>
  <cols>
    <col min="2" max="2" width="41.7109375" customWidth="1"/>
    <col min="3" max="3" width="5.42578125" customWidth="1"/>
    <col min="4" max="4" width="12.28515625" customWidth="1"/>
    <col min="5" max="5" width="10.5703125" customWidth="1"/>
    <col min="6" max="14" width="5.5703125" customWidth="1"/>
    <col min="15" max="15" width="6.140625" customWidth="1"/>
    <col min="16" max="16" width="5.28515625" customWidth="1"/>
    <col min="17" max="17" width="22.5703125" customWidth="1"/>
  </cols>
  <sheetData>
    <row r="1" spans="1:23" x14ac:dyDescent="0.25">
      <c r="Q1" s="3"/>
    </row>
    <row r="2" spans="1:23" ht="15.75" x14ac:dyDescent="0.25">
      <c r="B2" s="4" t="s">
        <v>6</v>
      </c>
      <c r="C2" s="5" t="s">
        <v>7</v>
      </c>
      <c r="D2" s="6" t="s">
        <v>8</v>
      </c>
      <c r="E2" s="6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7" t="s">
        <v>19</v>
      </c>
      <c r="P2" s="8"/>
      <c r="Q2" s="9"/>
    </row>
    <row r="3" spans="1:23" ht="15.75" x14ac:dyDescent="0.25">
      <c r="B3" s="10"/>
      <c r="C3" s="11" t="s">
        <v>5</v>
      </c>
      <c r="D3" s="10"/>
      <c r="E3" s="12">
        <f>D3</f>
        <v>0</v>
      </c>
      <c r="F3" s="13">
        <f t="shared" ref="F3:F4" si="0">IF(C3="x",E3,NA())</f>
        <v>0</v>
      </c>
      <c r="G3" s="13" t="e">
        <f>NA()</f>
        <v>#N/A</v>
      </c>
      <c r="H3" s="13" t="e">
        <f>NA()</f>
        <v>#N/A</v>
      </c>
      <c r="I3" s="13" t="e">
        <f>NA()</f>
        <v>#N/A</v>
      </c>
      <c r="J3" s="13" t="e">
        <f>NA()</f>
        <v>#N/A</v>
      </c>
      <c r="K3" s="13" t="e">
        <f>NA()</f>
        <v>#N/A</v>
      </c>
      <c r="L3" s="13" t="e">
        <f>NA()</f>
        <v>#N/A</v>
      </c>
      <c r="M3" s="13" t="e">
        <f>NA()</f>
        <v>#N/A</v>
      </c>
      <c r="N3" s="14">
        <f>-(ROW()-ROW($B$17)-0.5)/ROWS($B$3:$B$17)</f>
        <v>0.96666666666666667</v>
      </c>
      <c r="O3" s="14">
        <f>1/ROWS(B3:B17)</f>
        <v>6.6666666666666666E-2</v>
      </c>
      <c r="P3" s="8"/>
      <c r="Q3" s="9"/>
    </row>
    <row r="4" spans="1:23" ht="15.75" x14ac:dyDescent="0.25">
      <c r="A4">
        <v>1</v>
      </c>
      <c r="B4" s="15"/>
      <c r="C4" s="16"/>
      <c r="D4" s="23">
        <f>+input!F2</f>
        <v>612495532</v>
      </c>
      <c r="E4" s="17">
        <f t="shared" ref="E4" ca="1" si="1">OFFSET(E4,-1,0,1,1)+D4</f>
        <v>612495532</v>
      </c>
      <c r="F4" s="18" t="e">
        <f t="shared" si="0"/>
        <v>#N/A</v>
      </c>
      <c r="G4" s="18">
        <f t="shared" ref="G4" ca="1" si="2">E4+I4-I4</f>
        <v>612495532</v>
      </c>
      <c r="H4" s="18" t="e">
        <f t="shared" ref="H4" ca="1" si="3">E4+J4-J4</f>
        <v>#N/A</v>
      </c>
      <c r="I4" s="18">
        <f t="shared" ref="I4" si="4">IF(C4="x",NA(),IF(D4&gt;=0,D4,NA()))</f>
        <v>612495532</v>
      </c>
      <c r="J4" s="18" t="e">
        <f t="shared" ref="J4" si="5">IF(C4="x",NA(),IF(D4&lt;0,-D4,NA()))</f>
        <v>#N/A</v>
      </c>
      <c r="K4" s="18">
        <f t="shared" ref="K4" ca="1" si="6">IF(C4="x",NA(),IF(AND(E4&lt;0,E4-D4&lt;0),MAX(E4,E4-D4)+ABS(D4),MAX(E4,E4-D4)))</f>
        <v>612495532</v>
      </c>
      <c r="L4" s="18">
        <f t="shared" ref="L4" ca="1" si="7">IF(C4="x",NA(),IF(D4&gt;=0,IF(E4&lt;0,-D4,D4),NA()))</f>
        <v>612495532</v>
      </c>
      <c r="M4" s="18" t="e">
        <f t="shared" ref="M4" si="8">IF(C4="x",NA(),IF(D4&lt;0,IF(MAX(E4,E4-D4)&lt;0,D4,-D4),NA()))</f>
        <v>#N/A</v>
      </c>
      <c r="N4" s="19">
        <f>-(ROW()-ROW($B$17)-0.5)/ROWS($B$3:$B$17)</f>
        <v>0.9</v>
      </c>
      <c r="O4" s="19">
        <f t="shared" ref="O4:O16" ca="1" si="9">OFFSET(O4,-1,0,1,1)</f>
        <v>6.6666666666666666E-2</v>
      </c>
      <c r="P4" s="8"/>
      <c r="Q4" s="1"/>
      <c r="W4" t="s">
        <v>20</v>
      </c>
    </row>
    <row r="5" spans="1:23" s="29" customFormat="1" ht="15.75" x14ac:dyDescent="0.25">
      <c r="A5" s="29">
        <v>1</v>
      </c>
      <c r="B5" s="15"/>
      <c r="C5" s="16"/>
      <c r="D5" s="23">
        <f>+input!F3</f>
        <v>-320515836</v>
      </c>
      <c r="E5" s="17">
        <f t="shared" ref="E5:E16" ca="1" si="10">OFFSET(E5,-1,0,1,1)+D5</f>
        <v>291979696</v>
      </c>
      <c r="F5" s="18" t="e">
        <f t="shared" ref="F5:F16" si="11">IF(C5="x",E5,NA())</f>
        <v>#N/A</v>
      </c>
      <c r="G5" s="18" t="e">
        <f t="shared" ref="G5:G16" ca="1" si="12">E5+I5-I5</f>
        <v>#N/A</v>
      </c>
      <c r="H5" s="18">
        <f t="shared" ref="H5:H16" ca="1" si="13">E5+J5-J5</f>
        <v>291979696</v>
      </c>
      <c r="I5" s="18" t="e">
        <f t="shared" ref="I5:I16" si="14">IF(C5="x",NA(),IF(D5&gt;=0,D5,NA()))</f>
        <v>#N/A</v>
      </c>
      <c r="J5" s="18">
        <f t="shared" ref="J5:J16" si="15">IF(C5="x",NA(),IF(D5&lt;0,-D5,NA()))</f>
        <v>320515836</v>
      </c>
      <c r="K5" s="18">
        <f t="shared" ref="K5:K16" ca="1" si="16">IF(C5="x",NA(),IF(AND(E5&lt;0,E5-D5&lt;0),MAX(E5,E5-D5)+ABS(D5),MAX(E5,E5-D5)))</f>
        <v>612495532</v>
      </c>
      <c r="L5" s="18" t="e">
        <f t="shared" ref="L5:L16" si="17">IF(C5="x",NA(),IF(D5&gt;=0,IF(E5&lt;0,-D5,D5),NA()))</f>
        <v>#N/A</v>
      </c>
      <c r="M5" s="18">
        <f t="shared" ref="M5:M16" ca="1" si="18">IF(C5="x",NA(),IF(D5&lt;0,IF(MAX(E5,E5-D5)&lt;0,D5,-D5),NA()))</f>
        <v>320515836</v>
      </c>
      <c r="N5" s="19">
        <f t="shared" ref="N5:N16" si="19">-(ROW()-ROW($B$17)-0.5)/ROWS($B$3:$B$17)</f>
        <v>0.83333333333333337</v>
      </c>
      <c r="O5" s="19">
        <f t="shared" ca="1" si="9"/>
        <v>6.6666666666666666E-2</v>
      </c>
      <c r="P5" s="8"/>
      <c r="Q5" s="1"/>
      <c r="W5" s="29" t="s">
        <v>20</v>
      </c>
    </row>
    <row r="6" spans="1:23" s="29" customFormat="1" ht="15.75" x14ac:dyDescent="0.25">
      <c r="A6" s="29">
        <v>1</v>
      </c>
      <c r="B6" s="15"/>
      <c r="C6" s="16"/>
      <c r="D6" s="23">
        <f>+input!F4</f>
        <v>-240285202</v>
      </c>
      <c r="E6" s="17">
        <f t="shared" ca="1" si="10"/>
        <v>51694494</v>
      </c>
      <c r="F6" s="18" t="e">
        <f t="shared" si="11"/>
        <v>#N/A</v>
      </c>
      <c r="G6" s="18" t="e">
        <f t="shared" ca="1" si="12"/>
        <v>#N/A</v>
      </c>
      <c r="H6" s="18">
        <f t="shared" ca="1" si="13"/>
        <v>51694494</v>
      </c>
      <c r="I6" s="18" t="e">
        <f t="shared" si="14"/>
        <v>#N/A</v>
      </c>
      <c r="J6" s="18">
        <f t="shared" si="15"/>
        <v>240285202</v>
      </c>
      <c r="K6" s="18">
        <f t="shared" ca="1" si="16"/>
        <v>291979696</v>
      </c>
      <c r="L6" s="18" t="e">
        <f t="shared" si="17"/>
        <v>#N/A</v>
      </c>
      <c r="M6" s="18">
        <f t="shared" ca="1" si="18"/>
        <v>240285202</v>
      </c>
      <c r="N6" s="19">
        <f t="shared" si="19"/>
        <v>0.76666666666666672</v>
      </c>
      <c r="O6" s="19">
        <f t="shared" ca="1" si="9"/>
        <v>6.6666666666666666E-2</v>
      </c>
      <c r="P6" s="8"/>
      <c r="Q6" s="1"/>
      <c r="W6" s="29" t="s">
        <v>20</v>
      </c>
    </row>
    <row r="7" spans="1:23" s="29" customFormat="1" ht="15.75" x14ac:dyDescent="0.25">
      <c r="A7" s="29">
        <v>1</v>
      </c>
      <c r="B7" s="15"/>
      <c r="C7" s="16"/>
      <c r="D7" s="23">
        <f>+input!F5</f>
        <v>-83740723</v>
      </c>
      <c r="E7" s="17">
        <f t="shared" ca="1" si="10"/>
        <v>-32046229</v>
      </c>
      <c r="F7" s="18" t="e">
        <f t="shared" si="11"/>
        <v>#N/A</v>
      </c>
      <c r="G7" s="18" t="e">
        <f t="shared" ca="1" si="12"/>
        <v>#N/A</v>
      </c>
      <c r="H7" s="18">
        <f t="shared" ca="1" si="13"/>
        <v>-32046229</v>
      </c>
      <c r="I7" s="18" t="e">
        <f t="shared" si="14"/>
        <v>#N/A</v>
      </c>
      <c r="J7" s="18">
        <f t="shared" si="15"/>
        <v>83740723</v>
      </c>
      <c r="K7" s="18">
        <f t="shared" ca="1" si="16"/>
        <v>51694494</v>
      </c>
      <c r="L7" s="18" t="e">
        <f t="shared" si="17"/>
        <v>#N/A</v>
      </c>
      <c r="M7" s="18">
        <f t="shared" ca="1" si="18"/>
        <v>83740723</v>
      </c>
      <c r="N7" s="19">
        <f t="shared" si="19"/>
        <v>0.7</v>
      </c>
      <c r="O7" s="19">
        <f t="shared" ca="1" si="9"/>
        <v>6.6666666666666666E-2</v>
      </c>
      <c r="P7" s="8"/>
      <c r="Q7" s="1"/>
      <c r="W7" s="29" t="s">
        <v>20</v>
      </c>
    </row>
    <row r="8" spans="1:23" s="29" customFormat="1" ht="15.75" x14ac:dyDescent="0.25">
      <c r="A8" s="29">
        <v>1</v>
      </c>
      <c r="B8" s="15"/>
      <c r="C8" s="16"/>
      <c r="D8" s="23">
        <f>+input!F6</f>
        <v>67098646</v>
      </c>
      <c r="E8" s="17">
        <f t="shared" ca="1" si="10"/>
        <v>35052417</v>
      </c>
      <c r="F8" s="18" t="e">
        <f t="shared" si="11"/>
        <v>#N/A</v>
      </c>
      <c r="G8" s="18">
        <f t="shared" ca="1" si="12"/>
        <v>35052417</v>
      </c>
      <c r="H8" s="18" t="e">
        <f t="shared" ca="1" si="13"/>
        <v>#N/A</v>
      </c>
      <c r="I8" s="18">
        <f t="shared" si="14"/>
        <v>67098646</v>
      </c>
      <c r="J8" s="18" t="e">
        <f t="shared" si="15"/>
        <v>#N/A</v>
      </c>
      <c r="K8" s="18">
        <f t="shared" ca="1" si="16"/>
        <v>35052417</v>
      </c>
      <c r="L8" s="18">
        <f t="shared" ca="1" si="17"/>
        <v>67098646</v>
      </c>
      <c r="M8" s="18" t="e">
        <f t="shared" si="18"/>
        <v>#N/A</v>
      </c>
      <c r="N8" s="19">
        <f t="shared" si="19"/>
        <v>0.6333333333333333</v>
      </c>
      <c r="O8" s="19">
        <f t="shared" ca="1" si="9"/>
        <v>6.6666666666666666E-2</v>
      </c>
      <c r="P8" s="8"/>
      <c r="Q8" s="1"/>
      <c r="W8" s="29" t="s">
        <v>20</v>
      </c>
    </row>
    <row r="9" spans="1:23" s="29" customFormat="1" ht="15.75" x14ac:dyDescent="0.25">
      <c r="A9" s="29">
        <v>1</v>
      </c>
      <c r="B9" s="15"/>
      <c r="C9" s="16"/>
      <c r="D9" s="23">
        <f>+input!F7</f>
        <v>-54695436</v>
      </c>
      <c r="E9" s="17">
        <f t="shared" ca="1" si="10"/>
        <v>-19643019</v>
      </c>
      <c r="F9" s="18" t="e">
        <f t="shared" si="11"/>
        <v>#N/A</v>
      </c>
      <c r="G9" s="18" t="e">
        <f t="shared" ca="1" si="12"/>
        <v>#N/A</v>
      </c>
      <c r="H9" s="18">
        <f t="shared" ca="1" si="13"/>
        <v>-19643019</v>
      </c>
      <c r="I9" s="18" t="e">
        <f t="shared" si="14"/>
        <v>#N/A</v>
      </c>
      <c r="J9" s="18">
        <f t="shared" si="15"/>
        <v>54695436</v>
      </c>
      <c r="K9" s="18">
        <f t="shared" ca="1" si="16"/>
        <v>35052417</v>
      </c>
      <c r="L9" s="18" t="e">
        <f t="shared" si="17"/>
        <v>#N/A</v>
      </c>
      <c r="M9" s="18">
        <f t="shared" ca="1" si="18"/>
        <v>54695436</v>
      </c>
      <c r="N9" s="19">
        <f t="shared" si="19"/>
        <v>0.56666666666666665</v>
      </c>
      <c r="O9" s="19">
        <f t="shared" ca="1" si="9"/>
        <v>6.6666666666666666E-2</v>
      </c>
      <c r="P9" s="8"/>
      <c r="Q9" s="1"/>
      <c r="W9" s="29" t="s">
        <v>20</v>
      </c>
    </row>
    <row r="10" spans="1:23" s="29" customFormat="1" ht="15.75" x14ac:dyDescent="0.25">
      <c r="A10" s="29">
        <v>1</v>
      </c>
      <c r="B10" s="15"/>
      <c r="C10" s="16"/>
      <c r="D10" s="23">
        <f>+input!F8</f>
        <v>-53897704</v>
      </c>
      <c r="E10" s="17">
        <f t="shared" ca="1" si="10"/>
        <v>-73540723</v>
      </c>
      <c r="F10" s="18" t="e">
        <f t="shared" si="11"/>
        <v>#N/A</v>
      </c>
      <c r="G10" s="18" t="e">
        <f t="shared" ca="1" si="12"/>
        <v>#N/A</v>
      </c>
      <c r="H10" s="18">
        <f t="shared" ca="1" si="13"/>
        <v>-73540723</v>
      </c>
      <c r="I10" s="18" t="e">
        <f t="shared" si="14"/>
        <v>#N/A</v>
      </c>
      <c r="J10" s="18">
        <f t="shared" si="15"/>
        <v>53897704</v>
      </c>
      <c r="K10" s="18">
        <f t="shared" ca="1" si="16"/>
        <v>34254685</v>
      </c>
      <c r="L10" s="18" t="e">
        <f t="shared" si="17"/>
        <v>#N/A</v>
      </c>
      <c r="M10" s="18">
        <f t="shared" ca="1" si="18"/>
        <v>-53897704</v>
      </c>
      <c r="N10" s="19">
        <f t="shared" si="19"/>
        <v>0.5</v>
      </c>
      <c r="O10" s="19">
        <f t="shared" ca="1" si="9"/>
        <v>6.6666666666666666E-2</v>
      </c>
      <c r="P10" s="8"/>
      <c r="Q10" s="1"/>
      <c r="W10" s="29" t="s">
        <v>20</v>
      </c>
    </row>
    <row r="11" spans="1:23" s="29" customFormat="1" ht="15.75" x14ac:dyDescent="0.25">
      <c r="A11" s="29">
        <v>1</v>
      </c>
      <c r="B11" s="15"/>
      <c r="C11" s="16"/>
      <c r="D11" s="23">
        <f>+input!F9</f>
        <v>84894576</v>
      </c>
      <c r="E11" s="17">
        <f t="shared" ca="1" si="10"/>
        <v>11353853</v>
      </c>
      <c r="F11" s="18" t="e">
        <f t="shared" si="11"/>
        <v>#N/A</v>
      </c>
      <c r="G11" s="18">
        <f t="shared" ca="1" si="12"/>
        <v>11353853</v>
      </c>
      <c r="H11" s="18" t="e">
        <f t="shared" ca="1" si="13"/>
        <v>#N/A</v>
      </c>
      <c r="I11" s="18">
        <f t="shared" si="14"/>
        <v>84894576</v>
      </c>
      <c r="J11" s="18" t="e">
        <f t="shared" si="15"/>
        <v>#N/A</v>
      </c>
      <c r="K11" s="18">
        <f t="shared" ca="1" si="16"/>
        <v>11353853</v>
      </c>
      <c r="L11" s="18">
        <f t="shared" ca="1" si="17"/>
        <v>84894576</v>
      </c>
      <c r="M11" s="18" t="e">
        <f t="shared" si="18"/>
        <v>#N/A</v>
      </c>
      <c r="N11" s="19">
        <f t="shared" si="19"/>
        <v>0.43333333333333335</v>
      </c>
      <c r="O11" s="19">
        <f t="shared" ca="1" si="9"/>
        <v>6.6666666666666666E-2</v>
      </c>
      <c r="P11" s="8"/>
      <c r="Q11" s="1"/>
      <c r="W11" s="29" t="s">
        <v>20</v>
      </c>
    </row>
    <row r="12" spans="1:23" s="29" customFormat="1" ht="15.75" x14ac:dyDescent="0.25">
      <c r="A12" s="29">
        <v>1</v>
      </c>
      <c r="B12" s="15"/>
      <c r="C12" s="16"/>
      <c r="D12" s="23">
        <f>+input!F10</f>
        <v>-52614898</v>
      </c>
      <c r="E12" s="17">
        <f t="shared" ca="1" si="10"/>
        <v>-41261045</v>
      </c>
      <c r="F12" s="18" t="e">
        <f t="shared" si="11"/>
        <v>#N/A</v>
      </c>
      <c r="G12" s="18" t="e">
        <f t="shared" ca="1" si="12"/>
        <v>#N/A</v>
      </c>
      <c r="H12" s="18">
        <f t="shared" ca="1" si="13"/>
        <v>-41261045</v>
      </c>
      <c r="I12" s="18" t="e">
        <f t="shared" si="14"/>
        <v>#N/A</v>
      </c>
      <c r="J12" s="18">
        <f t="shared" si="15"/>
        <v>52614898</v>
      </c>
      <c r="K12" s="18">
        <f t="shared" ca="1" si="16"/>
        <v>11353853</v>
      </c>
      <c r="L12" s="18" t="e">
        <f t="shared" si="17"/>
        <v>#N/A</v>
      </c>
      <c r="M12" s="18">
        <f t="shared" ca="1" si="18"/>
        <v>52614898</v>
      </c>
      <c r="N12" s="19">
        <f t="shared" si="19"/>
        <v>0.36666666666666664</v>
      </c>
      <c r="O12" s="19">
        <f t="shared" ca="1" si="9"/>
        <v>6.6666666666666666E-2</v>
      </c>
      <c r="P12" s="8"/>
      <c r="Q12" s="1"/>
      <c r="W12" s="29" t="s">
        <v>20</v>
      </c>
    </row>
    <row r="13" spans="1:23" s="29" customFormat="1" ht="15.75" x14ac:dyDescent="0.25">
      <c r="A13" s="29">
        <v>1</v>
      </c>
      <c r="B13" s="15"/>
      <c r="C13" s="16"/>
      <c r="D13" s="23">
        <f>+input!F11</f>
        <v>40737444</v>
      </c>
      <c r="E13" s="17">
        <f t="shared" ca="1" si="10"/>
        <v>-523601</v>
      </c>
      <c r="F13" s="18" t="e">
        <f t="shared" si="11"/>
        <v>#N/A</v>
      </c>
      <c r="G13" s="18">
        <f t="shared" ca="1" si="12"/>
        <v>-523601</v>
      </c>
      <c r="H13" s="18" t="e">
        <f t="shared" ca="1" si="13"/>
        <v>#N/A</v>
      </c>
      <c r="I13" s="18">
        <f t="shared" si="14"/>
        <v>40737444</v>
      </c>
      <c r="J13" s="18" t="e">
        <f t="shared" si="15"/>
        <v>#N/A</v>
      </c>
      <c r="K13" s="18">
        <f t="shared" ca="1" si="16"/>
        <v>40213843</v>
      </c>
      <c r="L13" s="18">
        <f t="shared" ca="1" si="17"/>
        <v>-40737444</v>
      </c>
      <c r="M13" s="18" t="e">
        <f t="shared" si="18"/>
        <v>#N/A</v>
      </c>
      <c r="N13" s="19">
        <f t="shared" si="19"/>
        <v>0.3</v>
      </c>
      <c r="O13" s="19">
        <f t="shared" ca="1" si="9"/>
        <v>6.6666666666666666E-2</v>
      </c>
      <c r="P13" s="8"/>
      <c r="Q13" s="1"/>
      <c r="W13" s="29" t="s">
        <v>20</v>
      </c>
    </row>
    <row r="14" spans="1:23" s="29" customFormat="1" ht="15.75" x14ac:dyDescent="0.25">
      <c r="A14" s="29">
        <v>1</v>
      </c>
      <c r="B14" s="15"/>
      <c r="C14" s="16"/>
      <c r="D14" s="23">
        <f>+input!F12</f>
        <v>40230202</v>
      </c>
      <c r="E14" s="17">
        <f t="shared" ca="1" si="10"/>
        <v>39706601</v>
      </c>
      <c r="F14" s="18" t="e">
        <f t="shared" si="11"/>
        <v>#N/A</v>
      </c>
      <c r="G14" s="18">
        <f t="shared" ca="1" si="12"/>
        <v>39706601</v>
      </c>
      <c r="H14" s="18" t="e">
        <f t="shared" ca="1" si="13"/>
        <v>#N/A</v>
      </c>
      <c r="I14" s="18">
        <f t="shared" si="14"/>
        <v>40230202</v>
      </c>
      <c r="J14" s="18" t="e">
        <f t="shared" si="15"/>
        <v>#N/A</v>
      </c>
      <c r="K14" s="18">
        <f t="shared" ca="1" si="16"/>
        <v>39706601</v>
      </c>
      <c r="L14" s="18">
        <f t="shared" ca="1" si="17"/>
        <v>40230202</v>
      </c>
      <c r="M14" s="18" t="e">
        <f t="shared" si="18"/>
        <v>#N/A</v>
      </c>
      <c r="N14" s="19">
        <f t="shared" si="19"/>
        <v>0.23333333333333334</v>
      </c>
      <c r="O14" s="19">
        <f t="shared" ca="1" si="9"/>
        <v>6.6666666666666666E-2</v>
      </c>
      <c r="P14" s="8"/>
      <c r="Q14" s="1"/>
      <c r="W14" s="29" t="s">
        <v>20</v>
      </c>
    </row>
    <row r="15" spans="1:23" s="29" customFormat="1" ht="15.75" x14ac:dyDescent="0.25">
      <c r="A15" s="29">
        <v>1</v>
      </c>
      <c r="B15" s="15"/>
      <c r="C15" s="16"/>
      <c r="D15" s="23">
        <f>+input!F13</f>
        <v>-26603679</v>
      </c>
      <c r="E15" s="17">
        <f t="shared" ca="1" si="10"/>
        <v>13102922</v>
      </c>
      <c r="F15" s="18" t="e">
        <f t="shared" si="11"/>
        <v>#N/A</v>
      </c>
      <c r="G15" s="18" t="e">
        <f t="shared" ca="1" si="12"/>
        <v>#N/A</v>
      </c>
      <c r="H15" s="18">
        <f t="shared" ca="1" si="13"/>
        <v>13102922</v>
      </c>
      <c r="I15" s="18" t="e">
        <f t="shared" si="14"/>
        <v>#N/A</v>
      </c>
      <c r="J15" s="18">
        <f t="shared" si="15"/>
        <v>26603679</v>
      </c>
      <c r="K15" s="18">
        <f t="shared" ca="1" si="16"/>
        <v>39706601</v>
      </c>
      <c r="L15" s="18" t="e">
        <f t="shared" si="17"/>
        <v>#N/A</v>
      </c>
      <c r="M15" s="18">
        <f t="shared" ca="1" si="18"/>
        <v>26603679</v>
      </c>
      <c r="N15" s="19">
        <f t="shared" si="19"/>
        <v>0.16666666666666666</v>
      </c>
      <c r="O15" s="19">
        <f t="shared" ca="1" si="9"/>
        <v>6.6666666666666666E-2</v>
      </c>
      <c r="P15" s="8"/>
      <c r="Q15" s="1"/>
      <c r="W15" s="29" t="s">
        <v>20</v>
      </c>
    </row>
    <row r="16" spans="1:23" s="29" customFormat="1" ht="15.75" x14ac:dyDescent="0.25">
      <c r="A16" s="29">
        <v>1</v>
      </c>
      <c r="B16" s="15"/>
      <c r="C16" s="16"/>
      <c r="D16" s="23">
        <f>+input!F14</f>
        <v>-22377654</v>
      </c>
      <c r="E16" s="17">
        <f t="shared" ca="1" si="10"/>
        <v>-9274732</v>
      </c>
      <c r="F16" s="18" t="e">
        <f t="shared" si="11"/>
        <v>#N/A</v>
      </c>
      <c r="G16" s="18" t="e">
        <f t="shared" ca="1" si="12"/>
        <v>#N/A</v>
      </c>
      <c r="H16" s="18">
        <f t="shared" ca="1" si="13"/>
        <v>-9274732</v>
      </c>
      <c r="I16" s="18" t="e">
        <f t="shared" si="14"/>
        <v>#N/A</v>
      </c>
      <c r="J16" s="18">
        <f t="shared" si="15"/>
        <v>22377654</v>
      </c>
      <c r="K16" s="18">
        <f t="shared" ca="1" si="16"/>
        <v>13102922</v>
      </c>
      <c r="L16" s="18" t="e">
        <f t="shared" si="17"/>
        <v>#N/A</v>
      </c>
      <c r="M16" s="18">
        <f t="shared" ca="1" si="18"/>
        <v>22377654</v>
      </c>
      <c r="N16" s="19">
        <f t="shared" si="19"/>
        <v>0.1</v>
      </c>
      <c r="O16" s="19">
        <f t="shared" ca="1" si="9"/>
        <v>6.6666666666666666E-2</v>
      </c>
      <c r="P16" s="8"/>
      <c r="Q16" s="1"/>
      <c r="W16" s="29" t="s">
        <v>20</v>
      </c>
    </row>
    <row r="17" spans="2:17" ht="15.75" x14ac:dyDescent="0.25">
      <c r="B17" s="10"/>
      <c r="C17" s="11" t="s">
        <v>5</v>
      </c>
      <c r="D17" s="10">
        <v>0</v>
      </c>
      <c r="E17" s="12">
        <f ca="1">OFFSET(E17,-1,0,1,1)+D17</f>
        <v>-9274732</v>
      </c>
      <c r="F17" s="13">
        <f ca="1">IF(C17="x",E17,NA())</f>
        <v>-9274732</v>
      </c>
      <c r="G17" s="13" t="e">
        <f ca="1">E17+I17-I17</f>
        <v>#N/A</v>
      </c>
      <c r="H17" s="13" t="e">
        <f ca="1">E17+J17-J17</f>
        <v>#N/A</v>
      </c>
      <c r="I17" s="13" t="e">
        <f>IF(C17="x",NA(),IF(D17&gt;=0,D17,NA()))</f>
        <v>#N/A</v>
      </c>
      <c r="J17" s="13" t="e">
        <f>IF(C17="x",NA(),IF(D17&lt;0,-D17,NA()))</f>
        <v>#N/A</v>
      </c>
      <c r="K17" s="13" t="e">
        <f>IF(C17="x",NA(),IF(D17&gt;=0,E17-D17,E17))</f>
        <v>#N/A</v>
      </c>
      <c r="L17" s="13" t="e">
        <f>IF(C17="x",NA(),IF(D17&gt;=0,IF(E17&lt;0,-D17,D17),NA()))</f>
        <v>#N/A</v>
      </c>
      <c r="M17" s="13" t="e">
        <f>IF(C17="x",NA(),IF(D17&lt;0,IF(MAX(E17,E17-D17)&lt;0,D17,-D17),NA()))</f>
        <v>#N/A</v>
      </c>
      <c r="N17" s="14">
        <f>-(ROW()-ROW($B$17)-0.5)/ROWS($B$3:$B$17)</f>
        <v>3.3333333333333333E-2</v>
      </c>
      <c r="O17" s="14" t="e">
        <f>NA()</f>
        <v>#N/A</v>
      </c>
      <c r="P17" s="8"/>
      <c r="Q17" s="2"/>
    </row>
  </sheetData>
  <conditionalFormatting sqref="E3:L3 N3:O17 E4:K17">
    <cfRule type="expression" dxfId="4" priority="5">
      <formula>ISERROR(E3)</formula>
    </cfRule>
  </conditionalFormatting>
  <conditionalFormatting sqref="L17:M17">
    <cfRule type="expression" dxfId="3" priority="1">
      <formula>ISERROR(L17)</formula>
    </cfRule>
  </conditionalFormatting>
  <conditionalFormatting sqref="M3">
    <cfRule type="expression" dxfId="2" priority="4">
      <formula>ISERROR(M3)</formula>
    </cfRule>
  </conditionalFormatting>
  <conditionalFormatting sqref="M4:M16">
    <cfRule type="expression" dxfId="1" priority="3">
      <formula>ISERROR(M4)</formula>
    </cfRule>
  </conditionalFormatting>
  <conditionalFormatting sqref="L4:L16">
    <cfRule type="expression" dxfId="0" priority="2">
      <formula>ISERROR(L4)</formula>
    </cfRule>
  </conditionalFormatting>
  <pageMargins left="0.7" right="0.7" top="0.75" bottom="0.75" header="0.3" footer="0.3"/>
  <pageSetup scale="98" fitToHeight="0" orientation="portrait" r:id="rId1"/>
  <headerFooter>
    <oddFooter>&amp;L&amp;"Arial,Regular"&amp;8&amp;K01+049https://www.vertex42.com/ExcelTemplates/waterfall-chart.html&amp;R&amp;"Arial,Regular"&amp;8&amp;K01+049Waterfall Chart Template by Vertex42.com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</vt:lpstr>
      <vt:lpstr>Chart</vt:lpstr>
      <vt:lpstr>Chart data</vt:lpstr>
      <vt:lpstr>'Chart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2020-03-23T15:48:17Z</dcterms:created>
  <dcterms:modified xsi:type="dcterms:W3CDTF">2020-09-08T15:32:01Z</dcterms:modified>
</cp:coreProperties>
</file>