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autoCompressPictures="0"/>
  <mc:AlternateContent xmlns:mc="http://schemas.openxmlformats.org/markup-compatibility/2006">
    <mc:Choice Requires="x15">
      <x15ac:absPath xmlns:x15ac="http://schemas.microsoft.com/office/spreadsheetml/2010/11/ac" url="E:\Google Drive\Developer\Python\personal_finance\"/>
    </mc:Choice>
  </mc:AlternateContent>
  <bookViews>
    <workbookView xWindow="0" yWindow="0" windowWidth="20475" windowHeight="11445" tabRatio="716" activeTab="2"/>
  </bookViews>
  <sheets>
    <sheet name="Resumo" sheetId="3" r:id="rId1"/>
    <sheet name="Planilha1" sheetId="20" r:id="rId2"/>
    <sheet name="Analitico" sheetId="16" r:id="rId3"/>
    <sheet name="Pivot - Analitico" sheetId="18" r:id="rId4"/>
    <sheet name="Performance" sheetId="19" r:id="rId5"/>
    <sheet name="Aposentadoria" sheetId="12" r:id="rId6"/>
    <sheet name="Perfil de investimento" sheetId="5" r:id="rId7"/>
  </sheets>
  <calcPr calcId="171027"/>
  <pivotCaches>
    <pivotCache cacheId="0" r:id="rId8"/>
    <pivotCache cacheId="1" r:id="rId9"/>
    <pivotCache cacheId="4" r:id="rId10"/>
  </pivotCaches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6" i="3" l="1"/>
  <c r="K5" i="3"/>
  <c r="C652" i="16"/>
  <c r="C653" i="16"/>
  <c r="C654" i="16"/>
  <c r="C655" i="16"/>
  <c r="C656" i="16"/>
  <c r="C657" i="16"/>
  <c r="C658" i="16"/>
  <c r="C659" i="16"/>
  <c r="C660" i="16"/>
  <c r="C661" i="16"/>
  <c r="C662" i="16"/>
  <c r="C663" i="16"/>
  <c r="C664" i="16"/>
  <c r="C665" i="16"/>
  <c r="I2" i="19" l="1"/>
  <c r="H2" i="19"/>
  <c r="G2" i="19"/>
  <c r="G15" i="19" s="1"/>
  <c r="F2" i="19"/>
  <c r="F15" i="19" s="1"/>
  <c r="E2" i="19"/>
  <c r="E15" i="19" s="1"/>
  <c r="D2" i="19"/>
  <c r="D15" i="19" s="1"/>
  <c r="D17" i="18"/>
  <c r="E17" i="18" s="1"/>
  <c r="D16" i="18"/>
  <c r="E16" i="18" s="1"/>
  <c r="D14" i="18"/>
  <c r="E14" i="18" s="1"/>
  <c r="D12" i="18"/>
  <c r="E12" i="18" s="1"/>
  <c r="D10" i="18"/>
  <c r="E10" i="18" s="1"/>
  <c r="D8" i="18"/>
  <c r="E8" i="18" s="1"/>
  <c r="D7" i="18"/>
  <c r="E7" i="18" s="1"/>
  <c r="D5" i="18"/>
  <c r="E5" i="18" s="1"/>
  <c r="C2" i="16"/>
  <c r="C3" i="16"/>
  <c r="C4" i="16"/>
  <c r="C5" i="16"/>
  <c r="C6" i="16"/>
  <c r="C7" i="16"/>
  <c r="C8" i="16"/>
  <c r="C9" i="16"/>
  <c r="C10" i="16"/>
  <c r="C11" i="16"/>
  <c r="C12" i="16"/>
  <c r="C13" i="16"/>
  <c r="C14" i="16"/>
  <c r="C15" i="16"/>
  <c r="C16" i="16"/>
  <c r="C17" i="16"/>
  <c r="C18" i="16"/>
  <c r="C19" i="16"/>
  <c r="C20" i="16"/>
  <c r="C21" i="16"/>
  <c r="C22" i="16"/>
  <c r="C23" i="16"/>
  <c r="C24" i="16"/>
  <c r="C25" i="16"/>
  <c r="C26" i="16"/>
  <c r="C27" i="16"/>
  <c r="C28" i="16"/>
  <c r="C29" i="16"/>
  <c r="C30" i="16"/>
  <c r="C31" i="16"/>
  <c r="C32" i="16"/>
  <c r="C33" i="16"/>
  <c r="C34" i="16"/>
  <c r="C35" i="16"/>
  <c r="C36" i="16"/>
  <c r="C37" i="16"/>
  <c r="C38" i="16"/>
  <c r="C39" i="16"/>
  <c r="C40" i="16"/>
  <c r="C41" i="16"/>
  <c r="C42" i="16"/>
  <c r="C43" i="16"/>
  <c r="C44" i="16"/>
  <c r="C45" i="16"/>
  <c r="C46" i="16"/>
  <c r="C47" i="16"/>
  <c r="C48" i="16"/>
  <c r="C49" i="16"/>
  <c r="C50" i="16"/>
  <c r="C51" i="16"/>
  <c r="C52" i="16"/>
  <c r="C53" i="16"/>
  <c r="C54" i="16"/>
  <c r="C55" i="16"/>
  <c r="C56" i="16"/>
  <c r="C57" i="16"/>
  <c r="C58" i="16"/>
  <c r="C59" i="16"/>
  <c r="C60" i="16"/>
  <c r="C61" i="16"/>
  <c r="C62" i="16"/>
  <c r="C63" i="16"/>
  <c r="C64" i="16"/>
  <c r="C65" i="16"/>
  <c r="C66" i="16"/>
  <c r="C67" i="16"/>
  <c r="C68" i="16"/>
  <c r="C69" i="16"/>
  <c r="C70" i="16"/>
  <c r="C71" i="16"/>
  <c r="C72" i="16"/>
  <c r="C73" i="16"/>
  <c r="C74" i="16"/>
  <c r="C75" i="16"/>
  <c r="C76" i="16"/>
  <c r="C77" i="16"/>
  <c r="C78" i="16"/>
  <c r="C79" i="16"/>
  <c r="C80" i="16"/>
  <c r="C81" i="16"/>
  <c r="C82" i="16"/>
  <c r="C83" i="16"/>
  <c r="C84" i="16"/>
  <c r="C85" i="16"/>
  <c r="C86" i="16"/>
  <c r="C87" i="16"/>
  <c r="C88" i="16"/>
  <c r="C89" i="16"/>
  <c r="C90" i="16"/>
  <c r="C91" i="16"/>
  <c r="C92" i="16"/>
  <c r="C93" i="16"/>
  <c r="C94" i="16"/>
  <c r="C95" i="16"/>
  <c r="C96" i="16"/>
  <c r="C97" i="16"/>
  <c r="C98" i="16"/>
  <c r="C99" i="16"/>
  <c r="C100" i="16"/>
  <c r="C101" i="16"/>
  <c r="C102" i="16"/>
  <c r="C103" i="16"/>
  <c r="C104" i="16"/>
  <c r="C105" i="16"/>
  <c r="C106" i="16"/>
  <c r="C107" i="16"/>
  <c r="C108" i="16"/>
  <c r="C109" i="16"/>
  <c r="C110" i="16"/>
  <c r="C111" i="16"/>
  <c r="C112" i="16"/>
  <c r="C113" i="16"/>
  <c r="C114" i="16"/>
  <c r="C115" i="16"/>
  <c r="C116" i="16"/>
  <c r="C117" i="16"/>
  <c r="C118" i="16"/>
  <c r="C119" i="16"/>
  <c r="C120" i="16"/>
  <c r="C121" i="16"/>
  <c r="C122" i="16"/>
  <c r="C123" i="16"/>
  <c r="C124" i="16"/>
  <c r="C125" i="16"/>
  <c r="C126" i="16"/>
  <c r="C127" i="16"/>
  <c r="C128" i="16"/>
  <c r="C129" i="16"/>
  <c r="C130" i="16"/>
  <c r="C131" i="16"/>
  <c r="C132" i="16"/>
  <c r="C133" i="16"/>
  <c r="C134" i="16"/>
  <c r="C135" i="16"/>
  <c r="C136" i="16"/>
  <c r="C137" i="16"/>
  <c r="C138" i="16"/>
  <c r="C139" i="16"/>
  <c r="C140" i="16"/>
  <c r="C141" i="16"/>
  <c r="C142" i="16"/>
  <c r="C143" i="16"/>
  <c r="C144" i="16"/>
  <c r="C145" i="16"/>
  <c r="C146" i="16"/>
  <c r="C147" i="16"/>
  <c r="C148" i="16"/>
  <c r="C149" i="16"/>
  <c r="C150" i="16"/>
  <c r="C151" i="16"/>
  <c r="C152" i="16"/>
  <c r="C153" i="16"/>
  <c r="C154" i="16"/>
  <c r="C155" i="16"/>
  <c r="C156" i="16"/>
  <c r="C157" i="16"/>
  <c r="C158" i="16"/>
  <c r="C159" i="16"/>
  <c r="C160" i="16"/>
  <c r="C161" i="16"/>
  <c r="C162" i="16"/>
  <c r="C163" i="16"/>
  <c r="C164" i="16"/>
  <c r="C165" i="16"/>
  <c r="C166" i="16"/>
  <c r="C167" i="16"/>
  <c r="C168" i="16"/>
  <c r="C169" i="16"/>
  <c r="C170" i="16"/>
  <c r="C171" i="16"/>
  <c r="C172" i="16"/>
  <c r="C173" i="16"/>
  <c r="C174" i="16"/>
  <c r="C175" i="16"/>
  <c r="C176" i="16"/>
  <c r="C177" i="16"/>
  <c r="C178" i="16"/>
  <c r="C179" i="16"/>
  <c r="C180" i="16"/>
  <c r="C181" i="16"/>
  <c r="C182" i="16"/>
  <c r="C183" i="16"/>
  <c r="C184" i="16"/>
  <c r="C185" i="16"/>
  <c r="C186" i="16"/>
  <c r="C187" i="16"/>
  <c r="C188" i="16"/>
  <c r="C189" i="16"/>
  <c r="C190" i="16"/>
  <c r="C191" i="16"/>
  <c r="C192" i="16"/>
  <c r="C193" i="16"/>
  <c r="C194" i="16"/>
  <c r="C195" i="16"/>
  <c r="C196" i="16"/>
  <c r="C197" i="16"/>
  <c r="C198" i="16"/>
  <c r="C199" i="16"/>
  <c r="C200" i="16"/>
  <c r="C201" i="16"/>
  <c r="C202" i="16"/>
  <c r="C203" i="16"/>
  <c r="C204" i="16"/>
  <c r="C205" i="16"/>
  <c r="C206" i="16"/>
  <c r="C207" i="16"/>
  <c r="C208" i="16"/>
  <c r="C209" i="16"/>
  <c r="C210" i="16"/>
  <c r="C211" i="16"/>
  <c r="C212" i="16"/>
  <c r="C213" i="16"/>
  <c r="C214" i="16"/>
  <c r="C215" i="16"/>
  <c r="C216" i="16"/>
  <c r="C217" i="16"/>
  <c r="C218" i="16"/>
  <c r="C219" i="16"/>
  <c r="C220" i="16"/>
  <c r="C221" i="16"/>
  <c r="C222" i="16"/>
  <c r="C223" i="16"/>
  <c r="C224" i="16"/>
  <c r="C225" i="16"/>
  <c r="C226" i="16"/>
  <c r="C227" i="16"/>
  <c r="C228" i="16"/>
  <c r="C229" i="16"/>
  <c r="C230" i="16"/>
  <c r="C231" i="16"/>
  <c r="C232" i="16"/>
  <c r="C233" i="16"/>
  <c r="C234" i="16"/>
  <c r="C235" i="16"/>
  <c r="C236" i="16"/>
  <c r="C237" i="16"/>
  <c r="C238" i="16"/>
  <c r="C239" i="16"/>
  <c r="C240" i="16"/>
  <c r="C241" i="16"/>
  <c r="C242" i="16"/>
  <c r="C243" i="16"/>
  <c r="C244" i="16"/>
  <c r="C245" i="16"/>
  <c r="C246" i="16"/>
  <c r="C247" i="16"/>
  <c r="C248" i="16"/>
  <c r="C249" i="16"/>
  <c r="C250" i="16"/>
  <c r="C251" i="16"/>
  <c r="C252" i="16"/>
  <c r="C253" i="16"/>
  <c r="C254" i="16"/>
  <c r="C255" i="16"/>
  <c r="C256" i="16"/>
  <c r="C257" i="16"/>
  <c r="C258" i="16"/>
  <c r="C259" i="16"/>
  <c r="C260" i="16"/>
  <c r="C261" i="16"/>
  <c r="C262" i="16"/>
  <c r="C263" i="16"/>
  <c r="C264" i="16"/>
  <c r="C265" i="16"/>
  <c r="C266" i="16"/>
  <c r="C267" i="16"/>
  <c r="C268" i="16"/>
  <c r="C269" i="16"/>
  <c r="C270" i="16"/>
  <c r="C271" i="16"/>
  <c r="C272" i="16"/>
  <c r="C273" i="16"/>
  <c r="C274" i="16"/>
  <c r="C275" i="16"/>
  <c r="C276" i="16"/>
  <c r="C277" i="16"/>
  <c r="C278" i="16"/>
  <c r="C279" i="16"/>
  <c r="C280" i="16"/>
  <c r="C281" i="16"/>
  <c r="C282" i="16"/>
  <c r="C283" i="16"/>
  <c r="C284" i="16"/>
  <c r="C285" i="16"/>
  <c r="C286" i="16"/>
  <c r="C287" i="16"/>
  <c r="C288" i="16"/>
  <c r="C289" i="16"/>
  <c r="C290" i="16"/>
  <c r="C291" i="16"/>
  <c r="C292" i="16"/>
  <c r="C293" i="16"/>
  <c r="C294" i="16"/>
  <c r="C295" i="16"/>
  <c r="C296" i="16"/>
  <c r="C297" i="16"/>
  <c r="C298" i="16"/>
  <c r="C299" i="16"/>
  <c r="C300" i="16"/>
  <c r="C301" i="16"/>
  <c r="C302" i="16"/>
  <c r="C303" i="16"/>
  <c r="C304" i="16"/>
  <c r="C305" i="16"/>
  <c r="C306" i="16"/>
  <c r="C307" i="16"/>
  <c r="C308" i="16"/>
  <c r="C309" i="16"/>
  <c r="C310" i="16"/>
  <c r="C311" i="16"/>
  <c r="C312" i="16"/>
  <c r="C313" i="16"/>
  <c r="C314" i="16"/>
  <c r="C315" i="16"/>
  <c r="C316" i="16"/>
  <c r="C317" i="16"/>
  <c r="C318" i="16"/>
  <c r="C319" i="16"/>
  <c r="C320" i="16"/>
  <c r="C321" i="16"/>
  <c r="C322" i="16"/>
  <c r="C323" i="16"/>
  <c r="C324" i="16"/>
  <c r="C325" i="16"/>
  <c r="C326" i="16"/>
  <c r="C327" i="16"/>
  <c r="C328" i="16"/>
  <c r="C329" i="16"/>
  <c r="C330" i="16"/>
  <c r="C331" i="16"/>
  <c r="C332" i="16"/>
  <c r="C333" i="16"/>
  <c r="C334" i="16"/>
  <c r="C335" i="16"/>
  <c r="C336" i="16"/>
  <c r="C337" i="16"/>
  <c r="C338" i="16"/>
  <c r="C339" i="16"/>
  <c r="C340" i="16"/>
  <c r="C341" i="16"/>
  <c r="C342" i="16"/>
  <c r="C343" i="16"/>
  <c r="C344" i="16"/>
  <c r="C345" i="16"/>
  <c r="C346" i="16"/>
  <c r="C347" i="16"/>
  <c r="C348" i="16"/>
  <c r="C349" i="16"/>
  <c r="C350" i="16"/>
  <c r="C351" i="16"/>
  <c r="C352" i="16"/>
  <c r="C353" i="16"/>
  <c r="C354" i="16"/>
  <c r="C355" i="16"/>
  <c r="C356" i="16"/>
  <c r="C357" i="16"/>
  <c r="C358" i="16"/>
  <c r="C359" i="16"/>
  <c r="C360" i="16"/>
  <c r="C361" i="16"/>
  <c r="C362" i="16"/>
  <c r="C363" i="16"/>
  <c r="C364" i="16"/>
  <c r="C365" i="16"/>
  <c r="C366" i="16"/>
  <c r="C367" i="16"/>
  <c r="C368" i="16"/>
  <c r="C369" i="16"/>
  <c r="C370" i="16"/>
  <c r="C371" i="16"/>
  <c r="C372" i="16"/>
  <c r="C373" i="16"/>
  <c r="C374" i="16"/>
  <c r="C375" i="16"/>
  <c r="C376" i="16"/>
  <c r="C377" i="16"/>
  <c r="C378" i="16"/>
  <c r="C379" i="16"/>
  <c r="C380" i="16"/>
  <c r="C381" i="16"/>
  <c r="C382" i="16"/>
  <c r="C383" i="16"/>
  <c r="C384" i="16"/>
  <c r="C385" i="16"/>
  <c r="C386" i="16"/>
  <c r="C387" i="16"/>
  <c r="C388" i="16"/>
  <c r="C389" i="16"/>
  <c r="C390" i="16"/>
  <c r="C391" i="16"/>
  <c r="C392" i="16"/>
  <c r="C393" i="16"/>
  <c r="C394" i="16"/>
  <c r="C395" i="16"/>
  <c r="C396" i="16"/>
  <c r="C397" i="16"/>
  <c r="C398" i="16"/>
  <c r="C399" i="16"/>
  <c r="C400" i="16"/>
  <c r="C401" i="16"/>
  <c r="C402" i="16"/>
  <c r="C403" i="16"/>
  <c r="C404" i="16"/>
  <c r="C405" i="16"/>
  <c r="C406" i="16"/>
  <c r="C407" i="16"/>
  <c r="C408" i="16"/>
  <c r="C409" i="16"/>
  <c r="C410" i="16"/>
  <c r="C411" i="16"/>
  <c r="C412" i="16"/>
  <c r="C413" i="16"/>
  <c r="C414" i="16"/>
  <c r="C415" i="16"/>
  <c r="C416" i="16"/>
  <c r="C417" i="16"/>
  <c r="C418" i="16"/>
  <c r="C419" i="16"/>
  <c r="C420" i="16"/>
  <c r="C421" i="16"/>
  <c r="C422" i="16"/>
  <c r="C423" i="16"/>
  <c r="C424" i="16"/>
  <c r="C425" i="16"/>
  <c r="C426" i="16"/>
  <c r="C427" i="16"/>
  <c r="C428" i="16"/>
  <c r="C429" i="16"/>
  <c r="C430" i="16"/>
  <c r="C431" i="16"/>
  <c r="C432" i="16"/>
  <c r="C433" i="16"/>
  <c r="C434" i="16"/>
  <c r="C435" i="16"/>
  <c r="C436" i="16"/>
  <c r="C437" i="16"/>
  <c r="C438" i="16"/>
  <c r="C439" i="16"/>
  <c r="C440" i="16"/>
  <c r="C441" i="16"/>
  <c r="C442" i="16"/>
  <c r="C443" i="16"/>
  <c r="C444" i="16"/>
  <c r="C445" i="16"/>
  <c r="C446" i="16"/>
  <c r="C447" i="16"/>
  <c r="C448" i="16"/>
  <c r="C449" i="16"/>
  <c r="C450" i="16"/>
  <c r="C451" i="16"/>
  <c r="C452" i="16"/>
  <c r="C453" i="16"/>
  <c r="C454" i="16"/>
  <c r="C455" i="16"/>
  <c r="C456" i="16"/>
  <c r="C457" i="16"/>
  <c r="C458" i="16"/>
  <c r="C459" i="16"/>
  <c r="C460" i="16"/>
  <c r="C461" i="16"/>
  <c r="C462" i="16"/>
  <c r="C463" i="16"/>
  <c r="C464" i="16"/>
  <c r="C465" i="16"/>
  <c r="C466" i="16"/>
  <c r="C467" i="16"/>
  <c r="C468" i="16"/>
  <c r="C469" i="16"/>
  <c r="C470" i="16"/>
  <c r="C471" i="16"/>
  <c r="C472" i="16"/>
  <c r="C473" i="16"/>
  <c r="C474" i="16"/>
  <c r="C475" i="16"/>
  <c r="C476" i="16"/>
  <c r="C477" i="16"/>
  <c r="C478" i="16"/>
  <c r="C479" i="16"/>
  <c r="C480" i="16"/>
  <c r="C481" i="16"/>
  <c r="C482" i="16"/>
  <c r="C483" i="16"/>
  <c r="C484" i="16"/>
  <c r="C485" i="16"/>
  <c r="C486" i="16"/>
  <c r="C487" i="16"/>
  <c r="C488" i="16"/>
  <c r="C489" i="16"/>
  <c r="C490" i="16"/>
  <c r="C491" i="16"/>
  <c r="C492" i="16"/>
  <c r="C493" i="16"/>
  <c r="C494" i="16"/>
  <c r="C495" i="16"/>
  <c r="C496" i="16"/>
  <c r="C497" i="16"/>
  <c r="C498" i="16"/>
  <c r="C499" i="16"/>
  <c r="C500" i="16"/>
  <c r="C501" i="16"/>
  <c r="C502" i="16"/>
  <c r="C503" i="16"/>
  <c r="C504" i="16"/>
  <c r="C505" i="16"/>
  <c r="C506" i="16"/>
  <c r="C507" i="16"/>
  <c r="C508" i="16"/>
  <c r="C509" i="16"/>
  <c r="C510" i="16"/>
  <c r="C511" i="16"/>
  <c r="C512" i="16"/>
  <c r="C513" i="16"/>
  <c r="C514" i="16"/>
  <c r="C515" i="16"/>
  <c r="C516" i="16"/>
  <c r="C517" i="16"/>
  <c r="C518" i="16"/>
  <c r="C519" i="16"/>
  <c r="C520" i="16"/>
  <c r="C521" i="16"/>
  <c r="C522" i="16"/>
  <c r="C523" i="16"/>
  <c r="C524" i="16"/>
  <c r="C525" i="16"/>
  <c r="C526" i="16"/>
  <c r="C527" i="16"/>
  <c r="C528" i="16"/>
  <c r="C529" i="16"/>
  <c r="C530" i="16"/>
  <c r="C531" i="16"/>
  <c r="C532" i="16"/>
  <c r="C533" i="16"/>
  <c r="C534" i="16"/>
  <c r="C535" i="16"/>
  <c r="C536" i="16"/>
  <c r="C537" i="16"/>
  <c r="C538" i="16"/>
  <c r="C539" i="16"/>
  <c r="C540" i="16"/>
  <c r="C541" i="16"/>
  <c r="C542" i="16"/>
  <c r="C543" i="16"/>
  <c r="C544" i="16"/>
  <c r="C545" i="16"/>
  <c r="C546" i="16"/>
  <c r="C547" i="16"/>
  <c r="C548" i="16"/>
  <c r="C549" i="16"/>
  <c r="C550" i="16"/>
  <c r="C551" i="16"/>
  <c r="C552" i="16"/>
  <c r="C553" i="16"/>
  <c r="C554" i="16"/>
  <c r="C555" i="16"/>
  <c r="C556" i="16"/>
  <c r="C557" i="16"/>
  <c r="C558" i="16"/>
  <c r="C559" i="16"/>
  <c r="C560" i="16"/>
  <c r="C561" i="16"/>
  <c r="C562" i="16"/>
  <c r="C563" i="16"/>
  <c r="C564" i="16"/>
  <c r="C565" i="16"/>
  <c r="C566" i="16"/>
  <c r="C567" i="16"/>
  <c r="C568" i="16"/>
  <c r="C569" i="16"/>
  <c r="C570" i="16"/>
  <c r="C571" i="16"/>
  <c r="C572" i="16"/>
  <c r="C573" i="16"/>
  <c r="C574" i="16"/>
  <c r="C575" i="16"/>
  <c r="C576" i="16"/>
  <c r="C577" i="16"/>
  <c r="C578" i="16"/>
  <c r="C579" i="16"/>
  <c r="C580" i="16"/>
  <c r="C581" i="16"/>
  <c r="C582" i="16"/>
  <c r="C583" i="16"/>
  <c r="C584" i="16"/>
  <c r="C585" i="16"/>
  <c r="C586" i="16"/>
  <c r="C587" i="16"/>
  <c r="C588" i="16"/>
  <c r="C589" i="16"/>
  <c r="C590" i="16"/>
  <c r="C591" i="16"/>
  <c r="C592" i="16"/>
  <c r="C593" i="16"/>
  <c r="C594" i="16"/>
  <c r="C595" i="16"/>
  <c r="C596" i="16"/>
  <c r="C597" i="16"/>
  <c r="C598" i="16"/>
  <c r="C599" i="16"/>
  <c r="C600" i="16"/>
  <c r="C601" i="16"/>
  <c r="C602" i="16"/>
  <c r="C603" i="16"/>
  <c r="C604" i="16"/>
  <c r="C605" i="16"/>
  <c r="C606" i="16"/>
  <c r="C607" i="16"/>
  <c r="C608" i="16"/>
  <c r="C609" i="16"/>
  <c r="C610" i="16"/>
  <c r="C611" i="16"/>
  <c r="C612" i="16"/>
  <c r="C613" i="16"/>
  <c r="C614" i="16"/>
  <c r="C615" i="16"/>
  <c r="C616" i="16"/>
  <c r="C617" i="16"/>
  <c r="C618" i="16"/>
  <c r="C619" i="16"/>
  <c r="C620" i="16"/>
  <c r="C621" i="16"/>
  <c r="C622" i="16"/>
  <c r="C623" i="16"/>
  <c r="C624" i="16"/>
  <c r="C625" i="16"/>
  <c r="C626" i="16"/>
  <c r="C627" i="16"/>
  <c r="C628" i="16"/>
  <c r="C629" i="16"/>
  <c r="C630" i="16"/>
  <c r="C631" i="16"/>
  <c r="C632" i="16"/>
  <c r="C633" i="16"/>
  <c r="C634" i="16"/>
  <c r="C635" i="16"/>
  <c r="C636" i="16"/>
  <c r="C637" i="16"/>
  <c r="C638" i="16"/>
  <c r="C639" i="16"/>
  <c r="C640" i="16"/>
  <c r="C641" i="16"/>
  <c r="C642" i="16"/>
  <c r="C643" i="16"/>
  <c r="C644" i="16"/>
  <c r="C645" i="16"/>
  <c r="C646" i="16"/>
  <c r="C647" i="16"/>
  <c r="C648" i="16"/>
  <c r="C649" i="16"/>
  <c r="C650" i="16"/>
  <c r="C651" i="16"/>
  <c r="D14" i="19" l="1"/>
  <c r="I14" i="19"/>
  <c r="I15" i="19"/>
  <c r="D13" i="19"/>
  <c r="I8" i="19"/>
  <c r="I4" i="19"/>
  <c r="H5" i="19"/>
  <c r="I9" i="19"/>
  <c r="D8" i="19"/>
  <c r="E5" i="19"/>
  <c r="D9" i="19"/>
  <c r="D12" i="19"/>
  <c r="F5" i="19"/>
  <c r="I12" i="19"/>
  <c r="I5" i="19"/>
  <c r="E13" i="19"/>
  <c r="E8" i="19"/>
  <c r="E9" i="19"/>
  <c r="F13" i="19"/>
  <c r="F8" i="19"/>
  <c r="F9" i="19"/>
  <c r="G13" i="19"/>
  <c r="G8" i="19"/>
  <c r="G9" i="19"/>
  <c r="H13" i="19"/>
  <c r="H8" i="19"/>
  <c r="H9" i="19"/>
  <c r="I13" i="19"/>
  <c r="D4" i="19"/>
  <c r="G5" i="19"/>
  <c r="E12" i="19"/>
  <c r="F12" i="19"/>
  <c r="G12" i="19"/>
  <c r="H12" i="19"/>
  <c r="D5" i="19"/>
  <c r="E4" i="19"/>
  <c r="E14" i="19"/>
  <c r="F4" i="19"/>
  <c r="F14" i="19"/>
  <c r="G4" i="19"/>
  <c r="G14" i="19"/>
  <c r="H4" i="19"/>
  <c r="H14" i="19"/>
  <c r="H15" i="19"/>
  <c r="J15" i="19" l="1"/>
  <c r="J12" i="19"/>
  <c r="J13" i="19"/>
  <c r="J9" i="19"/>
  <c r="J4" i="19"/>
  <c r="J8" i="19"/>
  <c r="J14" i="19"/>
  <c r="J5" i="19"/>
  <c r="F10" i="3"/>
  <c r="L10" i="3" s="1"/>
  <c r="F8" i="3" l="1"/>
  <c r="L8" i="3" s="1"/>
  <c r="F7" i="3"/>
  <c r="L7" i="3" s="1"/>
  <c r="E334" i="16"/>
  <c r="F18" i="3"/>
  <c r="L18" i="3" s="1"/>
  <c r="E44" i="16"/>
  <c r="F12" i="3" s="1"/>
  <c r="L12" i="3" s="1"/>
  <c r="E159" i="16"/>
  <c r="F11" i="3" s="1"/>
  <c r="L11" i="3" s="1"/>
  <c r="F13" i="3"/>
  <c r="L13" i="3" s="1"/>
  <c r="F15" i="3"/>
  <c r="L15" i="3" s="1"/>
  <c r="F4" i="3"/>
  <c r="E114" i="16"/>
  <c r="E146" i="16"/>
  <c r="E113" i="16"/>
  <c r="F9" i="3"/>
  <c r="L9" i="3" s="1"/>
  <c r="E79" i="16"/>
  <c r="F14" i="3" s="1"/>
  <c r="L14" i="3" s="1"/>
  <c r="F16" i="3"/>
  <c r="L16" i="3" s="1"/>
  <c r="C4" i="12"/>
  <c r="F4" i="12" s="1"/>
  <c r="O8" i="12"/>
  <c r="J4" i="3"/>
  <c r="J5" i="3"/>
  <c r="J6" i="3"/>
  <c r="J3" i="3"/>
  <c r="F5" i="3" l="1"/>
  <c r="L5" i="3" s="1"/>
  <c r="D9" i="18"/>
  <c r="E9" i="18" s="1"/>
  <c r="D10" i="19"/>
  <c r="E10" i="19"/>
  <c r="I10" i="19"/>
  <c r="F10" i="19"/>
  <c r="G10" i="19"/>
  <c r="H10" i="19"/>
  <c r="D6" i="18"/>
  <c r="E6" i="18" s="1"/>
  <c r="F11" i="19"/>
  <c r="E11" i="19"/>
  <c r="G11" i="19"/>
  <c r="D11" i="19"/>
  <c r="I11" i="19"/>
  <c r="H11" i="19"/>
  <c r="D13" i="18"/>
  <c r="E13" i="18" s="1"/>
  <c r="G6" i="19"/>
  <c r="I6" i="19"/>
  <c r="E6" i="19"/>
  <c r="F6" i="19"/>
  <c r="D6" i="19"/>
  <c r="H6" i="19"/>
  <c r="D11" i="18"/>
  <c r="E11" i="18" s="1"/>
  <c r="E3" i="19"/>
  <c r="H3" i="19"/>
  <c r="G3" i="19"/>
  <c r="F3" i="19"/>
  <c r="I3" i="19"/>
  <c r="D3" i="19"/>
  <c r="F17" i="3"/>
  <c r="L17" i="3" s="1"/>
  <c r="D15" i="18"/>
  <c r="E15" i="18" s="1"/>
  <c r="D7" i="19"/>
  <c r="H7" i="19"/>
  <c r="F7" i="19"/>
  <c r="I7" i="19"/>
  <c r="G7" i="19"/>
  <c r="E7" i="19"/>
  <c r="F6" i="3"/>
  <c r="L6" i="3" s="1"/>
  <c r="C5" i="12"/>
  <c r="F5" i="12" s="1"/>
  <c r="C6" i="12" s="1"/>
  <c r="J7" i="3"/>
  <c r="H4" i="12"/>
  <c r="H5" i="12" s="1"/>
  <c r="J6" i="19" l="1"/>
  <c r="J11" i="19"/>
  <c r="F19" i="3"/>
  <c r="F20" i="3"/>
  <c r="J7" i="19"/>
  <c r="J3" i="19"/>
  <c r="J10" i="19"/>
  <c r="F6" i="12"/>
  <c r="C7" i="12" s="1"/>
  <c r="L4" i="12"/>
  <c r="H6" i="12"/>
  <c r="L5" i="12"/>
  <c r="F7" i="12" l="1"/>
  <c r="C8" i="12" s="1"/>
  <c r="H7" i="12"/>
  <c r="L6" i="12"/>
  <c r="F8" i="12" l="1"/>
  <c r="C9" i="12" s="1"/>
  <c r="L7" i="12"/>
  <c r="H8" i="12"/>
  <c r="F9" i="12" l="1"/>
  <c r="C10" i="12" s="1"/>
  <c r="L8" i="12"/>
  <c r="H9" i="12"/>
  <c r="F10" i="12" l="1"/>
  <c r="E11" i="12" s="1"/>
  <c r="L9" i="12"/>
  <c r="H10" i="12"/>
  <c r="C11" i="12" l="1"/>
  <c r="H11" i="12"/>
  <c r="L10" i="12"/>
  <c r="F11" i="12" l="1"/>
  <c r="C12" i="12" s="1"/>
  <c r="H12" i="12"/>
  <c r="L11" i="12"/>
  <c r="F12" i="12" l="1"/>
  <c r="C13" i="12" s="1"/>
  <c r="L12" i="12"/>
  <c r="H13" i="12"/>
  <c r="F13" i="12" l="1"/>
  <c r="C14" i="12" s="1"/>
  <c r="E12" i="12"/>
  <c r="H14" i="12"/>
  <c r="L13" i="12"/>
  <c r="F14" i="12" l="1"/>
  <c r="C15" i="12" s="1"/>
  <c r="E13" i="12"/>
  <c r="H15" i="12"/>
  <c r="L14" i="12"/>
  <c r="E14" i="12" l="1"/>
  <c r="F15" i="12"/>
  <c r="C16" i="12" s="1"/>
  <c r="L15" i="12"/>
  <c r="H16" i="12"/>
  <c r="F16" i="12" l="1"/>
  <c r="C17" i="12" s="1"/>
  <c r="E15" i="12"/>
  <c r="L16" i="12"/>
  <c r="H17" i="12"/>
  <c r="E16" i="12" l="1"/>
  <c r="F17" i="12"/>
  <c r="C18" i="12" s="1"/>
  <c r="L17" i="12"/>
  <c r="H18" i="12"/>
  <c r="F18" i="12" l="1"/>
  <c r="C19" i="12" s="1"/>
  <c r="F19" i="12" s="1"/>
  <c r="C20" i="12" s="1"/>
  <c r="F20" i="12" s="1"/>
  <c r="C21" i="12" s="1"/>
  <c r="F21" i="12" s="1"/>
  <c r="C22" i="12" s="1"/>
  <c r="F22" i="12" s="1"/>
  <c r="C23" i="12" s="1"/>
  <c r="F23" i="12" s="1"/>
  <c r="C24" i="12" s="1"/>
  <c r="F24" i="12" s="1"/>
  <c r="C25" i="12" s="1"/>
  <c r="E17" i="12"/>
  <c r="H19" i="12"/>
  <c r="L18" i="12"/>
  <c r="F25" i="12" l="1"/>
  <c r="C26" i="12" s="1"/>
  <c r="F26" i="12" s="1"/>
  <c r="C27" i="12" s="1"/>
  <c r="E18" i="12"/>
  <c r="E19" i="12" s="1"/>
  <c r="E20" i="12" s="1"/>
  <c r="E21" i="12" s="1"/>
  <c r="E22" i="12" s="1"/>
  <c r="E23" i="12" s="1"/>
  <c r="E24" i="12" s="1"/>
  <c r="H20" i="12"/>
  <c r="L19" i="12"/>
  <c r="E25" i="12" l="1"/>
  <c r="E26" i="12" s="1"/>
  <c r="F27" i="12"/>
  <c r="C28" i="12" s="1"/>
  <c r="L20" i="12"/>
  <c r="H21" i="12"/>
  <c r="F28" i="12" l="1"/>
  <c r="C29" i="12" s="1"/>
  <c r="E27" i="12"/>
  <c r="H22" i="12"/>
  <c r="L21" i="12"/>
  <c r="E28" i="12" l="1"/>
  <c r="F29" i="12"/>
  <c r="C30" i="12" s="1"/>
  <c r="H23" i="12"/>
  <c r="L22" i="12"/>
  <c r="F30" i="12" l="1"/>
  <c r="C31" i="12" s="1"/>
  <c r="F31" i="12" s="1"/>
  <c r="C32" i="12" s="1"/>
  <c r="F32" i="12" s="1"/>
  <c r="C33" i="12" s="1"/>
  <c r="F33" i="12" s="1"/>
  <c r="C34" i="12" s="1"/>
  <c r="F34" i="12" s="1"/>
  <c r="C35" i="12" s="1"/>
  <c r="F35" i="12" s="1"/>
  <c r="C36" i="12" s="1"/>
  <c r="F36" i="12" s="1"/>
  <c r="C37" i="12" s="1"/>
  <c r="E29" i="12"/>
  <c r="L23" i="12"/>
  <c r="H24" i="12"/>
  <c r="E30" i="12" l="1"/>
  <c r="E31" i="12" s="1"/>
  <c r="E32" i="12" s="1"/>
  <c r="E33" i="12" s="1"/>
  <c r="E34" i="12" s="1"/>
  <c r="E35" i="12" s="1"/>
  <c r="E36" i="12" s="1"/>
  <c r="F37" i="12"/>
  <c r="C38" i="12" s="1"/>
  <c r="L24" i="12"/>
  <c r="H25" i="12"/>
  <c r="F38" i="12" l="1"/>
  <c r="C39" i="12" s="1"/>
  <c r="E37" i="12"/>
  <c r="L25" i="12"/>
  <c r="H26" i="12"/>
  <c r="E38" i="12" l="1"/>
  <c r="F39" i="12"/>
  <c r="C40" i="12" s="1"/>
  <c r="H27" i="12"/>
  <c r="L26" i="12"/>
  <c r="E39" i="12" l="1"/>
  <c r="F40" i="12"/>
  <c r="C41" i="12" s="1"/>
  <c r="H28" i="12"/>
  <c r="L27" i="12"/>
  <c r="F41" i="12" l="1"/>
  <c r="C42" i="12" s="1"/>
  <c r="E40" i="12"/>
  <c r="L28" i="12"/>
  <c r="H29" i="12"/>
  <c r="F42" i="12" l="1"/>
  <c r="C43" i="12" s="1"/>
  <c r="E41" i="12"/>
  <c r="H30" i="12"/>
  <c r="L29" i="12"/>
  <c r="E42" i="12" l="1"/>
  <c r="F43" i="12"/>
  <c r="C44" i="12" s="1"/>
  <c r="H31" i="12"/>
  <c r="L30" i="12"/>
  <c r="F44" i="12" l="1"/>
  <c r="C45" i="12" s="1"/>
  <c r="E43" i="12"/>
  <c r="L31" i="12"/>
  <c r="H32" i="12"/>
  <c r="F45" i="12" l="1"/>
  <c r="C46" i="12" s="1"/>
  <c r="E44" i="12"/>
  <c r="L32" i="12"/>
  <c r="H33" i="12"/>
  <c r="F46" i="12" l="1"/>
  <c r="C47" i="12" s="1"/>
  <c r="E45" i="12"/>
  <c r="L33" i="12"/>
  <c r="H34" i="12"/>
  <c r="F47" i="12" l="1"/>
  <c r="C48" i="12" s="1"/>
  <c r="E46" i="12"/>
  <c r="H35" i="12"/>
  <c r="L34" i="12"/>
  <c r="F48" i="12" l="1"/>
  <c r="C49" i="12" s="1"/>
  <c r="E47" i="12"/>
  <c r="H36" i="12"/>
  <c r="L35" i="12"/>
  <c r="F49" i="12" l="1"/>
  <c r="C50" i="12" s="1"/>
  <c r="E48" i="12"/>
  <c r="L36" i="12"/>
  <c r="H37" i="12"/>
  <c r="F50" i="12" l="1"/>
  <c r="C51" i="12" s="1"/>
  <c r="E49" i="12"/>
  <c r="H38" i="12"/>
  <c r="L37" i="12"/>
  <c r="F51" i="12" l="1"/>
  <c r="C52" i="12" s="1"/>
  <c r="E50" i="12"/>
  <c r="H39" i="12"/>
  <c r="L38" i="12"/>
  <c r="F52" i="12" l="1"/>
  <c r="C53" i="12" s="1"/>
  <c r="E51" i="12"/>
  <c r="L39" i="12"/>
  <c r="H40" i="12"/>
  <c r="F53" i="12" l="1"/>
  <c r="C54" i="12" s="1"/>
  <c r="E52" i="12"/>
  <c r="L40" i="12"/>
  <c r="H41" i="12"/>
  <c r="F54" i="12" l="1"/>
  <c r="C55" i="12" s="1"/>
  <c r="E53" i="12"/>
  <c r="L41" i="12"/>
  <c r="H42" i="12"/>
  <c r="E54" i="12" l="1"/>
  <c r="F55" i="12"/>
  <c r="C56" i="12" s="1"/>
  <c r="H43" i="12"/>
  <c r="L42" i="12"/>
  <c r="F56" i="12" l="1"/>
  <c r="C57" i="12" s="1"/>
  <c r="E55" i="12"/>
  <c r="H44" i="12"/>
  <c r="L43" i="12"/>
  <c r="F57" i="12" l="1"/>
  <c r="C58" i="12" s="1"/>
  <c r="E56" i="12"/>
  <c r="L44" i="12"/>
  <c r="H45" i="12"/>
  <c r="F58" i="12" l="1"/>
  <c r="C59" i="12" s="1"/>
  <c r="E57" i="12"/>
  <c r="H46" i="12"/>
  <c r="L45" i="12"/>
  <c r="E58" i="12" l="1"/>
  <c r="F59" i="12"/>
  <c r="C60" i="12" s="1"/>
  <c r="H47" i="12"/>
  <c r="L46" i="12"/>
  <c r="F60" i="12" l="1"/>
  <c r="C61" i="12" s="1"/>
  <c r="E59" i="12"/>
  <c r="L47" i="12"/>
  <c r="H48" i="12"/>
  <c r="F61" i="12" l="1"/>
  <c r="C62" i="12" s="1"/>
  <c r="E60" i="12"/>
  <c r="L48" i="12"/>
  <c r="H49" i="12"/>
  <c r="F62" i="12" l="1"/>
  <c r="C63" i="12" s="1"/>
  <c r="E61" i="12"/>
  <c r="L49" i="12"/>
  <c r="H50" i="12"/>
  <c r="E62" i="12" l="1"/>
  <c r="F63" i="12"/>
  <c r="C64" i="12" s="1"/>
  <c r="H51" i="12"/>
  <c r="L50" i="12"/>
  <c r="E63" i="12" l="1"/>
  <c r="F64" i="12"/>
  <c r="C65" i="12" s="1"/>
  <c r="H52" i="12"/>
  <c r="L51" i="12"/>
  <c r="F65" i="12" l="1"/>
  <c r="C66" i="12" s="1"/>
  <c r="E64" i="12"/>
  <c r="L52" i="12"/>
  <c r="H53" i="12"/>
  <c r="E65" i="12" l="1"/>
  <c r="F66" i="12"/>
  <c r="C67" i="12" s="1"/>
  <c r="H54" i="12"/>
  <c r="L53" i="12"/>
  <c r="F67" i="12" l="1"/>
  <c r="C68" i="12" s="1"/>
  <c r="E66" i="12"/>
  <c r="H55" i="12"/>
  <c r="L54" i="12"/>
  <c r="F68" i="12" l="1"/>
  <c r="C69" i="12" s="1"/>
  <c r="E67" i="12"/>
  <c r="L55" i="12"/>
  <c r="H56" i="12"/>
  <c r="E68" i="12" l="1"/>
  <c r="F69" i="12"/>
  <c r="C70" i="12" s="1"/>
  <c r="L56" i="12"/>
  <c r="H57" i="12"/>
  <c r="F70" i="12" l="1"/>
  <c r="C71" i="12" s="1"/>
  <c r="E69" i="12"/>
  <c r="L57" i="12"/>
  <c r="H58" i="12"/>
  <c r="F71" i="12" l="1"/>
  <c r="C72" i="12" s="1"/>
  <c r="E70" i="12"/>
  <c r="H59" i="12"/>
  <c r="L58" i="12"/>
  <c r="E71" i="12" l="1"/>
  <c r="F72" i="12"/>
  <c r="C73" i="12" s="1"/>
  <c r="H60" i="12"/>
  <c r="L59" i="12"/>
  <c r="F73" i="12" l="1"/>
  <c r="C74" i="12" s="1"/>
  <c r="E72" i="12"/>
  <c r="L60" i="12"/>
  <c r="H61" i="12"/>
  <c r="E73" i="12" l="1"/>
  <c r="F74" i="12"/>
  <c r="C75" i="12" s="1"/>
  <c r="H62" i="12"/>
  <c r="L61" i="12"/>
  <c r="E74" i="12" l="1"/>
  <c r="F75" i="12"/>
  <c r="C76" i="12" s="1"/>
  <c r="H63" i="12"/>
  <c r="L62" i="12"/>
  <c r="F76" i="12" l="1"/>
  <c r="C77" i="12" s="1"/>
  <c r="E75" i="12"/>
  <c r="L63" i="12"/>
  <c r="H64" i="12"/>
  <c r="F77" i="12" l="1"/>
  <c r="C78" i="12" s="1"/>
  <c r="E76" i="12"/>
  <c r="L64" i="12"/>
  <c r="H65" i="12"/>
  <c r="E77" i="12" l="1"/>
  <c r="F78" i="12"/>
  <c r="C79" i="12" s="1"/>
  <c r="L65" i="12"/>
  <c r="H66" i="12"/>
  <c r="F79" i="12" l="1"/>
  <c r="C80" i="12" s="1"/>
  <c r="E78" i="12"/>
  <c r="H67" i="12"/>
  <c r="L66" i="12"/>
  <c r="F80" i="12" l="1"/>
  <c r="C81" i="12" s="1"/>
  <c r="E79" i="12"/>
  <c r="H68" i="12"/>
  <c r="L67" i="12"/>
  <c r="F81" i="12" l="1"/>
  <c r="C82" i="12" s="1"/>
  <c r="E80" i="12"/>
  <c r="L68" i="12"/>
  <c r="H69" i="12"/>
  <c r="F82" i="12" l="1"/>
  <c r="C83" i="12" s="1"/>
  <c r="E81" i="12"/>
  <c r="H70" i="12"/>
  <c r="L69" i="12"/>
  <c r="F83" i="12" l="1"/>
  <c r="C84" i="12" s="1"/>
  <c r="E82" i="12"/>
  <c r="H71" i="12"/>
  <c r="L70" i="12"/>
  <c r="F84" i="12" l="1"/>
  <c r="C85" i="12" s="1"/>
  <c r="E83" i="12"/>
  <c r="L71" i="12"/>
  <c r="H72" i="12"/>
  <c r="F85" i="12" l="1"/>
  <c r="C86" i="12" s="1"/>
  <c r="E84" i="12"/>
  <c r="L72" i="12"/>
  <c r="H73" i="12"/>
  <c r="F86" i="12" l="1"/>
  <c r="C87" i="12" s="1"/>
  <c r="E85" i="12"/>
  <c r="L73" i="12"/>
  <c r="H74" i="12"/>
  <c r="F87" i="12" l="1"/>
  <c r="C88" i="12" s="1"/>
  <c r="E86" i="12"/>
  <c r="H75" i="12"/>
  <c r="L74" i="12"/>
  <c r="E87" i="12" l="1"/>
  <c r="F88" i="12"/>
  <c r="C89" i="12" s="1"/>
  <c r="H76" i="12"/>
  <c r="L75" i="12"/>
  <c r="F89" i="12" l="1"/>
  <c r="C90" i="12" s="1"/>
  <c r="E88" i="12"/>
  <c r="L76" i="12"/>
  <c r="H77" i="12"/>
  <c r="F90" i="12" l="1"/>
  <c r="C91" i="12" s="1"/>
  <c r="E89" i="12"/>
  <c r="H78" i="12"/>
  <c r="L77" i="12"/>
  <c r="F91" i="12" l="1"/>
  <c r="C92" i="12" s="1"/>
  <c r="E90" i="12"/>
  <c r="H79" i="12"/>
  <c r="L78" i="12"/>
  <c r="F92" i="12" l="1"/>
  <c r="C93" i="12" s="1"/>
  <c r="E91" i="12"/>
  <c r="L79" i="12"/>
  <c r="H80" i="12"/>
  <c r="E92" i="12" l="1"/>
  <c r="F93" i="12"/>
  <c r="C94" i="12" s="1"/>
  <c r="L80" i="12"/>
  <c r="H81" i="12"/>
  <c r="F94" i="12" l="1"/>
  <c r="C95" i="12" s="1"/>
  <c r="E93" i="12"/>
  <c r="L81" i="12"/>
  <c r="H82" i="12"/>
  <c r="F95" i="12" l="1"/>
  <c r="C96" i="12" s="1"/>
  <c r="E94" i="12"/>
  <c r="H83" i="12"/>
  <c r="L82" i="12"/>
  <c r="E95" i="12" l="1"/>
  <c r="F96" i="12"/>
  <c r="C97" i="12" s="1"/>
  <c r="H84" i="12"/>
  <c r="L83" i="12"/>
  <c r="F97" i="12" l="1"/>
  <c r="C98" i="12" s="1"/>
  <c r="E96" i="12"/>
  <c r="L84" i="12"/>
  <c r="H85" i="12"/>
  <c r="F98" i="12" l="1"/>
  <c r="C99" i="12" s="1"/>
  <c r="E97" i="12"/>
  <c r="H86" i="12"/>
  <c r="L85" i="12"/>
  <c r="F99" i="12" l="1"/>
  <c r="C100" i="12" s="1"/>
  <c r="E98" i="12"/>
  <c r="H87" i="12"/>
  <c r="L86" i="12"/>
  <c r="F100" i="12" l="1"/>
  <c r="C101" i="12" s="1"/>
  <c r="E99" i="12"/>
  <c r="L87" i="12"/>
  <c r="H88" i="12"/>
  <c r="F101" i="12" l="1"/>
  <c r="C102" i="12" s="1"/>
  <c r="E100" i="12"/>
  <c r="L88" i="12"/>
  <c r="H89" i="12"/>
  <c r="F102" i="12" l="1"/>
  <c r="C103" i="12" s="1"/>
  <c r="E101" i="12"/>
  <c r="L89" i="12"/>
  <c r="H90" i="12"/>
  <c r="F103" i="12" l="1"/>
  <c r="C104" i="12" s="1"/>
  <c r="E102" i="12"/>
  <c r="H91" i="12"/>
  <c r="L90" i="12"/>
  <c r="F104" i="12" l="1"/>
  <c r="C105" i="12" s="1"/>
  <c r="E103" i="12"/>
  <c r="H92" i="12"/>
  <c r="L91" i="12"/>
  <c r="E104" i="12" l="1"/>
  <c r="F105" i="12"/>
  <c r="C106" i="12" s="1"/>
  <c r="L92" i="12"/>
  <c r="H93" i="12"/>
  <c r="E105" i="12" l="1"/>
  <c r="F106" i="12"/>
  <c r="C107" i="12" s="1"/>
  <c r="H94" i="12"/>
  <c r="L93" i="12"/>
  <c r="F107" i="12" l="1"/>
  <c r="C108" i="12" s="1"/>
  <c r="E106" i="12"/>
  <c r="H95" i="12"/>
  <c r="L94" i="12"/>
  <c r="F108" i="12" l="1"/>
  <c r="C109" i="12" s="1"/>
  <c r="E107" i="12"/>
  <c r="L95" i="12"/>
  <c r="H96" i="12"/>
  <c r="F109" i="12" l="1"/>
  <c r="C110" i="12" s="1"/>
  <c r="E108" i="12"/>
  <c r="L96" i="12"/>
  <c r="H97" i="12"/>
  <c r="F110" i="12" l="1"/>
  <c r="C111" i="12" s="1"/>
  <c r="E109" i="12"/>
  <c r="L97" i="12"/>
  <c r="H98" i="12"/>
  <c r="F111" i="12" l="1"/>
  <c r="C112" i="12" s="1"/>
  <c r="E110" i="12"/>
  <c r="L98" i="12"/>
  <c r="H99" i="12"/>
  <c r="F112" i="12" l="1"/>
  <c r="C113" i="12" s="1"/>
  <c r="E111" i="12"/>
  <c r="L99" i="12"/>
  <c r="H100" i="12"/>
  <c r="E112" i="12" l="1"/>
  <c r="F113" i="12"/>
  <c r="C114" i="12" s="1"/>
  <c r="H101" i="12"/>
  <c r="L100" i="12"/>
  <c r="E113" i="12" l="1"/>
  <c r="F114" i="12"/>
  <c r="C115" i="12" s="1"/>
  <c r="L101" i="12"/>
  <c r="H102" i="12"/>
  <c r="F115" i="12" l="1"/>
  <c r="C116" i="12" s="1"/>
  <c r="E114" i="12"/>
  <c r="L102" i="12"/>
  <c r="H103" i="12"/>
  <c r="F116" i="12" l="1"/>
  <c r="C117" i="12" s="1"/>
  <c r="E115" i="12"/>
  <c r="L103" i="12"/>
  <c r="H104" i="12"/>
  <c r="F117" i="12" l="1"/>
  <c r="C118" i="12" s="1"/>
  <c r="E116" i="12"/>
  <c r="H105" i="12"/>
  <c r="L104" i="12"/>
  <c r="F118" i="12" l="1"/>
  <c r="C119" i="12" s="1"/>
  <c r="E117" i="12"/>
  <c r="L105" i="12"/>
  <c r="H106" i="12"/>
  <c r="F119" i="12" l="1"/>
  <c r="C120" i="12" s="1"/>
  <c r="E118" i="12"/>
  <c r="L106" i="12"/>
  <c r="H107" i="12"/>
  <c r="F120" i="12" l="1"/>
  <c r="C121" i="12" s="1"/>
  <c r="E119" i="12"/>
  <c r="H108" i="12"/>
  <c r="L107" i="12"/>
  <c r="F121" i="12" l="1"/>
  <c r="C122" i="12" s="1"/>
  <c r="E120" i="12"/>
  <c r="H109" i="12"/>
  <c r="L108" i="12"/>
  <c r="F122" i="12" l="1"/>
  <c r="C123" i="12" s="1"/>
  <c r="E121" i="12"/>
  <c r="H110" i="12"/>
  <c r="L109" i="12"/>
  <c r="F123" i="12" l="1"/>
  <c r="C124" i="12" s="1"/>
  <c r="E122" i="12"/>
  <c r="L110" i="12"/>
  <c r="H111" i="12"/>
  <c r="E123" i="12" l="1"/>
  <c r="F124" i="12"/>
  <c r="C125" i="12" s="1"/>
  <c r="H112" i="12"/>
  <c r="L111" i="12"/>
  <c r="F125" i="12" l="1"/>
  <c r="C126" i="12" s="1"/>
  <c r="E124" i="12"/>
  <c r="H113" i="12"/>
  <c r="L112" i="12"/>
  <c r="F126" i="12" l="1"/>
  <c r="C127" i="12" s="1"/>
  <c r="E125" i="12"/>
  <c r="H114" i="12"/>
  <c r="L113" i="12"/>
  <c r="F127" i="12" l="1"/>
  <c r="C128" i="12" s="1"/>
  <c r="E126" i="12"/>
  <c r="L114" i="12"/>
  <c r="H115" i="12"/>
  <c r="E127" i="12" l="1"/>
  <c r="F128" i="12"/>
  <c r="C129" i="12" s="1"/>
  <c r="H116" i="12"/>
  <c r="L115" i="12"/>
  <c r="E128" i="12" l="1"/>
  <c r="F129" i="12"/>
  <c r="C130" i="12" s="1"/>
  <c r="L116" i="12"/>
  <c r="H117" i="12"/>
  <c r="F130" i="12" l="1"/>
  <c r="C131" i="12" s="1"/>
  <c r="E129" i="12"/>
  <c r="L117" i="12"/>
  <c r="H118" i="12"/>
  <c r="F131" i="12" l="1"/>
  <c r="C132" i="12" s="1"/>
  <c r="E130" i="12"/>
  <c r="H119" i="12"/>
  <c r="L118" i="12"/>
  <c r="F132" i="12" l="1"/>
  <c r="C133" i="12" s="1"/>
  <c r="E131" i="12"/>
  <c r="H120" i="12"/>
  <c r="L119" i="12"/>
  <c r="F133" i="12" l="1"/>
  <c r="C134" i="12" s="1"/>
  <c r="E132" i="12"/>
  <c r="L120" i="12"/>
  <c r="H121" i="12"/>
  <c r="F134" i="12" l="1"/>
  <c r="C135" i="12" s="1"/>
  <c r="E133" i="12"/>
  <c r="L121" i="12"/>
  <c r="H122" i="12"/>
  <c r="F135" i="12" l="1"/>
  <c r="C136" i="12" s="1"/>
  <c r="E134" i="12"/>
  <c r="H123" i="12"/>
  <c r="L122" i="12"/>
  <c r="F136" i="12" l="1"/>
  <c r="C137" i="12" s="1"/>
  <c r="E135" i="12"/>
  <c r="H124" i="12"/>
  <c r="L123" i="12"/>
  <c r="F137" i="12" l="1"/>
  <c r="C138" i="12" s="1"/>
  <c r="E136" i="12"/>
  <c r="L124" i="12"/>
  <c r="H125" i="12"/>
  <c r="F138" i="12" l="1"/>
  <c r="C139" i="12" s="1"/>
  <c r="E137" i="12"/>
  <c r="L125" i="12"/>
  <c r="H126" i="12"/>
  <c r="E138" i="12" l="1"/>
  <c r="F139" i="12"/>
  <c r="C140" i="12" s="1"/>
  <c r="H127" i="12"/>
  <c r="L126" i="12"/>
  <c r="F140" i="12" l="1"/>
  <c r="C141" i="12" s="1"/>
  <c r="E139" i="12"/>
  <c r="H128" i="12"/>
  <c r="L127" i="12"/>
  <c r="E140" i="12" l="1"/>
  <c r="F141" i="12"/>
  <c r="C142" i="12" s="1"/>
  <c r="L128" i="12"/>
  <c r="H129" i="12"/>
  <c r="F142" i="12" l="1"/>
  <c r="C143" i="12" s="1"/>
  <c r="E141" i="12"/>
  <c r="L129" i="12"/>
  <c r="H130" i="12"/>
  <c r="F143" i="12" l="1"/>
  <c r="C144" i="12" s="1"/>
  <c r="E142" i="12"/>
  <c r="H131" i="12"/>
  <c r="L130" i="12"/>
  <c r="F144" i="12" l="1"/>
  <c r="C145" i="12" s="1"/>
  <c r="E143" i="12"/>
  <c r="H132" i="12"/>
  <c r="L131" i="12"/>
  <c r="F145" i="12" l="1"/>
  <c r="C146" i="12" s="1"/>
  <c r="E144" i="12"/>
  <c r="L132" i="12"/>
  <c r="H133" i="12"/>
  <c r="F146" i="12" l="1"/>
  <c r="C147" i="12" s="1"/>
  <c r="E145" i="12"/>
  <c r="L133" i="12"/>
  <c r="H134" i="12"/>
  <c r="F147" i="12" l="1"/>
  <c r="C148" i="12" s="1"/>
  <c r="E146" i="12"/>
  <c r="H135" i="12"/>
  <c r="L134" i="12"/>
  <c r="F148" i="12" l="1"/>
  <c r="C149" i="12" s="1"/>
  <c r="E147" i="12"/>
  <c r="H136" i="12"/>
  <c r="L135" i="12"/>
  <c r="F149" i="12" l="1"/>
  <c r="C150" i="12" s="1"/>
  <c r="E148" i="12"/>
  <c r="L136" i="12"/>
  <c r="H137" i="12"/>
  <c r="F150" i="12" l="1"/>
  <c r="C151" i="12" s="1"/>
  <c r="E149" i="12"/>
  <c r="L137" i="12"/>
  <c r="H138" i="12"/>
  <c r="E150" i="12" l="1"/>
  <c r="F151" i="12"/>
  <c r="C152" i="12" s="1"/>
  <c r="H139" i="12"/>
  <c r="L138" i="12"/>
  <c r="F152" i="12" l="1"/>
  <c r="C153" i="12" s="1"/>
  <c r="E151" i="12"/>
  <c r="H140" i="12"/>
  <c r="L139" i="12"/>
  <c r="F153" i="12" l="1"/>
  <c r="C154" i="12" s="1"/>
  <c r="E152" i="12"/>
  <c r="L140" i="12"/>
  <c r="H141" i="12"/>
  <c r="E153" i="12" l="1"/>
  <c r="F154" i="12"/>
  <c r="C155" i="12" s="1"/>
  <c r="L141" i="12"/>
  <c r="H142" i="12"/>
  <c r="F155" i="12" l="1"/>
  <c r="C156" i="12" s="1"/>
  <c r="E154" i="12"/>
  <c r="H143" i="12"/>
  <c r="L142" i="12"/>
  <c r="E155" i="12" l="1"/>
  <c r="F156" i="12"/>
  <c r="C157" i="12" s="1"/>
  <c r="H144" i="12"/>
  <c r="L143" i="12"/>
  <c r="F157" i="12" l="1"/>
  <c r="C158" i="12" s="1"/>
  <c r="E156" i="12"/>
  <c r="L144" i="12"/>
  <c r="H145" i="12"/>
  <c r="F158" i="12" l="1"/>
  <c r="C159" i="12" s="1"/>
  <c r="E157" i="12"/>
  <c r="L145" i="12"/>
  <c r="H146" i="12"/>
  <c r="F159" i="12" l="1"/>
  <c r="C160" i="12" s="1"/>
  <c r="E158" i="12"/>
  <c r="H147" i="12"/>
  <c r="L146" i="12"/>
  <c r="F160" i="12" l="1"/>
  <c r="C161" i="12" s="1"/>
  <c r="E159" i="12"/>
  <c r="H148" i="12"/>
  <c r="L147" i="12"/>
  <c r="E160" i="12" l="1"/>
  <c r="F161" i="12"/>
  <c r="C162" i="12" s="1"/>
  <c r="L148" i="12"/>
  <c r="H149" i="12"/>
  <c r="E161" i="12" l="1"/>
  <c r="F162" i="12"/>
  <c r="C163" i="12" s="1"/>
  <c r="L149" i="12"/>
  <c r="H150" i="12"/>
  <c r="F163" i="12" l="1"/>
  <c r="C164" i="12" s="1"/>
  <c r="E162" i="12"/>
  <c r="H151" i="12"/>
  <c r="L150" i="12"/>
  <c r="F164" i="12" l="1"/>
  <c r="C165" i="12" s="1"/>
  <c r="E163" i="12"/>
  <c r="H152" i="12"/>
  <c r="L151" i="12"/>
  <c r="F165" i="12" l="1"/>
  <c r="C166" i="12" s="1"/>
  <c r="E164" i="12"/>
  <c r="L152" i="12"/>
  <c r="H153" i="12"/>
  <c r="F166" i="12" l="1"/>
  <c r="C167" i="12" s="1"/>
  <c r="E165" i="12"/>
  <c r="L153" i="12"/>
  <c r="H154" i="12"/>
  <c r="E166" i="12" l="1"/>
  <c r="F167" i="12"/>
  <c r="C168" i="12" s="1"/>
  <c r="H155" i="12"/>
  <c r="L154" i="12"/>
  <c r="E167" i="12" l="1"/>
  <c r="F168" i="12"/>
  <c r="C169" i="12" s="1"/>
  <c r="H156" i="12"/>
  <c r="L155" i="12"/>
  <c r="F169" i="12" l="1"/>
  <c r="C170" i="12" s="1"/>
  <c r="E168" i="12"/>
  <c r="L156" i="12"/>
  <c r="H157" i="12"/>
  <c r="F170" i="12" l="1"/>
  <c r="C171" i="12" s="1"/>
  <c r="E169" i="12"/>
  <c r="L157" i="12"/>
  <c r="H158" i="12"/>
  <c r="E170" i="12" l="1"/>
  <c r="F171" i="12"/>
  <c r="C172" i="12" s="1"/>
  <c r="H159" i="12"/>
  <c r="L158" i="12"/>
  <c r="F172" i="12" l="1"/>
  <c r="C173" i="12" s="1"/>
  <c r="E171" i="12"/>
  <c r="H160" i="12"/>
  <c r="L159" i="12"/>
  <c r="F173" i="12" l="1"/>
  <c r="C174" i="12" s="1"/>
  <c r="E172" i="12"/>
  <c r="L160" i="12"/>
  <c r="H161" i="12"/>
  <c r="E173" i="12" l="1"/>
  <c r="F174" i="12"/>
  <c r="C175" i="12" s="1"/>
  <c r="L161" i="12"/>
  <c r="H162" i="12"/>
  <c r="F175" i="12" l="1"/>
  <c r="C176" i="12" s="1"/>
  <c r="E174" i="12"/>
  <c r="H163" i="12"/>
  <c r="L162" i="12"/>
  <c r="F176" i="12" l="1"/>
  <c r="C177" i="12" s="1"/>
  <c r="E175" i="12"/>
  <c r="H164" i="12"/>
  <c r="L163" i="12"/>
  <c r="F177" i="12" l="1"/>
  <c r="C178" i="12" s="1"/>
  <c r="E176" i="12"/>
  <c r="L164" i="12"/>
  <c r="H165" i="12"/>
  <c r="F178" i="12" l="1"/>
  <c r="C179" i="12" s="1"/>
  <c r="E177" i="12"/>
  <c r="L165" i="12"/>
  <c r="H166" i="12"/>
  <c r="F179" i="12" l="1"/>
  <c r="C180" i="12" s="1"/>
  <c r="E178" i="12"/>
  <c r="H167" i="12"/>
  <c r="L166" i="12"/>
  <c r="F180" i="12" l="1"/>
  <c r="C181" i="12" s="1"/>
  <c r="E179" i="12"/>
  <c r="H168" i="12"/>
  <c r="L167" i="12"/>
  <c r="F181" i="12" l="1"/>
  <c r="C182" i="12" s="1"/>
  <c r="E180" i="12"/>
  <c r="L168" i="12"/>
  <c r="H169" i="12"/>
  <c r="F182" i="12" l="1"/>
  <c r="C183" i="12" s="1"/>
  <c r="E181" i="12"/>
  <c r="L169" i="12"/>
  <c r="H170" i="12"/>
  <c r="F183" i="12" l="1"/>
  <c r="C184" i="12" s="1"/>
  <c r="E182" i="12"/>
  <c r="H171" i="12"/>
  <c r="L170" i="12"/>
  <c r="E183" i="12" l="1"/>
  <c r="F184" i="12"/>
  <c r="C185" i="12" s="1"/>
  <c r="H172" i="12"/>
  <c r="L171" i="12"/>
  <c r="F185" i="12" l="1"/>
  <c r="C186" i="12" s="1"/>
  <c r="E184" i="12"/>
  <c r="L172" i="12"/>
  <c r="H173" i="12"/>
  <c r="F186" i="12" l="1"/>
  <c r="C187" i="12" s="1"/>
  <c r="E185" i="12"/>
  <c r="L173" i="12"/>
  <c r="H174" i="12"/>
  <c r="E186" i="12" l="1"/>
  <c r="F187" i="12"/>
  <c r="C188" i="12" s="1"/>
  <c r="H175" i="12"/>
  <c r="L174" i="12"/>
  <c r="F188" i="12" l="1"/>
  <c r="C189" i="12" s="1"/>
  <c r="E187" i="12"/>
  <c r="H176" i="12"/>
  <c r="L175" i="12"/>
  <c r="F189" i="12" l="1"/>
  <c r="C190" i="12" s="1"/>
  <c r="E188" i="12"/>
  <c r="L176" i="12"/>
  <c r="H177" i="12"/>
  <c r="E189" i="12" l="1"/>
  <c r="F190" i="12"/>
  <c r="C191" i="12" s="1"/>
  <c r="L177" i="12"/>
  <c r="H178" i="12"/>
  <c r="F191" i="12" l="1"/>
  <c r="C192" i="12" s="1"/>
  <c r="E190" i="12"/>
  <c r="H179" i="12"/>
  <c r="L178" i="12"/>
  <c r="F192" i="12" l="1"/>
  <c r="C193" i="12" s="1"/>
  <c r="E191" i="12"/>
  <c r="H180" i="12"/>
  <c r="L179" i="12"/>
  <c r="E192" i="12" l="1"/>
  <c r="F193" i="12"/>
  <c r="C194" i="12" s="1"/>
  <c r="L180" i="12"/>
  <c r="H181" i="12"/>
  <c r="F194" i="12" l="1"/>
  <c r="C195" i="12" s="1"/>
  <c r="E193" i="12"/>
  <c r="L181" i="12"/>
  <c r="H182" i="12"/>
  <c r="F195" i="12" l="1"/>
  <c r="C196" i="12" s="1"/>
  <c r="E194" i="12"/>
  <c r="H183" i="12"/>
  <c r="L182" i="12"/>
  <c r="F196" i="12" l="1"/>
  <c r="C197" i="12" s="1"/>
  <c r="E195" i="12"/>
  <c r="H184" i="12"/>
  <c r="L183" i="12"/>
  <c r="E196" i="12" l="1"/>
  <c r="F197" i="12"/>
  <c r="C198" i="12" s="1"/>
  <c r="L184" i="12"/>
  <c r="H185" i="12"/>
  <c r="F198" i="12" l="1"/>
  <c r="C199" i="12" s="1"/>
  <c r="E197" i="12"/>
  <c r="L185" i="12"/>
  <c r="H186" i="12"/>
  <c r="E198" i="12" l="1"/>
  <c r="F199" i="12"/>
  <c r="C200" i="12" s="1"/>
  <c r="H187" i="12"/>
  <c r="L186" i="12"/>
  <c r="F200" i="12" l="1"/>
  <c r="C201" i="12" s="1"/>
  <c r="E199" i="12"/>
  <c r="H188" i="12"/>
  <c r="L187" i="12"/>
  <c r="F201" i="12" l="1"/>
  <c r="C202" i="12" s="1"/>
  <c r="E200" i="12"/>
  <c r="L188" i="12"/>
  <c r="H189" i="12"/>
  <c r="F202" i="12" l="1"/>
  <c r="C203" i="12" s="1"/>
  <c r="E201" i="12"/>
  <c r="L189" i="12"/>
  <c r="H190" i="12"/>
  <c r="F203" i="12" l="1"/>
  <c r="C204" i="12" s="1"/>
  <c r="E202" i="12"/>
  <c r="L190" i="12"/>
  <c r="H191" i="12"/>
  <c r="F204" i="12" l="1"/>
  <c r="C205" i="12" s="1"/>
  <c r="E203" i="12"/>
  <c r="L191" i="12"/>
  <c r="H192" i="12"/>
  <c r="F205" i="12" l="1"/>
  <c r="C206" i="12" s="1"/>
  <c r="E204" i="12"/>
  <c r="H193" i="12"/>
  <c r="L192" i="12"/>
  <c r="E205" i="12" l="1"/>
  <c r="F206" i="12"/>
  <c r="C207" i="12" s="1"/>
  <c r="H194" i="12"/>
  <c r="L193" i="12"/>
  <c r="F207" i="12" l="1"/>
  <c r="C208" i="12" s="1"/>
  <c r="E206" i="12"/>
  <c r="L194" i="12"/>
  <c r="H195" i="12"/>
  <c r="F208" i="12" l="1"/>
  <c r="C209" i="12" s="1"/>
  <c r="E207" i="12"/>
  <c r="L195" i="12"/>
  <c r="H196" i="12"/>
  <c r="E208" i="12" l="1"/>
  <c r="F209" i="12"/>
  <c r="C210" i="12" s="1"/>
  <c r="H197" i="12"/>
  <c r="L196" i="12"/>
  <c r="F210" i="12" l="1"/>
  <c r="C211" i="12" s="1"/>
  <c r="E209" i="12"/>
  <c r="H198" i="12"/>
  <c r="L197" i="12"/>
  <c r="F211" i="12" l="1"/>
  <c r="C212" i="12" s="1"/>
  <c r="E210" i="12"/>
  <c r="L198" i="12"/>
  <c r="H199" i="12"/>
  <c r="F212" i="12" l="1"/>
  <c r="C213" i="12" s="1"/>
  <c r="E211" i="12"/>
  <c r="L199" i="12"/>
  <c r="H200" i="12"/>
  <c r="F213" i="12" l="1"/>
  <c r="C214" i="12" s="1"/>
  <c r="E212" i="12"/>
  <c r="H201" i="12"/>
  <c r="L200" i="12"/>
  <c r="F214" i="12" l="1"/>
  <c r="C215" i="12" s="1"/>
  <c r="E213" i="12"/>
  <c r="H202" i="12"/>
  <c r="L201" i="12"/>
  <c r="F215" i="12" l="1"/>
  <c r="C216" i="12" s="1"/>
  <c r="E214" i="12"/>
  <c r="L202" i="12"/>
  <c r="H203" i="12"/>
  <c r="F216" i="12" l="1"/>
  <c r="C217" i="12" s="1"/>
  <c r="E215" i="12"/>
  <c r="L203" i="12"/>
  <c r="H204" i="12"/>
  <c r="E216" i="12" l="1"/>
  <c r="F217" i="12"/>
  <c r="C218" i="12" s="1"/>
  <c r="H205" i="12"/>
  <c r="L204" i="12"/>
  <c r="F218" i="12" l="1"/>
  <c r="C219" i="12" s="1"/>
  <c r="E217" i="12"/>
  <c r="H206" i="12"/>
  <c r="L205" i="12"/>
  <c r="E218" i="12" l="1"/>
  <c r="F219" i="12"/>
  <c r="C220" i="12" s="1"/>
  <c r="L206" i="12"/>
  <c r="H207" i="12"/>
  <c r="F220" i="12" l="1"/>
  <c r="C221" i="12" s="1"/>
  <c r="E219" i="12"/>
  <c r="L207" i="12"/>
  <c r="H208" i="12"/>
  <c r="E220" i="12" l="1"/>
  <c r="F221" i="12"/>
  <c r="C222" i="12" s="1"/>
  <c r="H209" i="12"/>
  <c r="L208" i="12"/>
  <c r="F222" i="12" l="1"/>
  <c r="C223" i="12" s="1"/>
  <c r="E221" i="12"/>
  <c r="H210" i="12"/>
  <c r="L209" i="12"/>
  <c r="F223" i="12" l="1"/>
  <c r="C224" i="12" s="1"/>
  <c r="E222" i="12"/>
  <c r="L210" i="12"/>
  <c r="H211" i="12"/>
  <c r="F224" i="12" l="1"/>
  <c r="C225" i="12" s="1"/>
  <c r="E223" i="12"/>
  <c r="L211" i="12"/>
  <c r="H212" i="12"/>
  <c r="F225" i="12" l="1"/>
  <c r="C226" i="12" s="1"/>
  <c r="E224" i="12"/>
  <c r="H213" i="12"/>
  <c r="L212" i="12"/>
  <c r="F226" i="12" l="1"/>
  <c r="C227" i="12" s="1"/>
  <c r="E225" i="12"/>
  <c r="H214" i="12"/>
  <c r="L213" i="12"/>
  <c r="F227" i="12" l="1"/>
  <c r="C228" i="12" s="1"/>
  <c r="E226" i="12"/>
  <c r="L214" i="12"/>
  <c r="H215" i="12"/>
  <c r="F228" i="12" l="1"/>
  <c r="C229" i="12" s="1"/>
  <c r="E227" i="12"/>
  <c r="L215" i="12"/>
  <c r="H216" i="12"/>
  <c r="E228" i="12" l="1"/>
  <c r="F229" i="12"/>
  <c r="C230" i="12" s="1"/>
  <c r="H217" i="12"/>
  <c r="L216" i="12"/>
  <c r="F230" i="12" l="1"/>
  <c r="C231" i="12" s="1"/>
  <c r="E229" i="12"/>
  <c r="H218" i="12"/>
  <c r="L217" i="12"/>
  <c r="E230" i="12" l="1"/>
  <c r="F231" i="12"/>
  <c r="C232" i="12" s="1"/>
  <c r="L218" i="12"/>
  <c r="H219" i="12"/>
  <c r="F232" i="12" l="1"/>
  <c r="C233" i="12" s="1"/>
  <c r="E231" i="12"/>
  <c r="L219" i="12"/>
  <c r="H220" i="12"/>
  <c r="F233" i="12" l="1"/>
  <c r="C234" i="12" s="1"/>
  <c r="E232" i="12"/>
  <c r="H221" i="12"/>
  <c r="L220" i="12"/>
  <c r="E233" i="12" l="1"/>
  <c r="F234" i="12"/>
  <c r="C235" i="12" s="1"/>
  <c r="H222" i="12"/>
  <c r="L221" i="12"/>
  <c r="F235" i="12" l="1"/>
  <c r="C236" i="12" s="1"/>
  <c r="E234" i="12"/>
  <c r="L222" i="12"/>
  <c r="H223" i="12"/>
  <c r="F236" i="12" l="1"/>
  <c r="C237" i="12" s="1"/>
  <c r="E235" i="12"/>
  <c r="L223" i="12"/>
  <c r="H224" i="12"/>
  <c r="F237" i="12" l="1"/>
  <c r="C238" i="12" s="1"/>
  <c r="E236" i="12"/>
  <c r="H225" i="12"/>
  <c r="L224" i="12"/>
  <c r="F238" i="12" l="1"/>
  <c r="C239" i="12" s="1"/>
  <c r="E237" i="12"/>
  <c r="H226" i="12"/>
  <c r="L225" i="12"/>
  <c r="F239" i="12" l="1"/>
  <c r="C240" i="12" s="1"/>
  <c r="E238" i="12"/>
  <c r="L226" i="12"/>
  <c r="H227" i="12"/>
  <c r="F240" i="12" l="1"/>
  <c r="C241" i="12" s="1"/>
  <c r="E239" i="12"/>
  <c r="L227" i="12"/>
  <c r="H228" i="12"/>
  <c r="F241" i="12" l="1"/>
  <c r="C242" i="12" s="1"/>
  <c r="E240" i="12"/>
  <c r="H229" i="12"/>
  <c r="L228" i="12"/>
  <c r="E241" i="12" l="1"/>
  <c r="F242" i="12"/>
  <c r="C243" i="12" s="1"/>
  <c r="H230" i="12"/>
  <c r="L229" i="12"/>
  <c r="F243" i="12" l="1"/>
  <c r="C244" i="12" s="1"/>
  <c r="E242" i="12"/>
  <c r="L230" i="12"/>
  <c r="H231" i="12"/>
  <c r="F244" i="12" l="1"/>
  <c r="C245" i="12" s="1"/>
  <c r="E243" i="12"/>
  <c r="L231" i="12"/>
  <c r="H232" i="12"/>
  <c r="F245" i="12" l="1"/>
  <c r="C246" i="12" s="1"/>
  <c r="E244" i="12"/>
  <c r="H233" i="12"/>
  <c r="L232" i="12"/>
  <c r="E245" i="12" l="1"/>
  <c r="F246" i="12"/>
  <c r="C247" i="12" s="1"/>
  <c r="H234" i="12"/>
  <c r="L233" i="12"/>
  <c r="F247" i="12" l="1"/>
  <c r="C248" i="12" s="1"/>
  <c r="E246" i="12"/>
  <c r="L234" i="12"/>
  <c r="H235" i="12"/>
  <c r="F248" i="12" l="1"/>
  <c r="C249" i="12" s="1"/>
  <c r="E247" i="12"/>
  <c r="L235" i="12"/>
  <c r="H236" i="12"/>
  <c r="E248" i="12" l="1"/>
  <c r="F249" i="12"/>
  <c r="C250" i="12" s="1"/>
  <c r="H237" i="12"/>
  <c r="L236" i="12"/>
  <c r="E249" i="12" l="1"/>
  <c r="F250" i="12"/>
  <c r="C251" i="12" s="1"/>
  <c r="H238" i="12"/>
  <c r="L237" i="12"/>
  <c r="E250" i="12" l="1"/>
  <c r="F251" i="12"/>
  <c r="C252" i="12" s="1"/>
  <c r="L238" i="12"/>
  <c r="H239" i="12"/>
  <c r="E251" i="12" l="1"/>
  <c r="F252" i="12"/>
  <c r="C253" i="12" s="1"/>
  <c r="L239" i="12"/>
  <c r="H240" i="12"/>
  <c r="F253" i="12" l="1"/>
  <c r="C254" i="12" s="1"/>
  <c r="E252" i="12"/>
  <c r="H241" i="12"/>
  <c r="L240" i="12"/>
  <c r="F254" i="12" l="1"/>
  <c r="C255" i="12" s="1"/>
  <c r="E253" i="12"/>
  <c r="H242" i="12"/>
  <c r="L241" i="12"/>
  <c r="F255" i="12" l="1"/>
  <c r="C256" i="12" s="1"/>
  <c r="E254" i="12"/>
  <c r="L242" i="12"/>
  <c r="H243" i="12"/>
  <c r="F256" i="12" l="1"/>
  <c r="C257" i="12" s="1"/>
  <c r="E255" i="12"/>
  <c r="L243" i="12"/>
  <c r="H244" i="12"/>
  <c r="F257" i="12" l="1"/>
  <c r="C258" i="12" s="1"/>
  <c r="E256" i="12"/>
  <c r="H245" i="12"/>
  <c r="L244" i="12"/>
  <c r="F258" i="12" l="1"/>
  <c r="C259" i="12" s="1"/>
  <c r="E257" i="12"/>
  <c r="H246" i="12"/>
  <c r="L245" i="12"/>
  <c r="E258" i="12" l="1"/>
  <c r="F259" i="12"/>
  <c r="C260" i="12" s="1"/>
  <c r="L246" i="12"/>
  <c r="H247" i="12"/>
  <c r="E259" i="12" l="1"/>
  <c r="F260" i="12"/>
  <c r="C261" i="12" s="1"/>
  <c r="L247" i="12"/>
  <c r="H248" i="12"/>
  <c r="F261" i="12" l="1"/>
  <c r="C262" i="12" s="1"/>
  <c r="E260" i="12"/>
  <c r="H249" i="12"/>
  <c r="L248" i="12"/>
  <c r="E261" i="12" l="1"/>
  <c r="F262" i="12"/>
  <c r="C263" i="12" s="1"/>
  <c r="H250" i="12"/>
  <c r="L249" i="12"/>
  <c r="F263" i="12" l="1"/>
  <c r="C264" i="12" s="1"/>
  <c r="E262" i="12"/>
  <c r="L250" i="12"/>
  <c r="H251" i="12"/>
  <c r="F264" i="12" l="1"/>
  <c r="C265" i="12" s="1"/>
  <c r="E263" i="12"/>
  <c r="L251" i="12"/>
  <c r="H252" i="12"/>
  <c r="F265" i="12" l="1"/>
  <c r="C266" i="12" s="1"/>
  <c r="E264" i="12"/>
  <c r="H253" i="12"/>
  <c r="L252" i="12"/>
  <c r="E265" i="12" l="1"/>
  <c r="F266" i="12"/>
  <c r="C267" i="12" s="1"/>
  <c r="H254" i="12"/>
  <c r="L253" i="12"/>
  <c r="F267" i="12" l="1"/>
  <c r="C268" i="12" s="1"/>
  <c r="E266" i="12"/>
  <c r="L254" i="12"/>
  <c r="H255" i="12"/>
  <c r="F268" i="12" l="1"/>
  <c r="C269" i="12" s="1"/>
  <c r="E267" i="12"/>
  <c r="H256" i="12"/>
  <c r="L255" i="12"/>
  <c r="F269" i="12" l="1"/>
  <c r="C270" i="12" s="1"/>
  <c r="E268" i="12"/>
  <c r="H257" i="12"/>
  <c r="L256" i="12"/>
  <c r="F270" i="12" l="1"/>
  <c r="C271" i="12" s="1"/>
  <c r="E269" i="12"/>
  <c r="L257" i="12"/>
  <c r="H258" i="12"/>
  <c r="F271" i="12" l="1"/>
  <c r="C272" i="12" s="1"/>
  <c r="E270" i="12"/>
  <c r="L258" i="12"/>
  <c r="H259" i="12"/>
  <c r="F272" i="12" l="1"/>
  <c r="C273" i="12" s="1"/>
  <c r="E271" i="12"/>
  <c r="H260" i="12"/>
  <c r="L259" i="12"/>
  <c r="F273" i="12" l="1"/>
  <c r="C274" i="12" s="1"/>
  <c r="E272" i="12"/>
  <c r="H261" i="12"/>
  <c r="L260" i="12"/>
  <c r="E273" i="12" l="1"/>
  <c r="F274" i="12"/>
  <c r="C275" i="12" s="1"/>
  <c r="Q3" i="12" s="1"/>
  <c r="L261" i="12"/>
  <c r="H262" i="12"/>
  <c r="R3" i="12" l="1"/>
  <c r="S3" i="12" s="1"/>
  <c r="I4" i="12"/>
  <c r="F275" i="12"/>
  <c r="C276" i="12" s="1"/>
  <c r="E274" i="12"/>
  <c r="L262" i="12"/>
  <c r="H263" i="12"/>
  <c r="J4" i="12" l="1"/>
  <c r="K4" i="12"/>
  <c r="I5" i="12" s="1"/>
  <c r="F276" i="12"/>
  <c r="C277" i="12" s="1"/>
  <c r="E275" i="12"/>
  <c r="H264" i="12"/>
  <c r="L263" i="12"/>
  <c r="K5" i="12" l="1"/>
  <c r="I6" i="12" s="1"/>
  <c r="J5" i="12"/>
  <c r="F277" i="12"/>
  <c r="C278" i="12" s="1"/>
  <c r="E276" i="12"/>
  <c r="H265" i="12"/>
  <c r="L264" i="12"/>
  <c r="K6" i="12" l="1"/>
  <c r="I7" i="12" s="1"/>
  <c r="J6" i="12"/>
  <c r="F278" i="12"/>
  <c r="C279" i="12" s="1"/>
  <c r="E277" i="12"/>
  <c r="L265" i="12"/>
  <c r="H266" i="12"/>
  <c r="J7" i="12" l="1"/>
  <c r="K7" i="12"/>
  <c r="I8" i="12" s="1"/>
  <c r="F279" i="12"/>
  <c r="C280" i="12" s="1"/>
  <c r="E278" i="12"/>
  <c r="L266" i="12"/>
  <c r="H267" i="12"/>
  <c r="K8" i="12" l="1"/>
  <c r="I9" i="12" s="1"/>
  <c r="J8" i="12"/>
  <c r="E279" i="12"/>
  <c r="F280" i="12"/>
  <c r="C281" i="12" s="1"/>
  <c r="H268" i="12"/>
  <c r="L267" i="12"/>
  <c r="J9" i="12" l="1"/>
  <c r="K9" i="12"/>
  <c r="I10" i="12" s="1"/>
  <c r="F281" i="12"/>
  <c r="C282" i="12" s="1"/>
  <c r="E280" i="12"/>
  <c r="H269" i="12"/>
  <c r="L268" i="12"/>
  <c r="J10" i="12" l="1"/>
  <c r="K10" i="12"/>
  <c r="I11" i="12" s="1"/>
  <c r="F282" i="12"/>
  <c r="C283" i="12" s="1"/>
  <c r="E281" i="12"/>
  <c r="L269" i="12"/>
  <c r="H270" i="12"/>
  <c r="K11" i="12" l="1"/>
  <c r="I12" i="12" s="1"/>
  <c r="J11" i="12"/>
  <c r="F283" i="12"/>
  <c r="C284" i="12" s="1"/>
  <c r="E282" i="12"/>
  <c r="L270" i="12"/>
  <c r="H271" i="12"/>
  <c r="E283" i="12" l="1"/>
  <c r="K12" i="12"/>
  <c r="I13" i="12" s="1"/>
  <c r="J12" i="12"/>
  <c r="F284" i="12"/>
  <c r="C285" i="12" s="1"/>
  <c r="H272" i="12"/>
  <c r="L271" i="12"/>
  <c r="K13" i="12" l="1"/>
  <c r="I14" i="12" s="1"/>
  <c r="J13" i="12"/>
  <c r="F285" i="12"/>
  <c r="C286" i="12" s="1"/>
  <c r="E284" i="12"/>
  <c r="H273" i="12"/>
  <c r="L272" i="12"/>
  <c r="K14" i="12" l="1"/>
  <c r="I15" i="12" s="1"/>
  <c r="J14" i="12"/>
  <c r="F286" i="12"/>
  <c r="C287" i="12" s="1"/>
  <c r="E285" i="12"/>
  <c r="L273" i="12"/>
  <c r="H274" i="12"/>
  <c r="K15" i="12" l="1"/>
  <c r="I16" i="12" s="1"/>
  <c r="J15" i="12"/>
  <c r="F287" i="12"/>
  <c r="C288" i="12" s="1"/>
  <c r="E286" i="12"/>
  <c r="L274" i="12"/>
  <c r="H275" i="12"/>
  <c r="E287" i="12" l="1"/>
  <c r="J16" i="12"/>
  <c r="K16" i="12"/>
  <c r="I17" i="12" s="1"/>
  <c r="F288" i="12"/>
  <c r="C289" i="12" s="1"/>
  <c r="H276" i="12"/>
  <c r="L275" i="12"/>
  <c r="K17" i="12" l="1"/>
  <c r="I18" i="12" s="1"/>
  <c r="J17" i="12"/>
  <c r="F289" i="12"/>
  <c r="C290" i="12" s="1"/>
  <c r="E288" i="12"/>
  <c r="H277" i="12"/>
  <c r="L276" i="12"/>
  <c r="K18" i="12" l="1"/>
  <c r="I19" i="12" s="1"/>
  <c r="J18" i="12"/>
  <c r="F290" i="12"/>
  <c r="C291" i="12" s="1"/>
  <c r="E289" i="12"/>
  <c r="L277" i="12"/>
  <c r="H278" i="12"/>
  <c r="J19" i="12" l="1"/>
  <c r="K19" i="12"/>
  <c r="I20" i="12" s="1"/>
  <c r="F291" i="12"/>
  <c r="C292" i="12" s="1"/>
  <c r="E290" i="12"/>
  <c r="L278" i="12"/>
  <c r="H279" i="12"/>
  <c r="K20" i="12" l="1"/>
  <c r="I21" i="12" s="1"/>
  <c r="J20" i="12"/>
  <c r="F292" i="12"/>
  <c r="C293" i="12" s="1"/>
  <c r="E291" i="12"/>
  <c r="H280" i="12"/>
  <c r="L279" i="12"/>
  <c r="K21" i="12" l="1"/>
  <c r="I22" i="12" s="1"/>
  <c r="J21" i="12"/>
  <c r="E292" i="12"/>
  <c r="F293" i="12"/>
  <c r="C294" i="12" s="1"/>
  <c r="H281" i="12"/>
  <c r="L280" i="12"/>
  <c r="K22" i="12" l="1"/>
  <c r="I23" i="12" s="1"/>
  <c r="J22" i="12"/>
  <c r="F294" i="12"/>
  <c r="C295" i="12" s="1"/>
  <c r="E293" i="12"/>
  <c r="L281" i="12"/>
  <c r="H282" i="12"/>
  <c r="K23" i="12" l="1"/>
  <c r="I24" i="12" s="1"/>
  <c r="J23" i="12"/>
  <c r="F295" i="12"/>
  <c r="C296" i="12" s="1"/>
  <c r="E294" i="12"/>
  <c r="L282" i="12"/>
  <c r="H283" i="12"/>
  <c r="K24" i="12" l="1"/>
  <c r="I25" i="12" s="1"/>
  <c r="J24" i="12"/>
  <c r="F296" i="12"/>
  <c r="C297" i="12" s="1"/>
  <c r="E295" i="12"/>
  <c r="H284" i="12"/>
  <c r="L283" i="12"/>
  <c r="K25" i="12" l="1"/>
  <c r="I26" i="12" s="1"/>
  <c r="J25" i="12"/>
  <c r="F297" i="12"/>
  <c r="C298" i="12" s="1"/>
  <c r="E296" i="12"/>
  <c r="H285" i="12"/>
  <c r="L284" i="12"/>
  <c r="K26" i="12" l="1"/>
  <c r="I27" i="12" s="1"/>
  <c r="J26" i="12"/>
  <c r="F298" i="12"/>
  <c r="C299" i="12" s="1"/>
  <c r="E297" i="12"/>
  <c r="L285" i="12"/>
  <c r="H286" i="12"/>
  <c r="J27" i="12" l="1"/>
  <c r="K27" i="12"/>
  <c r="I28" i="12" s="1"/>
  <c r="F299" i="12"/>
  <c r="C300" i="12" s="1"/>
  <c r="E298" i="12"/>
  <c r="L286" i="12"/>
  <c r="H287" i="12"/>
  <c r="K28" i="12" l="1"/>
  <c r="I29" i="12" s="1"/>
  <c r="J28" i="12"/>
  <c r="F300" i="12"/>
  <c r="C301" i="12" s="1"/>
  <c r="E299" i="12"/>
  <c r="H288" i="12"/>
  <c r="L287" i="12"/>
  <c r="J29" i="12" l="1"/>
  <c r="K29" i="12"/>
  <c r="I30" i="12" s="1"/>
  <c r="F301" i="12"/>
  <c r="C302" i="12" s="1"/>
  <c r="E300" i="12"/>
  <c r="H289" i="12"/>
  <c r="L288" i="12"/>
  <c r="J30" i="12" l="1"/>
  <c r="K30" i="12"/>
  <c r="I31" i="12" s="1"/>
  <c r="F302" i="12"/>
  <c r="C303" i="12" s="1"/>
  <c r="E301" i="12"/>
  <c r="L289" i="12"/>
  <c r="H290" i="12"/>
  <c r="K31" i="12" l="1"/>
  <c r="I32" i="12" s="1"/>
  <c r="J31" i="12"/>
  <c r="F303" i="12"/>
  <c r="C304" i="12" s="1"/>
  <c r="E302" i="12"/>
  <c r="L290" i="12"/>
  <c r="H291" i="12"/>
  <c r="J32" i="12" l="1"/>
  <c r="K32" i="12"/>
  <c r="I33" i="12" s="1"/>
  <c r="F304" i="12"/>
  <c r="C305" i="12" s="1"/>
  <c r="E303" i="12"/>
  <c r="H292" i="12"/>
  <c r="L291" i="12"/>
  <c r="K33" i="12" l="1"/>
  <c r="I34" i="12" s="1"/>
  <c r="J33" i="12"/>
  <c r="F305" i="12"/>
  <c r="C306" i="12" s="1"/>
  <c r="E304" i="12"/>
  <c r="H293" i="12"/>
  <c r="L292" i="12"/>
  <c r="J34" i="12" l="1"/>
  <c r="K34" i="12"/>
  <c r="I35" i="12" s="1"/>
  <c r="F306" i="12"/>
  <c r="C307" i="12" s="1"/>
  <c r="E305" i="12"/>
  <c r="L293" i="12"/>
  <c r="H294" i="12"/>
  <c r="K35" i="12" l="1"/>
  <c r="I36" i="12" s="1"/>
  <c r="J35" i="12"/>
  <c r="F307" i="12"/>
  <c r="C308" i="12" s="1"/>
  <c r="E306" i="12"/>
  <c r="L294" i="12"/>
  <c r="H295" i="12"/>
  <c r="K36" i="12" l="1"/>
  <c r="I37" i="12" s="1"/>
  <c r="J36" i="12"/>
  <c r="F308" i="12"/>
  <c r="C309" i="12" s="1"/>
  <c r="E307" i="12"/>
  <c r="H296" i="12"/>
  <c r="L295" i="12"/>
  <c r="K37" i="12" l="1"/>
  <c r="I38" i="12" s="1"/>
  <c r="J37" i="12"/>
  <c r="F309" i="12"/>
  <c r="C310" i="12" s="1"/>
  <c r="E308" i="12"/>
  <c r="H297" i="12"/>
  <c r="L296" i="12"/>
  <c r="K38" i="12" l="1"/>
  <c r="I39" i="12" s="1"/>
  <c r="J38" i="12"/>
  <c r="F310" i="12"/>
  <c r="C311" i="12" s="1"/>
  <c r="E309" i="12"/>
  <c r="L297" i="12"/>
  <c r="H298" i="12"/>
  <c r="K39" i="12" l="1"/>
  <c r="I40" i="12" s="1"/>
  <c r="J39" i="12"/>
  <c r="F311" i="12"/>
  <c r="C312" i="12" s="1"/>
  <c r="E310" i="12"/>
  <c r="L298" i="12"/>
  <c r="H299" i="12"/>
  <c r="K40" i="12" l="1"/>
  <c r="I41" i="12" s="1"/>
  <c r="J40" i="12"/>
  <c r="F312" i="12"/>
  <c r="C313" i="12" s="1"/>
  <c r="E311" i="12"/>
  <c r="H300" i="12"/>
  <c r="L299" i="12"/>
  <c r="K41" i="12" l="1"/>
  <c r="I42" i="12" s="1"/>
  <c r="J41" i="12"/>
  <c r="F313" i="12"/>
  <c r="C314" i="12" s="1"/>
  <c r="E312" i="12"/>
  <c r="H301" i="12"/>
  <c r="L300" i="12"/>
  <c r="K42" i="12" l="1"/>
  <c r="I43" i="12" s="1"/>
  <c r="J42" i="12"/>
  <c r="F314" i="12"/>
  <c r="C315" i="12" s="1"/>
  <c r="E313" i="12"/>
  <c r="L301" i="12"/>
  <c r="H302" i="12"/>
  <c r="K43" i="12" l="1"/>
  <c r="I44" i="12" s="1"/>
  <c r="J43" i="12"/>
  <c r="F315" i="12"/>
  <c r="C316" i="12" s="1"/>
  <c r="E314" i="12"/>
  <c r="L302" i="12"/>
  <c r="H303" i="12"/>
  <c r="K44" i="12" l="1"/>
  <c r="I45" i="12" s="1"/>
  <c r="J44" i="12"/>
  <c r="F316" i="12"/>
  <c r="C317" i="12" s="1"/>
  <c r="E315" i="12"/>
  <c r="H304" i="12"/>
  <c r="L303" i="12"/>
  <c r="K45" i="12" l="1"/>
  <c r="I46" i="12" s="1"/>
  <c r="J45" i="12"/>
  <c r="F317" i="12"/>
  <c r="C318" i="12" s="1"/>
  <c r="E316" i="12"/>
  <c r="H305" i="12"/>
  <c r="L304" i="12"/>
  <c r="K46" i="12" l="1"/>
  <c r="I47" i="12" s="1"/>
  <c r="J46" i="12"/>
  <c r="F318" i="12"/>
  <c r="C319" i="12" s="1"/>
  <c r="E317" i="12"/>
  <c r="L305" i="12"/>
  <c r="H306" i="12"/>
  <c r="K47" i="12" l="1"/>
  <c r="I48" i="12" s="1"/>
  <c r="J47" i="12"/>
  <c r="F319" i="12"/>
  <c r="C320" i="12" s="1"/>
  <c r="E318" i="12"/>
  <c r="L306" i="12"/>
  <c r="H307" i="12"/>
  <c r="J48" i="12" l="1"/>
  <c r="K48" i="12"/>
  <c r="I49" i="12" s="1"/>
  <c r="F320" i="12"/>
  <c r="C321" i="12" s="1"/>
  <c r="E319" i="12"/>
  <c r="H308" i="12"/>
  <c r="L307" i="12"/>
  <c r="K49" i="12" l="1"/>
  <c r="I50" i="12" s="1"/>
  <c r="J49" i="12"/>
  <c r="E320" i="12"/>
  <c r="F321" i="12"/>
  <c r="C322" i="12" s="1"/>
  <c r="H309" i="12"/>
  <c r="L308" i="12"/>
  <c r="K50" i="12" l="1"/>
  <c r="I51" i="12" s="1"/>
  <c r="J50" i="12"/>
  <c r="F322" i="12"/>
  <c r="C323" i="12" s="1"/>
  <c r="E321" i="12"/>
  <c r="L309" i="12"/>
  <c r="H310" i="12"/>
  <c r="J51" i="12" l="1"/>
  <c r="K51" i="12"/>
  <c r="I52" i="12" s="1"/>
  <c r="F323" i="12"/>
  <c r="C324" i="12" s="1"/>
  <c r="E322" i="12"/>
  <c r="L310" i="12"/>
  <c r="H311" i="12"/>
  <c r="K52" i="12" l="1"/>
  <c r="I53" i="12" s="1"/>
  <c r="J52" i="12"/>
  <c r="F324" i="12"/>
  <c r="C325" i="12" s="1"/>
  <c r="E323" i="12"/>
  <c r="H312" i="12"/>
  <c r="L311" i="12"/>
  <c r="J53" i="12" l="1"/>
  <c r="K53" i="12"/>
  <c r="I54" i="12" s="1"/>
  <c r="F325" i="12"/>
  <c r="C326" i="12" s="1"/>
  <c r="E324" i="12"/>
  <c r="H313" i="12"/>
  <c r="L312" i="12"/>
  <c r="J54" i="12" l="1"/>
  <c r="K54" i="12"/>
  <c r="I55" i="12" s="1"/>
  <c r="F326" i="12"/>
  <c r="C327" i="12" s="1"/>
  <c r="E325" i="12"/>
  <c r="L313" i="12"/>
  <c r="H314" i="12"/>
  <c r="J55" i="12" l="1"/>
  <c r="K55" i="12"/>
  <c r="I56" i="12" s="1"/>
  <c r="E326" i="12"/>
  <c r="F327" i="12"/>
  <c r="C328" i="12" s="1"/>
  <c r="L314" i="12"/>
  <c r="H315" i="12"/>
  <c r="K56" i="12" l="1"/>
  <c r="I57" i="12" s="1"/>
  <c r="J56" i="12"/>
  <c r="F328" i="12"/>
  <c r="C329" i="12" s="1"/>
  <c r="E327" i="12"/>
  <c r="H316" i="12"/>
  <c r="L315" i="12"/>
  <c r="J57" i="12" l="1"/>
  <c r="K57" i="12"/>
  <c r="I58" i="12" s="1"/>
  <c r="F329" i="12"/>
  <c r="C330" i="12" s="1"/>
  <c r="E328" i="12"/>
  <c r="H317" i="12"/>
  <c r="L316" i="12"/>
  <c r="J58" i="12" l="1"/>
  <c r="K58" i="12"/>
  <c r="I59" i="12" s="1"/>
  <c r="F330" i="12"/>
  <c r="C331" i="12" s="1"/>
  <c r="E329" i="12"/>
  <c r="L317" i="12"/>
  <c r="H318" i="12"/>
  <c r="K59" i="12" l="1"/>
  <c r="I60" i="12" s="1"/>
  <c r="J59" i="12"/>
  <c r="F331" i="12"/>
  <c r="C332" i="12" s="1"/>
  <c r="E330" i="12"/>
  <c r="L318" i="12"/>
  <c r="H319" i="12"/>
  <c r="J60" i="12" l="1"/>
  <c r="K60" i="12"/>
  <c r="I61" i="12" s="1"/>
  <c r="F332" i="12"/>
  <c r="C333" i="12" s="1"/>
  <c r="E331" i="12"/>
  <c r="H320" i="12"/>
  <c r="L319" i="12"/>
  <c r="K61" i="12" l="1"/>
  <c r="I62" i="12" s="1"/>
  <c r="J61" i="12"/>
  <c r="F333" i="12"/>
  <c r="C334" i="12" s="1"/>
  <c r="E332" i="12"/>
  <c r="H321" i="12"/>
  <c r="L320" i="12"/>
  <c r="K62" i="12" l="1"/>
  <c r="I63" i="12" s="1"/>
  <c r="J62" i="12"/>
  <c r="F334" i="12"/>
  <c r="C335" i="12" s="1"/>
  <c r="E333" i="12"/>
  <c r="L321" i="12"/>
  <c r="H322" i="12"/>
  <c r="K63" i="12" l="1"/>
  <c r="I64" i="12" s="1"/>
  <c r="J63" i="12"/>
  <c r="F335" i="12"/>
  <c r="C336" i="12" s="1"/>
  <c r="E334" i="12"/>
  <c r="L322" i="12"/>
  <c r="H323" i="12"/>
  <c r="K64" i="12" l="1"/>
  <c r="I65" i="12" s="1"/>
  <c r="J64" i="12"/>
  <c r="E335" i="12"/>
  <c r="F336" i="12"/>
  <c r="C337" i="12" s="1"/>
  <c r="H324" i="12"/>
  <c r="L323" i="12"/>
  <c r="K65" i="12" l="1"/>
  <c r="I66" i="12" s="1"/>
  <c r="J65" i="12"/>
  <c r="F337" i="12"/>
  <c r="C338" i="12" s="1"/>
  <c r="E336" i="12"/>
  <c r="H325" i="12"/>
  <c r="L324" i="12"/>
  <c r="J66" i="12" l="1"/>
  <c r="K66" i="12"/>
  <c r="I67" i="12" s="1"/>
  <c r="E337" i="12"/>
  <c r="F338" i="12"/>
  <c r="C339" i="12" s="1"/>
  <c r="L325" i="12"/>
  <c r="H326" i="12"/>
  <c r="K67" i="12" l="1"/>
  <c r="I68" i="12" s="1"/>
  <c r="J67" i="12"/>
  <c r="F339" i="12"/>
  <c r="C340" i="12" s="1"/>
  <c r="E338" i="12"/>
  <c r="L326" i="12"/>
  <c r="H327" i="12"/>
  <c r="K68" i="12" l="1"/>
  <c r="I69" i="12" s="1"/>
  <c r="J68" i="12"/>
  <c r="F340" i="12"/>
  <c r="C341" i="12" s="1"/>
  <c r="E339" i="12"/>
  <c r="H328" i="12"/>
  <c r="L327" i="12"/>
  <c r="K69" i="12" l="1"/>
  <c r="I70" i="12" s="1"/>
  <c r="J69" i="12"/>
  <c r="F341" i="12"/>
  <c r="C342" i="12" s="1"/>
  <c r="E340" i="12"/>
  <c r="H329" i="12"/>
  <c r="L328" i="12"/>
  <c r="J70" i="12" l="1"/>
  <c r="K70" i="12"/>
  <c r="I71" i="12" s="1"/>
  <c r="F342" i="12"/>
  <c r="C343" i="12" s="1"/>
  <c r="E341" i="12"/>
  <c r="L329" i="12"/>
  <c r="H330" i="12"/>
  <c r="K71" i="12" l="1"/>
  <c r="I72" i="12" s="1"/>
  <c r="J71" i="12"/>
  <c r="E342" i="12"/>
  <c r="F343" i="12"/>
  <c r="C344" i="12" s="1"/>
  <c r="L330" i="12"/>
  <c r="H331" i="12"/>
  <c r="J72" i="12" l="1"/>
  <c r="K72" i="12"/>
  <c r="I73" i="12" s="1"/>
  <c r="F344" i="12"/>
  <c r="C345" i="12" s="1"/>
  <c r="E343" i="12"/>
  <c r="H332" i="12"/>
  <c r="L331" i="12"/>
  <c r="K73" i="12" l="1"/>
  <c r="I74" i="12" s="1"/>
  <c r="J73" i="12"/>
  <c r="F345" i="12"/>
  <c r="C346" i="12" s="1"/>
  <c r="E344" i="12"/>
  <c r="H333" i="12"/>
  <c r="L332" i="12"/>
  <c r="J74" i="12" l="1"/>
  <c r="K74" i="12"/>
  <c r="I75" i="12" s="1"/>
  <c r="F346" i="12"/>
  <c r="C347" i="12" s="1"/>
  <c r="E345" i="12"/>
  <c r="L333" i="12"/>
  <c r="H334" i="12"/>
  <c r="K75" i="12" l="1"/>
  <c r="I76" i="12" s="1"/>
  <c r="J75" i="12"/>
  <c r="F347" i="12"/>
  <c r="C348" i="12" s="1"/>
  <c r="E346" i="12"/>
  <c r="L334" i="12"/>
  <c r="H335" i="12"/>
  <c r="K76" i="12" l="1"/>
  <c r="I77" i="12" s="1"/>
  <c r="J76" i="12"/>
  <c r="F348" i="12"/>
  <c r="C349" i="12" s="1"/>
  <c r="E347" i="12"/>
  <c r="H336" i="12"/>
  <c r="L335" i="12"/>
  <c r="K77" i="12" l="1"/>
  <c r="I78" i="12" s="1"/>
  <c r="J77" i="12"/>
  <c r="F349" i="12"/>
  <c r="C350" i="12" s="1"/>
  <c r="E348" i="12"/>
  <c r="H337" i="12"/>
  <c r="L336" i="12"/>
  <c r="K78" i="12" l="1"/>
  <c r="I79" i="12" s="1"/>
  <c r="J78" i="12"/>
  <c r="F350" i="12"/>
  <c r="C351" i="12" s="1"/>
  <c r="E349" i="12"/>
  <c r="L337" i="12"/>
  <c r="H338" i="12"/>
  <c r="J79" i="12" l="1"/>
  <c r="K79" i="12"/>
  <c r="I80" i="12" s="1"/>
  <c r="F351" i="12"/>
  <c r="C352" i="12" s="1"/>
  <c r="E350" i="12"/>
  <c r="L338" i="12"/>
  <c r="H339" i="12"/>
  <c r="K80" i="12" l="1"/>
  <c r="I81" i="12" s="1"/>
  <c r="J80" i="12"/>
  <c r="F352" i="12"/>
  <c r="C353" i="12" s="1"/>
  <c r="E351" i="12"/>
  <c r="H340" i="12"/>
  <c r="L339" i="12"/>
  <c r="J81" i="12" l="1"/>
  <c r="K81" i="12"/>
  <c r="I82" i="12" s="1"/>
  <c r="E352" i="12"/>
  <c r="F353" i="12"/>
  <c r="C354" i="12" s="1"/>
  <c r="H341" i="12"/>
  <c r="L340" i="12"/>
  <c r="K82" i="12" l="1"/>
  <c r="I83" i="12" s="1"/>
  <c r="J82" i="12"/>
  <c r="F354" i="12"/>
  <c r="C355" i="12" s="1"/>
  <c r="E353" i="12"/>
  <c r="L341" i="12"/>
  <c r="H342" i="12"/>
  <c r="K83" i="12" l="1"/>
  <c r="I84" i="12" s="1"/>
  <c r="J83" i="12"/>
  <c r="F355" i="12"/>
  <c r="C356" i="12" s="1"/>
  <c r="E354" i="12"/>
  <c r="L342" i="12"/>
  <c r="H343" i="12"/>
  <c r="K84" i="12" l="1"/>
  <c r="I85" i="12" s="1"/>
  <c r="J84" i="12"/>
  <c r="F356" i="12"/>
  <c r="C357" i="12" s="1"/>
  <c r="E355" i="12"/>
  <c r="H344" i="12"/>
  <c r="L343" i="12"/>
  <c r="K85" i="12" l="1"/>
  <c r="I86" i="12" s="1"/>
  <c r="J85" i="12"/>
  <c r="F357" i="12"/>
  <c r="C358" i="12" s="1"/>
  <c r="E356" i="12"/>
  <c r="H345" i="12"/>
  <c r="L344" i="12"/>
  <c r="K86" i="12" l="1"/>
  <c r="I87" i="12" s="1"/>
  <c r="J86" i="12"/>
  <c r="F358" i="12"/>
  <c r="C359" i="12" s="1"/>
  <c r="E357" i="12"/>
  <c r="L345" i="12"/>
  <c r="H346" i="12"/>
  <c r="K87" i="12" l="1"/>
  <c r="I88" i="12" s="1"/>
  <c r="J87" i="12"/>
  <c r="F359" i="12"/>
  <c r="C360" i="12" s="1"/>
  <c r="E358" i="12"/>
  <c r="L346" i="12"/>
  <c r="H347" i="12"/>
  <c r="K88" i="12" l="1"/>
  <c r="I89" i="12" s="1"/>
  <c r="J88" i="12"/>
  <c r="F360" i="12"/>
  <c r="C361" i="12" s="1"/>
  <c r="E359" i="12"/>
  <c r="H348" i="12"/>
  <c r="L347" i="12"/>
  <c r="K89" i="12" l="1"/>
  <c r="I90" i="12" s="1"/>
  <c r="J89" i="12"/>
  <c r="F361" i="12"/>
  <c r="C362" i="12" s="1"/>
  <c r="E360" i="12"/>
  <c r="H349" i="12"/>
  <c r="L348" i="12"/>
  <c r="K90" i="12" l="1"/>
  <c r="I91" i="12" s="1"/>
  <c r="J90" i="12"/>
  <c r="F362" i="12"/>
  <c r="C363" i="12" s="1"/>
  <c r="E361" i="12"/>
  <c r="L349" i="12"/>
  <c r="H350" i="12"/>
  <c r="J91" i="12" l="1"/>
  <c r="K91" i="12"/>
  <c r="I92" i="12" s="1"/>
  <c r="F363" i="12"/>
  <c r="C364" i="12" s="1"/>
  <c r="E362" i="12"/>
  <c r="L350" i="12"/>
  <c r="H351" i="12"/>
  <c r="K92" i="12" l="1"/>
  <c r="I93" i="12" s="1"/>
  <c r="J92" i="12"/>
  <c r="F364" i="12"/>
  <c r="C365" i="12" s="1"/>
  <c r="E363" i="12"/>
  <c r="H352" i="12"/>
  <c r="L351" i="12"/>
  <c r="K93" i="12" l="1"/>
  <c r="I94" i="12" s="1"/>
  <c r="J93" i="12"/>
  <c r="F365" i="12"/>
  <c r="C366" i="12" s="1"/>
  <c r="E364" i="12"/>
  <c r="L352" i="12"/>
  <c r="H353" i="12"/>
  <c r="K94" i="12" l="1"/>
  <c r="I95" i="12" s="1"/>
  <c r="J94" i="12"/>
  <c r="F366" i="12"/>
  <c r="C367" i="12" s="1"/>
  <c r="E365" i="12"/>
  <c r="L353" i="12"/>
  <c r="H354" i="12"/>
  <c r="J95" i="12" l="1"/>
  <c r="K95" i="12"/>
  <c r="I96" i="12" s="1"/>
  <c r="E366" i="12"/>
  <c r="F367" i="12"/>
  <c r="C368" i="12" s="1"/>
  <c r="H355" i="12"/>
  <c r="L354" i="12"/>
  <c r="K96" i="12" l="1"/>
  <c r="I97" i="12" s="1"/>
  <c r="J96" i="12"/>
  <c r="F368" i="12"/>
  <c r="C369" i="12" s="1"/>
  <c r="E367" i="12"/>
  <c r="H356" i="12"/>
  <c r="L355" i="12"/>
  <c r="K97" i="12" l="1"/>
  <c r="I98" i="12" s="1"/>
  <c r="J97" i="12"/>
  <c r="F369" i="12"/>
  <c r="C370" i="12" s="1"/>
  <c r="E368" i="12"/>
  <c r="L356" i="12"/>
  <c r="H357" i="12"/>
  <c r="J98" i="12" l="1"/>
  <c r="K98" i="12"/>
  <c r="I99" i="12" s="1"/>
  <c r="F370" i="12"/>
  <c r="C371" i="12" s="1"/>
  <c r="E369" i="12"/>
  <c r="L357" i="12"/>
  <c r="H358" i="12"/>
  <c r="K99" i="12" l="1"/>
  <c r="I100" i="12" s="1"/>
  <c r="J99" i="12"/>
  <c r="F371" i="12"/>
  <c r="C372" i="12" s="1"/>
  <c r="E370" i="12"/>
  <c r="H359" i="12"/>
  <c r="L358" i="12"/>
  <c r="K100" i="12" l="1"/>
  <c r="I101" i="12" s="1"/>
  <c r="J100" i="12"/>
  <c r="E371" i="12"/>
  <c r="F372" i="12"/>
  <c r="C373" i="12" s="1"/>
  <c r="H360" i="12"/>
  <c r="L359" i="12"/>
  <c r="K101" i="12" l="1"/>
  <c r="I102" i="12" s="1"/>
  <c r="J101" i="12"/>
  <c r="F373" i="12"/>
  <c r="C374" i="12" s="1"/>
  <c r="E372" i="12"/>
  <c r="L360" i="12"/>
  <c r="H361" i="12"/>
  <c r="J102" i="12" l="1"/>
  <c r="K102" i="12"/>
  <c r="I103" i="12" s="1"/>
  <c r="F374" i="12"/>
  <c r="C375" i="12" s="1"/>
  <c r="E373" i="12"/>
  <c r="L361" i="12"/>
  <c r="H362" i="12"/>
  <c r="K103" i="12" l="1"/>
  <c r="I104" i="12" s="1"/>
  <c r="J103" i="12"/>
  <c r="F375" i="12"/>
  <c r="C376" i="12" s="1"/>
  <c r="E374" i="12"/>
  <c r="H363" i="12"/>
  <c r="L362" i="12"/>
  <c r="K104" i="12" l="1"/>
  <c r="I105" i="12" s="1"/>
  <c r="J104" i="12"/>
  <c r="F376" i="12"/>
  <c r="C377" i="12" s="1"/>
  <c r="E375" i="12"/>
  <c r="H364" i="12"/>
  <c r="L363" i="12"/>
  <c r="K105" i="12" l="1"/>
  <c r="I106" i="12" s="1"/>
  <c r="J105" i="12"/>
  <c r="F377" i="12"/>
  <c r="C378" i="12" s="1"/>
  <c r="E376" i="12"/>
  <c r="L364" i="12"/>
  <c r="H365" i="12"/>
  <c r="K106" i="12" l="1"/>
  <c r="I107" i="12" s="1"/>
  <c r="J106" i="12"/>
  <c r="F378" i="12"/>
  <c r="C379" i="12" s="1"/>
  <c r="E377" i="12"/>
  <c r="L365" i="12"/>
  <c r="H366" i="12"/>
  <c r="K107" i="12" l="1"/>
  <c r="I108" i="12" s="1"/>
  <c r="J107" i="12"/>
  <c r="E378" i="12"/>
  <c r="F379" i="12"/>
  <c r="C380" i="12" s="1"/>
  <c r="H367" i="12"/>
  <c r="L366" i="12"/>
  <c r="J108" i="12" l="1"/>
  <c r="K108" i="12"/>
  <c r="I109" i="12" s="1"/>
  <c r="F380" i="12"/>
  <c r="C381" i="12" s="1"/>
  <c r="E379" i="12"/>
  <c r="H368" i="12"/>
  <c r="L367" i="12"/>
  <c r="J109" i="12" l="1"/>
  <c r="K109" i="12"/>
  <c r="I110" i="12" s="1"/>
  <c r="F381" i="12"/>
  <c r="C382" i="12" s="1"/>
  <c r="E380" i="12"/>
  <c r="L368" i="12"/>
  <c r="H369" i="12"/>
  <c r="J110" i="12" l="1"/>
  <c r="K110" i="12"/>
  <c r="I111" i="12" s="1"/>
  <c r="F382" i="12"/>
  <c r="C383" i="12" s="1"/>
  <c r="E381" i="12"/>
  <c r="L369" i="12"/>
  <c r="H370" i="12"/>
  <c r="J111" i="12" l="1"/>
  <c r="K111" i="12"/>
  <c r="I112" i="12" s="1"/>
  <c r="F383" i="12"/>
  <c r="C384" i="12" s="1"/>
  <c r="E382" i="12"/>
  <c r="H371" i="12"/>
  <c r="L370" i="12"/>
  <c r="K112" i="12" l="1"/>
  <c r="I113" i="12" s="1"/>
  <c r="J112" i="12"/>
  <c r="F384" i="12"/>
  <c r="C385" i="12" s="1"/>
  <c r="E383" i="12"/>
  <c r="H372" i="12"/>
  <c r="L371" i="12"/>
  <c r="K113" i="12" l="1"/>
  <c r="I114" i="12" s="1"/>
  <c r="J113" i="12"/>
  <c r="F385" i="12"/>
  <c r="C386" i="12" s="1"/>
  <c r="E384" i="12"/>
  <c r="L372" i="12"/>
  <c r="H373" i="12"/>
  <c r="K114" i="12" l="1"/>
  <c r="I115" i="12" s="1"/>
  <c r="J114" i="12"/>
  <c r="F386" i="12"/>
  <c r="C387" i="12" s="1"/>
  <c r="E385" i="12"/>
  <c r="L373" i="12"/>
  <c r="H374" i="12"/>
  <c r="J115" i="12" l="1"/>
  <c r="K115" i="12"/>
  <c r="I116" i="12" s="1"/>
  <c r="F387" i="12"/>
  <c r="C388" i="12" s="1"/>
  <c r="E386" i="12"/>
  <c r="H375" i="12"/>
  <c r="L374" i="12"/>
  <c r="J116" i="12" l="1"/>
  <c r="K116" i="12"/>
  <c r="I117" i="12" s="1"/>
  <c r="E387" i="12"/>
  <c r="F388" i="12"/>
  <c r="C389" i="12" s="1"/>
  <c r="H376" i="12"/>
  <c r="L375" i="12"/>
  <c r="K117" i="12" l="1"/>
  <c r="I118" i="12" s="1"/>
  <c r="J117" i="12"/>
  <c r="F389" i="12"/>
  <c r="C390" i="12" s="1"/>
  <c r="E388" i="12"/>
  <c r="L376" i="12"/>
  <c r="H377" i="12"/>
  <c r="K118" i="12" l="1"/>
  <c r="I119" i="12" s="1"/>
  <c r="J118" i="12"/>
  <c r="F390" i="12"/>
  <c r="C391" i="12" s="1"/>
  <c r="E389" i="12"/>
  <c r="L377" i="12"/>
  <c r="H378" i="12"/>
  <c r="K119" i="12" l="1"/>
  <c r="I120" i="12" s="1"/>
  <c r="J119" i="12"/>
  <c r="F391" i="12"/>
  <c r="C392" i="12" s="1"/>
  <c r="E390" i="12"/>
  <c r="H379" i="12"/>
  <c r="L378" i="12"/>
  <c r="J120" i="12" l="1"/>
  <c r="K120" i="12"/>
  <c r="I121" i="12" s="1"/>
  <c r="F392" i="12"/>
  <c r="C393" i="12" s="1"/>
  <c r="E391" i="12"/>
  <c r="H380" i="12"/>
  <c r="L379" i="12"/>
  <c r="K121" i="12" l="1"/>
  <c r="I122" i="12" s="1"/>
  <c r="J121" i="12"/>
  <c r="F393" i="12"/>
  <c r="C394" i="12" s="1"/>
  <c r="E392" i="12"/>
  <c r="L380" i="12"/>
  <c r="H381" i="12"/>
  <c r="K122" i="12" l="1"/>
  <c r="I123" i="12" s="1"/>
  <c r="J122" i="12"/>
  <c r="F394" i="12"/>
  <c r="C395" i="12" s="1"/>
  <c r="E393" i="12"/>
  <c r="L381" i="12"/>
  <c r="H382" i="12"/>
  <c r="K123" i="12" l="1"/>
  <c r="I124" i="12" s="1"/>
  <c r="J123" i="12"/>
  <c r="F395" i="12"/>
  <c r="C396" i="12" s="1"/>
  <c r="E394" i="12"/>
  <c r="H383" i="12"/>
  <c r="L382" i="12"/>
  <c r="J124" i="12" l="1"/>
  <c r="K124" i="12"/>
  <c r="I125" i="12" s="1"/>
  <c r="E395" i="12"/>
  <c r="F396" i="12"/>
  <c r="C397" i="12" s="1"/>
  <c r="H384" i="12"/>
  <c r="L383" i="12"/>
  <c r="J125" i="12" l="1"/>
  <c r="K125" i="12"/>
  <c r="I126" i="12" s="1"/>
  <c r="F397" i="12"/>
  <c r="C398" i="12" s="1"/>
  <c r="E396" i="12"/>
  <c r="L384" i="12"/>
  <c r="H385" i="12"/>
  <c r="J126" i="12" l="1"/>
  <c r="K126" i="12"/>
  <c r="I127" i="12" s="1"/>
  <c r="F398" i="12"/>
  <c r="C399" i="12" s="1"/>
  <c r="E397" i="12"/>
  <c r="H386" i="12"/>
  <c r="L385" i="12"/>
  <c r="K127" i="12" l="1"/>
  <c r="I128" i="12" s="1"/>
  <c r="J127" i="12"/>
  <c r="F399" i="12"/>
  <c r="C400" i="12" s="1"/>
  <c r="E398" i="12"/>
  <c r="H387" i="12"/>
  <c r="L386" i="12"/>
  <c r="J128" i="12" l="1"/>
  <c r="K128" i="12"/>
  <c r="I129" i="12" s="1"/>
  <c r="F400" i="12"/>
  <c r="C401" i="12" s="1"/>
  <c r="E399" i="12"/>
  <c r="L387" i="12"/>
  <c r="H388" i="12"/>
  <c r="J129" i="12" l="1"/>
  <c r="K129" i="12"/>
  <c r="I130" i="12" s="1"/>
  <c r="F401" i="12"/>
  <c r="C402" i="12" s="1"/>
  <c r="E400" i="12"/>
  <c r="L388" i="12"/>
  <c r="H389" i="12"/>
  <c r="K130" i="12" l="1"/>
  <c r="I131" i="12" s="1"/>
  <c r="J130" i="12"/>
  <c r="F402" i="12"/>
  <c r="C403" i="12" s="1"/>
  <c r="E401" i="12"/>
  <c r="H390" i="12"/>
  <c r="L389" i="12"/>
  <c r="J131" i="12" l="1"/>
  <c r="K131" i="12"/>
  <c r="I132" i="12" s="1"/>
  <c r="F403" i="12"/>
  <c r="C404" i="12" s="1"/>
  <c r="E402" i="12"/>
  <c r="H391" i="12"/>
  <c r="L390" i="12"/>
  <c r="K132" i="12" l="1"/>
  <c r="I133" i="12" s="1"/>
  <c r="J132" i="12"/>
  <c r="F404" i="12"/>
  <c r="C405" i="12" s="1"/>
  <c r="E403" i="12"/>
  <c r="L391" i="12"/>
  <c r="H392" i="12"/>
  <c r="J133" i="12" l="1"/>
  <c r="K133" i="12"/>
  <c r="I134" i="12" s="1"/>
  <c r="F405" i="12"/>
  <c r="C406" i="12" s="1"/>
  <c r="E404" i="12"/>
  <c r="L392" i="12"/>
  <c r="H393" i="12"/>
  <c r="K134" i="12" l="1"/>
  <c r="I135" i="12" s="1"/>
  <c r="J134" i="12"/>
  <c r="F406" i="12"/>
  <c r="C407" i="12" s="1"/>
  <c r="E405" i="12"/>
  <c r="H394" i="12"/>
  <c r="L393" i="12"/>
  <c r="K135" i="12" l="1"/>
  <c r="I136" i="12" s="1"/>
  <c r="J135" i="12"/>
  <c r="F407" i="12"/>
  <c r="C408" i="12" s="1"/>
  <c r="E406" i="12"/>
  <c r="H395" i="12"/>
  <c r="L394" i="12"/>
  <c r="K136" i="12" l="1"/>
  <c r="I137" i="12" s="1"/>
  <c r="J136" i="12"/>
  <c r="F408" i="12"/>
  <c r="C409" i="12" s="1"/>
  <c r="E407" i="12"/>
  <c r="L395" i="12"/>
  <c r="H396" i="12"/>
  <c r="K137" i="12" l="1"/>
  <c r="I138" i="12" s="1"/>
  <c r="J137" i="12"/>
  <c r="F409" i="12"/>
  <c r="C410" i="12" s="1"/>
  <c r="E408" i="12"/>
  <c r="L396" i="12"/>
  <c r="H397" i="12"/>
  <c r="J138" i="12" l="1"/>
  <c r="K138" i="12"/>
  <c r="I139" i="12" s="1"/>
  <c r="E409" i="12"/>
  <c r="F410" i="12"/>
  <c r="C411" i="12" s="1"/>
  <c r="H398" i="12"/>
  <c r="L397" i="12"/>
  <c r="J139" i="12" l="1"/>
  <c r="K139" i="12"/>
  <c r="I140" i="12" s="1"/>
  <c r="F411" i="12"/>
  <c r="C412" i="12" s="1"/>
  <c r="E410" i="12"/>
  <c r="H399" i="12"/>
  <c r="L398" i="12"/>
  <c r="J140" i="12" l="1"/>
  <c r="K140" i="12"/>
  <c r="I141" i="12" s="1"/>
  <c r="F412" i="12"/>
  <c r="C413" i="12" s="1"/>
  <c r="E411" i="12"/>
  <c r="L399" i="12"/>
  <c r="H400" i="12"/>
  <c r="J141" i="12" l="1"/>
  <c r="K141" i="12"/>
  <c r="I142" i="12" s="1"/>
  <c r="F413" i="12"/>
  <c r="C414" i="12" s="1"/>
  <c r="E412" i="12"/>
  <c r="L400" i="12"/>
  <c r="H401" i="12"/>
  <c r="K142" i="12" l="1"/>
  <c r="I143" i="12" s="1"/>
  <c r="J142" i="12"/>
  <c r="F414" i="12"/>
  <c r="C415" i="12" s="1"/>
  <c r="E413" i="12"/>
  <c r="H402" i="12"/>
  <c r="L401" i="12"/>
  <c r="J143" i="12" l="1"/>
  <c r="K143" i="12"/>
  <c r="I144" i="12" s="1"/>
  <c r="F415" i="12"/>
  <c r="C416" i="12" s="1"/>
  <c r="E414" i="12"/>
  <c r="H403" i="12"/>
  <c r="L402" i="12"/>
  <c r="K144" i="12" l="1"/>
  <c r="I145" i="12" s="1"/>
  <c r="J144" i="12"/>
  <c r="F416" i="12"/>
  <c r="C417" i="12" s="1"/>
  <c r="E415" i="12"/>
  <c r="L403" i="12"/>
  <c r="H404" i="12"/>
  <c r="K145" i="12" l="1"/>
  <c r="I146" i="12" s="1"/>
  <c r="J145" i="12"/>
  <c r="F417" i="12"/>
  <c r="C418" i="12" s="1"/>
  <c r="E416" i="12"/>
  <c r="L404" i="12"/>
  <c r="H405" i="12"/>
  <c r="K146" i="12" l="1"/>
  <c r="I147" i="12" s="1"/>
  <c r="J146" i="12"/>
  <c r="F418" i="12"/>
  <c r="C419" i="12" s="1"/>
  <c r="E417" i="12"/>
  <c r="H406" i="12"/>
  <c r="L405" i="12"/>
  <c r="K147" i="12" l="1"/>
  <c r="I148" i="12" s="1"/>
  <c r="J147" i="12"/>
  <c r="F419" i="12"/>
  <c r="C420" i="12" s="1"/>
  <c r="E418" i="12"/>
  <c r="H407" i="12"/>
  <c r="L406" i="12"/>
  <c r="K148" i="12" l="1"/>
  <c r="I149" i="12" s="1"/>
  <c r="J148" i="12"/>
  <c r="F420" i="12"/>
  <c r="C421" i="12" s="1"/>
  <c r="E419" i="12"/>
  <c r="L407" i="12"/>
  <c r="H408" i="12"/>
  <c r="K149" i="12" l="1"/>
  <c r="I150" i="12" s="1"/>
  <c r="J149" i="12"/>
  <c r="F421" i="12"/>
  <c r="C422" i="12" s="1"/>
  <c r="E420" i="12"/>
  <c r="L408" i="12"/>
  <c r="H409" i="12"/>
  <c r="K150" i="12" l="1"/>
  <c r="I151" i="12" s="1"/>
  <c r="J150" i="12"/>
  <c r="F422" i="12"/>
  <c r="C423" i="12" s="1"/>
  <c r="E421" i="12"/>
  <c r="H410" i="12"/>
  <c r="L409" i="12"/>
  <c r="K151" i="12" l="1"/>
  <c r="I152" i="12" s="1"/>
  <c r="J151" i="12"/>
  <c r="F423" i="12"/>
  <c r="C424" i="12" s="1"/>
  <c r="E422" i="12"/>
  <c r="H411" i="12"/>
  <c r="L410" i="12"/>
  <c r="K152" i="12" l="1"/>
  <c r="I153" i="12" s="1"/>
  <c r="J152" i="12"/>
  <c r="F424" i="12"/>
  <c r="C425" i="12" s="1"/>
  <c r="E423" i="12"/>
  <c r="L411" i="12"/>
  <c r="H412" i="12"/>
  <c r="K153" i="12" l="1"/>
  <c r="I154" i="12" s="1"/>
  <c r="J153" i="12"/>
  <c r="F425" i="12"/>
  <c r="C426" i="12" s="1"/>
  <c r="E424" i="12"/>
  <c r="L412" i="12"/>
  <c r="H413" i="12"/>
  <c r="K154" i="12" l="1"/>
  <c r="I155" i="12" s="1"/>
  <c r="J154" i="12"/>
  <c r="F426" i="12"/>
  <c r="C427" i="12" s="1"/>
  <c r="E425" i="12"/>
  <c r="H414" i="12"/>
  <c r="L413" i="12"/>
  <c r="J155" i="12" l="1"/>
  <c r="K155" i="12"/>
  <c r="I156" i="12" s="1"/>
  <c r="F427" i="12"/>
  <c r="C428" i="12" s="1"/>
  <c r="E426" i="12"/>
  <c r="H415" i="12"/>
  <c r="L414" i="12"/>
  <c r="K156" i="12" l="1"/>
  <c r="I157" i="12" s="1"/>
  <c r="J156" i="12"/>
  <c r="F428" i="12"/>
  <c r="C429" i="12" s="1"/>
  <c r="E427" i="12"/>
  <c r="L415" i="12"/>
  <c r="H416" i="12"/>
  <c r="K157" i="12" l="1"/>
  <c r="I158" i="12" s="1"/>
  <c r="J157" i="12"/>
  <c r="F429" i="12"/>
  <c r="C430" i="12" s="1"/>
  <c r="E428" i="12"/>
  <c r="L416" i="12"/>
  <c r="H417" i="12"/>
  <c r="J158" i="12" l="1"/>
  <c r="K158" i="12"/>
  <c r="I159" i="12" s="1"/>
  <c r="F430" i="12"/>
  <c r="C431" i="12" s="1"/>
  <c r="E429" i="12"/>
  <c r="H418" i="12"/>
  <c r="L417" i="12"/>
  <c r="K159" i="12" l="1"/>
  <c r="I160" i="12" s="1"/>
  <c r="J159" i="12"/>
  <c r="F431" i="12"/>
  <c r="C432" i="12" s="1"/>
  <c r="E430" i="12"/>
  <c r="H419" i="12"/>
  <c r="L418" i="12"/>
  <c r="K160" i="12" l="1"/>
  <c r="I161" i="12" s="1"/>
  <c r="J160" i="12"/>
  <c r="F432" i="12"/>
  <c r="C433" i="12" s="1"/>
  <c r="E431" i="12"/>
  <c r="L419" i="12"/>
  <c r="H420" i="12"/>
  <c r="K161" i="12" l="1"/>
  <c r="I162" i="12" s="1"/>
  <c r="J161" i="12"/>
  <c r="F433" i="12"/>
  <c r="C434" i="12" s="1"/>
  <c r="E432" i="12"/>
  <c r="L420" i="12"/>
  <c r="H421" i="12"/>
  <c r="K162" i="12" l="1"/>
  <c r="I163" i="12" s="1"/>
  <c r="J162" i="12"/>
  <c r="F434" i="12"/>
  <c r="C435" i="12" s="1"/>
  <c r="E433" i="12"/>
  <c r="H422" i="12"/>
  <c r="L421" i="12"/>
  <c r="J163" i="12" l="1"/>
  <c r="K163" i="12"/>
  <c r="I164" i="12" s="1"/>
  <c r="F435" i="12"/>
  <c r="C436" i="12" s="1"/>
  <c r="E434" i="12"/>
  <c r="H423" i="12"/>
  <c r="L422" i="12"/>
  <c r="K164" i="12" l="1"/>
  <c r="I165" i="12" s="1"/>
  <c r="J164" i="12"/>
  <c r="F436" i="12"/>
  <c r="C437" i="12" s="1"/>
  <c r="E435" i="12"/>
  <c r="L423" i="12"/>
  <c r="H424" i="12"/>
  <c r="K165" i="12" l="1"/>
  <c r="I166" i="12" s="1"/>
  <c r="J165" i="12"/>
  <c r="F437" i="12"/>
  <c r="C438" i="12" s="1"/>
  <c r="E436" i="12"/>
  <c r="L424" i="12"/>
  <c r="H425" i="12"/>
  <c r="K166" i="12" l="1"/>
  <c r="I167" i="12" s="1"/>
  <c r="J166" i="12"/>
  <c r="F438" i="12"/>
  <c r="C439" i="12" s="1"/>
  <c r="E437" i="12"/>
  <c r="H426" i="12"/>
  <c r="L425" i="12"/>
  <c r="J167" i="12" l="1"/>
  <c r="K167" i="12"/>
  <c r="I168" i="12" s="1"/>
  <c r="F439" i="12"/>
  <c r="C440" i="12" s="1"/>
  <c r="E438" i="12"/>
  <c r="H427" i="12"/>
  <c r="L426" i="12"/>
  <c r="J168" i="12" l="1"/>
  <c r="K168" i="12"/>
  <c r="I169" i="12" s="1"/>
  <c r="F440" i="12"/>
  <c r="C441" i="12" s="1"/>
  <c r="E439" i="12"/>
  <c r="L427" i="12"/>
  <c r="H428" i="12"/>
  <c r="J169" i="12" l="1"/>
  <c r="K169" i="12"/>
  <c r="I170" i="12" s="1"/>
  <c r="F441" i="12"/>
  <c r="C442" i="12" s="1"/>
  <c r="E440" i="12"/>
  <c r="L428" i="12"/>
  <c r="H429" i="12"/>
  <c r="J170" i="12" l="1"/>
  <c r="K170" i="12"/>
  <c r="I171" i="12" s="1"/>
  <c r="F442" i="12"/>
  <c r="C443" i="12" s="1"/>
  <c r="E441" i="12"/>
  <c r="H430" i="12"/>
  <c r="L429" i="12"/>
  <c r="J171" i="12" l="1"/>
  <c r="K171" i="12"/>
  <c r="I172" i="12" s="1"/>
  <c r="F443" i="12"/>
  <c r="C444" i="12" s="1"/>
  <c r="E442" i="12"/>
  <c r="H431" i="12"/>
  <c r="L430" i="12"/>
  <c r="K172" i="12" l="1"/>
  <c r="I173" i="12" s="1"/>
  <c r="J172" i="12"/>
  <c r="F444" i="12"/>
  <c r="C445" i="12" s="1"/>
  <c r="E443" i="12"/>
  <c r="L431" i="12"/>
  <c r="H432" i="12"/>
  <c r="K173" i="12" l="1"/>
  <c r="I174" i="12" s="1"/>
  <c r="J173" i="12"/>
  <c r="E444" i="12"/>
  <c r="F445" i="12"/>
  <c r="C446" i="12" s="1"/>
  <c r="L432" i="12"/>
  <c r="H433" i="12"/>
  <c r="K174" i="12" l="1"/>
  <c r="I175" i="12" s="1"/>
  <c r="J174" i="12"/>
  <c r="F446" i="12"/>
  <c r="C447" i="12" s="1"/>
  <c r="E445" i="12"/>
  <c r="H434" i="12"/>
  <c r="L433" i="12"/>
  <c r="J175" i="12" l="1"/>
  <c r="K175" i="12"/>
  <c r="I176" i="12" s="1"/>
  <c r="F447" i="12"/>
  <c r="C448" i="12" s="1"/>
  <c r="E446" i="12"/>
  <c r="H435" i="12"/>
  <c r="L434" i="12"/>
  <c r="J176" i="12" l="1"/>
  <c r="K176" i="12"/>
  <c r="I177" i="12" s="1"/>
  <c r="F448" i="12"/>
  <c r="C449" i="12" s="1"/>
  <c r="E447" i="12"/>
  <c r="L435" i="12"/>
  <c r="H436" i="12"/>
  <c r="J177" i="12" l="1"/>
  <c r="K177" i="12"/>
  <c r="I178" i="12" s="1"/>
  <c r="F449" i="12"/>
  <c r="C450" i="12" s="1"/>
  <c r="E448" i="12"/>
  <c r="L436" i="12"/>
  <c r="H437" i="12"/>
  <c r="K178" i="12" l="1"/>
  <c r="I179" i="12" s="1"/>
  <c r="J178" i="12"/>
  <c r="F450" i="12"/>
  <c r="C451" i="12" s="1"/>
  <c r="E449" i="12"/>
  <c r="H438" i="12"/>
  <c r="L437" i="12"/>
  <c r="K179" i="12" l="1"/>
  <c r="I180" i="12" s="1"/>
  <c r="J179" i="12"/>
  <c r="F451" i="12"/>
  <c r="C452" i="12" s="1"/>
  <c r="E450" i="12"/>
  <c r="H439" i="12"/>
  <c r="L438" i="12"/>
  <c r="J180" i="12" l="1"/>
  <c r="K180" i="12"/>
  <c r="I181" i="12" s="1"/>
  <c r="F452" i="12"/>
  <c r="C453" i="12" s="1"/>
  <c r="E451" i="12"/>
  <c r="L439" i="12"/>
  <c r="H440" i="12"/>
  <c r="K181" i="12" l="1"/>
  <c r="I182" i="12" s="1"/>
  <c r="J181" i="12"/>
  <c r="F453" i="12"/>
  <c r="C454" i="12" s="1"/>
  <c r="E452" i="12"/>
  <c r="L440" i="12"/>
  <c r="H441" i="12"/>
  <c r="J182" i="12" l="1"/>
  <c r="K182" i="12"/>
  <c r="I183" i="12" s="1"/>
  <c r="F454" i="12"/>
  <c r="C455" i="12" s="1"/>
  <c r="E453" i="12"/>
  <c r="H442" i="12"/>
  <c r="L441" i="12"/>
  <c r="J183" i="12" l="1"/>
  <c r="K183" i="12"/>
  <c r="I184" i="12" s="1"/>
  <c r="F455" i="12"/>
  <c r="C456" i="12" s="1"/>
  <c r="E454" i="12"/>
  <c r="H443" i="12"/>
  <c r="L442" i="12"/>
  <c r="J184" i="12" l="1"/>
  <c r="K184" i="12"/>
  <c r="I185" i="12" s="1"/>
  <c r="F456" i="12"/>
  <c r="C457" i="12" s="1"/>
  <c r="E455" i="12"/>
  <c r="L443" i="12"/>
  <c r="H444" i="12"/>
  <c r="J185" i="12" l="1"/>
  <c r="K185" i="12"/>
  <c r="I186" i="12" s="1"/>
  <c r="F457" i="12"/>
  <c r="C458" i="12" s="1"/>
  <c r="E456" i="12"/>
  <c r="L444" i="12"/>
  <c r="H445" i="12"/>
  <c r="J186" i="12" l="1"/>
  <c r="K186" i="12"/>
  <c r="I187" i="12" s="1"/>
  <c r="F458" i="12"/>
  <c r="C459" i="12" s="1"/>
  <c r="E457" i="12"/>
  <c r="H446" i="12"/>
  <c r="L445" i="12"/>
  <c r="K187" i="12" l="1"/>
  <c r="I188" i="12" s="1"/>
  <c r="J187" i="12"/>
  <c r="F459" i="12"/>
  <c r="C460" i="12" s="1"/>
  <c r="E458" i="12"/>
  <c r="H447" i="12"/>
  <c r="L446" i="12"/>
  <c r="K188" i="12" l="1"/>
  <c r="I189" i="12" s="1"/>
  <c r="J188" i="12"/>
  <c r="E459" i="12"/>
  <c r="F460" i="12"/>
  <c r="C461" i="12" s="1"/>
  <c r="L447" i="12"/>
  <c r="H448" i="12"/>
  <c r="J189" i="12" l="1"/>
  <c r="K189" i="12"/>
  <c r="I190" i="12" s="1"/>
  <c r="F461" i="12"/>
  <c r="C462" i="12" s="1"/>
  <c r="E460" i="12"/>
  <c r="H449" i="12"/>
  <c r="L448" i="12"/>
  <c r="J190" i="12" l="1"/>
  <c r="K190" i="12"/>
  <c r="I191" i="12" s="1"/>
  <c r="F462" i="12"/>
  <c r="C463" i="12" s="1"/>
  <c r="E461" i="12"/>
  <c r="H450" i="12"/>
  <c r="L449" i="12"/>
  <c r="J191" i="12" l="1"/>
  <c r="K191" i="12"/>
  <c r="I192" i="12" s="1"/>
  <c r="F463" i="12"/>
  <c r="C464" i="12" s="1"/>
  <c r="E462" i="12"/>
  <c r="L450" i="12"/>
  <c r="H451" i="12"/>
  <c r="K192" i="12" l="1"/>
  <c r="I193" i="12" s="1"/>
  <c r="J192" i="12"/>
  <c r="F464" i="12"/>
  <c r="C465" i="12" s="1"/>
  <c r="E463" i="12"/>
  <c r="L451" i="12"/>
  <c r="H452" i="12"/>
  <c r="K193" i="12" l="1"/>
  <c r="I194" i="12" s="1"/>
  <c r="J193" i="12"/>
  <c r="F465" i="12"/>
  <c r="C466" i="12" s="1"/>
  <c r="E464" i="12"/>
  <c r="H453" i="12"/>
  <c r="L452" i="12"/>
  <c r="J194" i="12" l="1"/>
  <c r="K194" i="12"/>
  <c r="I195" i="12" s="1"/>
  <c r="F466" i="12"/>
  <c r="C467" i="12" s="1"/>
  <c r="E465" i="12"/>
  <c r="H454" i="12"/>
  <c r="L453" i="12"/>
  <c r="J195" i="12" l="1"/>
  <c r="K195" i="12"/>
  <c r="I196" i="12" s="1"/>
  <c r="E466" i="12"/>
  <c r="F467" i="12"/>
  <c r="C468" i="12" s="1"/>
  <c r="L454" i="12"/>
  <c r="H455" i="12"/>
  <c r="K196" i="12" l="1"/>
  <c r="I197" i="12" s="1"/>
  <c r="J196" i="12"/>
  <c r="F468" i="12"/>
  <c r="C469" i="12" s="1"/>
  <c r="E467" i="12"/>
  <c r="L455" i="12"/>
  <c r="H456" i="12"/>
  <c r="K197" i="12" l="1"/>
  <c r="I198" i="12" s="1"/>
  <c r="J197" i="12"/>
  <c r="F469" i="12"/>
  <c r="C470" i="12" s="1"/>
  <c r="E468" i="12"/>
  <c r="H457" i="12"/>
  <c r="L456" i="12"/>
  <c r="J198" i="12" l="1"/>
  <c r="K198" i="12"/>
  <c r="I199" i="12" s="1"/>
  <c r="F470" i="12"/>
  <c r="C471" i="12" s="1"/>
  <c r="E469" i="12"/>
  <c r="H458" i="12"/>
  <c r="L457" i="12"/>
  <c r="K199" i="12" l="1"/>
  <c r="I200" i="12" s="1"/>
  <c r="J199" i="12"/>
  <c r="F471" i="12"/>
  <c r="C472" i="12" s="1"/>
  <c r="E470" i="12"/>
  <c r="L458" i="12"/>
  <c r="H459" i="12"/>
  <c r="J200" i="12" l="1"/>
  <c r="K200" i="12"/>
  <c r="I201" i="12" s="1"/>
  <c r="F472" i="12"/>
  <c r="C473" i="12" s="1"/>
  <c r="E471" i="12"/>
  <c r="L459" i="12"/>
  <c r="H460" i="12"/>
  <c r="J201" i="12" l="1"/>
  <c r="K201" i="12"/>
  <c r="I202" i="12" s="1"/>
  <c r="F473" i="12"/>
  <c r="C474" i="12" s="1"/>
  <c r="E472" i="12"/>
  <c r="H461" i="12"/>
  <c r="L460" i="12"/>
  <c r="K202" i="12" l="1"/>
  <c r="I203" i="12" s="1"/>
  <c r="J202" i="12"/>
  <c r="F474" i="12"/>
  <c r="C475" i="12" s="1"/>
  <c r="E473" i="12"/>
  <c r="H462" i="12"/>
  <c r="L461" i="12"/>
  <c r="K203" i="12" l="1"/>
  <c r="I204" i="12" s="1"/>
  <c r="J203" i="12"/>
  <c r="F475" i="12"/>
  <c r="C476" i="12" s="1"/>
  <c r="E474" i="12"/>
  <c r="L462" i="12"/>
  <c r="H463" i="12"/>
  <c r="K204" i="12" l="1"/>
  <c r="I205" i="12" s="1"/>
  <c r="J204" i="12"/>
  <c r="F476" i="12"/>
  <c r="C477" i="12" s="1"/>
  <c r="E475" i="12"/>
  <c r="L463" i="12"/>
  <c r="H464" i="12"/>
  <c r="K205" i="12" l="1"/>
  <c r="I206" i="12" s="1"/>
  <c r="J205" i="12"/>
  <c r="F477" i="12"/>
  <c r="C478" i="12" s="1"/>
  <c r="E476" i="12"/>
  <c r="H465" i="12"/>
  <c r="L464" i="12"/>
  <c r="K206" i="12" l="1"/>
  <c r="I207" i="12" s="1"/>
  <c r="J206" i="12"/>
  <c r="F478" i="12"/>
  <c r="C479" i="12" s="1"/>
  <c r="E477" i="12"/>
  <c r="H466" i="12"/>
  <c r="L465" i="12"/>
  <c r="J207" i="12" l="1"/>
  <c r="K207" i="12"/>
  <c r="I208" i="12" s="1"/>
  <c r="F479" i="12"/>
  <c r="C480" i="12" s="1"/>
  <c r="E478" i="12"/>
  <c r="L466" i="12"/>
  <c r="H467" i="12"/>
  <c r="K208" i="12" l="1"/>
  <c r="I209" i="12" s="1"/>
  <c r="J208" i="12"/>
  <c r="F480" i="12"/>
  <c r="C481" i="12" s="1"/>
  <c r="E479" i="12"/>
  <c r="L467" i="12"/>
  <c r="H468" i="12"/>
  <c r="K209" i="12" l="1"/>
  <c r="I210" i="12" s="1"/>
  <c r="J209" i="12"/>
  <c r="F481" i="12"/>
  <c r="C482" i="12" s="1"/>
  <c r="E480" i="12"/>
  <c r="H469" i="12"/>
  <c r="L468" i="12"/>
  <c r="J210" i="12" l="1"/>
  <c r="K210" i="12"/>
  <c r="I211" i="12" s="1"/>
  <c r="F482" i="12"/>
  <c r="C483" i="12" s="1"/>
  <c r="E481" i="12"/>
  <c r="H470" i="12"/>
  <c r="L469" i="12"/>
  <c r="J211" i="12" l="1"/>
  <c r="K211" i="12"/>
  <c r="I212" i="12" s="1"/>
  <c r="F483" i="12"/>
  <c r="C484" i="12" s="1"/>
  <c r="E482" i="12"/>
  <c r="L470" i="12"/>
  <c r="H471" i="12"/>
  <c r="K212" i="12" l="1"/>
  <c r="I213" i="12" s="1"/>
  <c r="J212" i="12"/>
  <c r="F484" i="12"/>
  <c r="C485" i="12" s="1"/>
  <c r="E483" i="12"/>
  <c r="L471" i="12"/>
  <c r="H472" i="12"/>
  <c r="K213" i="12" l="1"/>
  <c r="I214" i="12" s="1"/>
  <c r="J213" i="12"/>
  <c r="F485" i="12"/>
  <c r="C486" i="12" s="1"/>
  <c r="E484" i="12"/>
  <c r="H473" i="12"/>
  <c r="L472" i="12"/>
  <c r="K214" i="12" l="1"/>
  <c r="I215" i="12" s="1"/>
  <c r="J214" i="12"/>
  <c r="F486" i="12"/>
  <c r="C487" i="12" s="1"/>
  <c r="E485" i="12"/>
  <c r="H474" i="12"/>
  <c r="L473" i="12"/>
  <c r="J215" i="12" l="1"/>
  <c r="K215" i="12"/>
  <c r="I216" i="12" s="1"/>
  <c r="F487" i="12"/>
  <c r="C488" i="12" s="1"/>
  <c r="E486" i="12"/>
  <c r="L474" i="12"/>
  <c r="H475" i="12"/>
  <c r="K216" i="12" l="1"/>
  <c r="I217" i="12" s="1"/>
  <c r="J216" i="12"/>
  <c r="F488" i="12"/>
  <c r="C489" i="12" s="1"/>
  <c r="E487" i="12"/>
  <c r="L475" i="12"/>
  <c r="H476" i="12"/>
  <c r="K217" i="12" l="1"/>
  <c r="I218" i="12" s="1"/>
  <c r="J217" i="12"/>
  <c r="F489" i="12"/>
  <c r="C490" i="12" s="1"/>
  <c r="E488" i="12"/>
  <c r="H477" i="12"/>
  <c r="L476" i="12"/>
  <c r="J218" i="12" l="1"/>
  <c r="K218" i="12"/>
  <c r="I219" i="12" s="1"/>
  <c r="F490" i="12"/>
  <c r="C491" i="12" s="1"/>
  <c r="E489" i="12"/>
  <c r="H478" i="12"/>
  <c r="L477" i="12"/>
  <c r="K219" i="12" l="1"/>
  <c r="I220" i="12" s="1"/>
  <c r="J219" i="12"/>
  <c r="F491" i="12"/>
  <c r="C492" i="12" s="1"/>
  <c r="E490" i="12"/>
  <c r="L478" i="12"/>
  <c r="H479" i="12"/>
  <c r="J220" i="12" l="1"/>
  <c r="K220" i="12"/>
  <c r="I221" i="12" s="1"/>
  <c r="F492" i="12"/>
  <c r="C493" i="12" s="1"/>
  <c r="E491" i="12"/>
  <c r="L479" i="12"/>
  <c r="H480" i="12"/>
  <c r="K221" i="12" l="1"/>
  <c r="I222" i="12" s="1"/>
  <c r="J221" i="12"/>
  <c r="F493" i="12"/>
  <c r="C494" i="12" s="1"/>
  <c r="E492" i="12"/>
  <c r="H481" i="12"/>
  <c r="L480" i="12"/>
  <c r="J222" i="12" l="1"/>
  <c r="K222" i="12"/>
  <c r="I223" i="12" s="1"/>
  <c r="F494" i="12"/>
  <c r="C495" i="12" s="1"/>
  <c r="E493" i="12"/>
  <c r="H482" i="12"/>
  <c r="L481" i="12"/>
  <c r="K223" i="12" l="1"/>
  <c r="I224" i="12" s="1"/>
  <c r="J223" i="12"/>
  <c r="F495" i="12"/>
  <c r="C496" i="12" s="1"/>
  <c r="E494" i="12"/>
  <c r="L482" i="12"/>
  <c r="H483" i="12"/>
  <c r="J224" i="12" l="1"/>
  <c r="K224" i="12"/>
  <c r="I225" i="12" s="1"/>
  <c r="E495" i="12"/>
  <c r="F496" i="12"/>
  <c r="C497" i="12" s="1"/>
  <c r="L483" i="12"/>
  <c r="H484" i="12"/>
  <c r="J225" i="12" l="1"/>
  <c r="K225" i="12"/>
  <c r="I226" i="12" s="1"/>
  <c r="F497" i="12"/>
  <c r="C498" i="12" s="1"/>
  <c r="E496" i="12"/>
  <c r="H485" i="12"/>
  <c r="L484" i="12"/>
  <c r="J226" i="12" l="1"/>
  <c r="K226" i="12"/>
  <c r="I227" i="12" s="1"/>
  <c r="F498" i="12"/>
  <c r="C499" i="12" s="1"/>
  <c r="E497" i="12"/>
  <c r="H486" i="12"/>
  <c r="L485" i="12"/>
  <c r="K227" i="12" l="1"/>
  <c r="I228" i="12" s="1"/>
  <c r="J227" i="12"/>
  <c r="F499" i="12"/>
  <c r="C500" i="12" s="1"/>
  <c r="E498" i="12"/>
  <c r="L486" i="12"/>
  <c r="H487" i="12"/>
  <c r="K228" i="12" l="1"/>
  <c r="I229" i="12" s="1"/>
  <c r="J228" i="12"/>
  <c r="F500" i="12"/>
  <c r="C501" i="12" s="1"/>
  <c r="E499" i="12"/>
  <c r="L487" i="12"/>
  <c r="H488" i="12"/>
  <c r="J229" i="12" l="1"/>
  <c r="K229" i="12"/>
  <c r="I230" i="12" s="1"/>
  <c r="F501" i="12"/>
  <c r="C502" i="12" s="1"/>
  <c r="E500" i="12"/>
  <c r="H489" i="12"/>
  <c r="L488" i="12"/>
  <c r="J230" i="12" l="1"/>
  <c r="K230" i="12"/>
  <c r="I231" i="12" s="1"/>
  <c r="F502" i="12"/>
  <c r="C503" i="12" s="1"/>
  <c r="E501" i="12"/>
  <c r="H490" i="12"/>
  <c r="L489" i="12"/>
  <c r="K231" i="12" l="1"/>
  <c r="I232" i="12" s="1"/>
  <c r="J231" i="12"/>
  <c r="F503" i="12"/>
  <c r="C504" i="12" s="1"/>
  <c r="E502" i="12"/>
  <c r="L490" i="12"/>
  <c r="H491" i="12"/>
  <c r="J232" i="12" l="1"/>
  <c r="K232" i="12"/>
  <c r="I233" i="12" s="1"/>
  <c r="F504" i="12"/>
  <c r="C505" i="12" s="1"/>
  <c r="E503" i="12"/>
  <c r="L491" i="12"/>
  <c r="H492" i="12"/>
  <c r="J233" i="12" l="1"/>
  <c r="K233" i="12"/>
  <c r="I234" i="12" s="1"/>
  <c r="F505" i="12"/>
  <c r="C506" i="12" s="1"/>
  <c r="E504" i="12"/>
  <c r="H493" i="12"/>
  <c r="L492" i="12"/>
  <c r="J234" i="12" l="1"/>
  <c r="K234" i="12"/>
  <c r="I235" i="12" s="1"/>
  <c r="F506" i="12"/>
  <c r="C507" i="12" s="1"/>
  <c r="E505" i="12"/>
  <c r="H494" i="12"/>
  <c r="L493" i="12"/>
  <c r="K235" i="12" l="1"/>
  <c r="I236" i="12" s="1"/>
  <c r="J235" i="12"/>
  <c r="E506" i="12"/>
  <c r="F507" i="12"/>
  <c r="C508" i="12" s="1"/>
  <c r="L494" i="12"/>
  <c r="H495" i="12"/>
  <c r="K236" i="12" l="1"/>
  <c r="I237" i="12" s="1"/>
  <c r="J236" i="12"/>
  <c r="E507" i="12"/>
  <c r="F508" i="12"/>
  <c r="C509" i="12" s="1"/>
  <c r="L495" i="12"/>
  <c r="H496" i="12"/>
  <c r="J237" i="12" l="1"/>
  <c r="K237" i="12"/>
  <c r="I238" i="12" s="1"/>
  <c r="F509" i="12"/>
  <c r="C510" i="12" s="1"/>
  <c r="E508" i="12"/>
  <c r="H497" i="12"/>
  <c r="L496" i="12"/>
  <c r="K238" i="12" l="1"/>
  <c r="I239" i="12" s="1"/>
  <c r="J238" i="12"/>
  <c r="F510" i="12"/>
  <c r="C511" i="12" s="1"/>
  <c r="E509" i="12"/>
  <c r="H498" i="12"/>
  <c r="L497" i="12"/>
  <c r="J239" i="12" l="1"/>
  <c r="K239" i="12"/>
  <c r="I240" i="12" s="1"/>
  <c r="F511" i="12"/>
  <c r="C512" i="12" s="1"/>
  <c r="E510" i="12"/>
  <c r="L498" i="12"/>
  <c r="H499" i="12"/>
  <c r="K240" i="12" l="1"/>
  <c r="I241" i="12" s="1"/>
  <c r="J240" i="12"/>
  <c r="E511" i="12"/>
  <c r="F512" i="12"/>
  <c r="C513" i="12" s="1"/>
  <c r="L499" i="12"/>
  <c r="H500" i="12"/>
  <c r="K241" i="12" l="1"/>
  <c r="I242" i="12" s="1"/>
  <c r="J241" i="12"/>
  <c r="F513" i="12"/>
  <c r="C514" i="12" s="1"/>
  <c r="E512" i="12"/>
  <c r="H501" i="12"/>
  <c r="L500" i="12"/>
  <c r="K242" i="12" l="1"/>
  <c r="I243" i="12" s="1"/>
  <c r="J242" i="12"/>
  <c r="F514" i="12"/>
  <c r="C515" i="12" s="1"/>
  <c r="E513" i="12"/>
  <c r="H502" i="12"/>
  <c r="L501" i="12"/>
  <c r="K243" i="12" l="1"/>
  <c r="I244" i="12" s="1"/>
  <c r="J243" i="12"/>
  <c r="F515" i="12"/>
  <c r="C516" i="12" s="1"/>
  <c r="E514" i="12"/>
  <c r="L502" i="12"/>
  <c r="H503" i="12"/>
  <c r="J244" i="12" l="1"/>
  <c r="K244" i="12"/>
  <c r="I245" i="12" s="1"/>
  <c r="F516" i="12"/>
  <c r="C517" i="12" s="1"/>
  <c r="E515" i="12"/>
  <c r="L503" i="12"/>
  <c r="H504" i="12"/>
  <c r="K245" i="12" l="1"/>
  <c r="I246" i="12" s="1"/>
  <c r="J245" i="12"/>
  <c r="F517" i="12"/>
  <c r="C518" i="12" s="1"/>
  <c r="E516" i="12"/>
  <c r="H505" i="12"/>
  <c r="L504" i="12"/>
  <c r="K246" i="12" l="1"/>
  <c r="I247" i="12" s="1"/>
  <c r="J246" i="12"/>
  <c r="F518" i="12"/>
  <c r="C519" i="12" s="1"/>
  <c r="E517" i="12"/>
  <c r="H506" i="12"/>
  <c r="L505" i="12"/>
  <c r="J247" i="12" l="1"/>
  <c r="K247" i="12"/>
  <c r="I248" i="12" s="1"/>
  <c r="F519" i="12"/>
  <c r="C520" i="12" s="1"/>
  <c r="E518" i="12"/>
  <c r="L506" i="12"/>
  <c r="H507" i="12"/>
  <c r="J248" i="12" l="1"/>
  <c r="K248" i="12"/>
  <c r="I249" i="12" s="1"/>
  <c r="F520" i="12"/>
  <c r="C521" i="12" s="1"/>
  <c r="E519" i="12"/>
  <c r="L507" i="12"/>
  <c r="H508" i="12"/>
  <c r="K249" i="12" l="1"/>
  <c r="I250" i="12" s="1"/>
  <c r="J249" i="12"/>
  <c r="F521" i="12"/>
  <c r="C522" i="12" s="1"/>
  <c r="E520" i="12"/>
  <c r="H509" i="12"/>
  <c r="L508" i="12"/>
  <c r="K250" i="12" l="1"/>
  <c r="I251" i="12" s="1"/>
  <c r="J250" i="12"/>
  <c r="F522" i="12"/>
  <c r="C523" i="12" s="1"/>
  <c r="E521" i="12"/>
  <c r="H510" i="12"/>
  <c r="L509" i="12"/>
  <c r="J251" i="12" l="1"/>
  <c r="K251" i="12"/>
  <c r="I252" i="12" s="1"/>
  <c r="F523" i="12"/>
  <c r="C524" i="12" s="1"/>
  <c r="E522" i="12"/>
  <c r="L510" i="12"/>
  <c r="H511" i="12"/>
  <c r="K252" i="12" l="1"/>
  <c r="I253" i="12" s="1"/>
  <c r="J252" i="12"/>
  <c r="F524" i="12"/>
  <c r="C525" i="12" s="1"/>
  <c r="E523" i="12"/>
  <c r="L511" i="12"/>
  <c r="H512" i="12"/>
  <c r="J253" i="12" l="1"/>
  <c r="K253" i="12"/>
  <c r="I254" i="12" s="1"/>
  <c r="F525" i="12"/>
  <c r="C526" i="12" s="1"/>
  <c r="E524" i="12"/>
  <c r="L512" i="12"/>
  <c r="H513" i="12"/>
  <c r="J254" i="12" l="1"/>
  <c r="K254" i="12"/>
  <c r="I255" i="12" s="1"/>
  <c r="F526" i="12"/>
  <c r="C527" i="12" s="1"/>
  <c r="E525" i="12"/>
  <c r="L513" i="12"/>
  <c r="H514" i="12"/>
  <c r="J255" i="12" l="1"/>
  <c r="K255" i="12"/>
  <c r="I256" i="12" s="1"/>
  <c r="F527" i="12"/>
  <c r="C528" i="12" s="1"/>
  <c r="E526" i="12"/>
  <c r="L514" i="12"/>
  <c r="H515" i="12"/>
  <c r="K256" i="12" l="1"/>
  <c r="I257" i="12" s="1"/>
  <c r="J256" i="12"/>
  <c r="E527" i="12"/>
  <c r="F528" i="12"/>
  <c r="C529" i="12" s="1"/>
  <c r="H516" i="12"/>
  <c r="L515" i="12"/>
  <c r="K257" i="12" l="1"/>
  <c r="I258" i="12" s="1"/>
  <c r="J257" i="12"/>
  <c r="F529" i="12"/>
  <c r="C530" i="12" s="1"/>
  <c r="E528" i="12"/>
  <c r="L516" i="12"/>
  <c r="H517" i="12"/>
  <c r="K258" i="12" l="1"/>
  <c r="I259" i="12" s="1"/>
  <c r="J258" i="12"/>
  <c r="F530" i="12"/>
  <c r="C531" i="12" s="1"/>
  <c r="E529" i="12"/>
  <c r="L517" i="12"/>
  <c r="H518" i="12"/>
  <c r="K259" i="12" l="1"/>
  <c r="I260" i="12" s="1"/>
  <c r="J259" i="12"/>
  <c r="F531" i="12"/>
  <c r="C532" i="12" s="1"/>
  <c r="E530" i="12"/>
  <c r="L518" i="12"/>
  <c r="H519" i="12"/>
  <c r="K260" i="12" l="1"/>
  <c r="I261" i="12" s="1"/>
  <c r="J260" i="12"/>
  <c r="F532" i="12"/>
  <c r="C533" i="12" s="1"/>
  <c r="E531" i="12"/>
  <c r="L519" i="12"/>
  <c r="H520" i="12"/>
  <c r="J261" i="12" l="1"/>
  <c r="K261" i="12"/>
  <c r="I262" i="12" s="1"/>
  <c r="F533" i="12"/>
  <c r="C534" i="12" s="1"/>
  <c r="E532" i="12"/>
  <c r="L520" i="12"/>
  <c r="H521" i="12"/>
  <c r="K262" i="12" l="1"/>
  <c r="I263" i="12" s="1"/>
  <c r="J262" i="12"/>
  <c r="F534" i="12"/>
  <c r="C535" i="12" s="1"/>
  <c r="E533" i="12"/>
  <c r="L521" i="12"/>
  <c r="H522" i="12"/>
  <c r="J263" i="12" l="1"/>
  <c r="K263" i="12"/>
  <c r="I264" i="12" s="1"/>
  <c r="F535" i="12"/>
  <c r="C536" i="12" s="1"/>
  <c r="E534" i="12"/>
  <c r="L522" i="12"/>
  <c r="H523" i="12"/>
  <c r="J264" i="12" l="1"/>
  <c r="K264" i="12"/>
  <c r="I265" i="12" s="1"/>
  <c r="E535" i="12"/>
  <c r="F536" i="12"/>
  <c r="C537" i="12" s="1"/>
  <c r="L523" i="12"/>
  <c r="H524" i="12"/>
  <c r="K265" i="12" l="1"/>
  <c r="I266" i="12" s="1"/>
  <c r="J265" i="12"/>
  <c r="F537" i="12"/>
  <c r="C538" i="12" s="1"/>
  <c r="E536" i="12"/>
  <c r="L524" i="12"/>
  <c r="H525" i="12"/>
  <c r="K266" i="12" l="1"/>
  <c r="I267" i="12" s="1"/>
  <c r="J266" i="12"/>
  <c r="E537" i="12"/>
  <c r="F538" i="12"/>
  <c r="C539" i="12" s="1"/>
  <c r="L525" i="12"/>
  <c r="H526" i="12"/>
  <c r="J267" i="12" l="1"/>
  <c r="K267" i="12"/>
  <c r="I268" i="12" s="1"/>
  <c r="F539" i="12"/>
  <c r="C540" i="12" s="1"/>
  <c r="E538" i="12"/>
  <c r="L526" i="12"/>
  <c r="H527" i="12"/>
  <c r="J268" i="12" l="1"/>
  <c r="K268" i="12"/>
  <c r="I269" i="12" s="1"/>
  <c r="F540" i="12"/>
  <c r="C541" i="12" s="1"/>
  <c r="E539" i="12"/>
  <c r="L527" i="12"/>
  <c r="H528" i="12"/>
  <c r="J269" i="12" l="1"/>
  <c r="K269" i="12"/>
  <c r="I270" i="12" s="1"/>
  <c r="F541" i="12"/>
  <c r="C542" i="12" s="1"/>
  <c r="E540" i="12"/>
  <c r="L528" i="12"/>
  <c r="H529" i="12"/>
  <c r="J270" i="12" l="1"/>
  <c r="K270" i="12"/>
  <c r="I271" i="12" s="1"/>
  <c r="F542" i="12"/>
  <c r="C543" i="12" s="1"/>
  <c r="E541" i="12"/>
  <c r="L529" i="12"/>
  <c r="H530" i="12"/>
  <c r="K271" i="12" l="1"/>
  <c r="I272" i="12" s="1"/>
  <c r="J271" i="12"/>
  <c r="E542" i="12"/>
  <c r="F543" i="12"/>
  <c r="C544" i="12" s="1"/>
  <c r="L530" i="12"/>
  <c r="H531" i="12"/>
  <c r="J272" i="12" l="1"/>
  <c r="K272" i="12"/>
  <c r="I273" i="12" s="1"/>
  <c r="F544" i="12"/>
  <c r="C545" i="12" s="1"/>
  <c r="E543" i="12"/>
  <c r="H532" i="12"/>
  <c r="L531" i="12"/>
  <c r="J273" i="12" l="1"/>
  <c r="K273" i="12"/>
  <c r="I274" i="12" s="1"/>
  <c r="F545" i="12"/>
  <c r="C546" i="12" s="1"/>
  <c r="E544" i="12"/>
  <c r="L532" i="12"/>
  <c r="H533" i="12"/>
  <c r="K274" i="12" l="1"/>
  <c r="I275" i="12" s="1"/>
  <c r="J274" i="12"/>
  <c r="E545" i="12"/>
  <c r="F546" i="12"/>
  <c r="C547" i="12" s="1"/>
  <c r="L533" i="12"/>
  <c r="H534" i="12"/>
  <c r="K275" i="12" l="1"/>
  <c r="I276" i="12" s="1"/>
  <c r="J275" i="12"/>
  <c r="F547" i="12"/>
  <c r="C548" i="12" s="1"/>
  <c r="E546" i="12"/>
  <c r="L534" i="12"/>
  <c r="H535" i="12"/>
  <c r="K276" i="12" l="1"/>
  <c r="I277" i="12" s="1"/>
  <c r="J276" i="12"/>
  <c r="F548" i="12"/>
  <c r="C549" i="12" s="1"/>
  <c r="E547" i="12"/>
  <c r="L535" i="12"/>
  <c r="H536" i="12"/>
  <c r="K277" i="12" l="1"/>
  <c r="I278" i="12" s="1"/>
  <c r="J277" i="12"/>
  <c r="F549" i="12"/>
  <c r="C550" i="12" s="1"/>
  <c r="E548" i="12"/>
  <c r="L536" i="12"/>
  <c r="H537" i="12"/>
  <c r="K278" i="12" l="1"/>
  <c r="I279" i="12" s="1"/>
  <c r="J278" i="12"/>
  <c r="F550" i="12"/>
  <c r="C551" i="12" s="1"/>
  <c r="E549" i="12"/>
  <c r="L537" i="12"/>
  <c r="H538" i="12"/>
  <c r="J279" i="12" l="1"/>
  <c r="K279" i="12"/>
  <c r="I280" i="12" s="1"/>
  <c r="F551" i="12"/>
  <c r="C552" i="12" s="1"/>
  <c r="E550" i="12"/>
  <c r="L538" i="12"/>
  <c r="H539" i="12"/>
  <c r="J280" i="12" l="1"/>
  <c r="K280" i="12"/>
  <c r="I281" i="12" s="1"/>
  <c r="F552" i="12"/>
  <c r="C553" i="12" s="1"/>
  <c r="E551" i="12"/>
  <c r="L539" i="12"/>
  <c r="H540" i="12"/>
  <c r="J281" i="12" l="1"/>
  <c r="K281" i="12"/>
  <c r="I282" i="12" s="1"/>
  <c r="F553" i="12"/>
  <c r="C554" i="12" s="1"/>
  <c r="E552" i="12"/>
  <c r="L540" i="12"/>
  <c r="H541" i="12"/>
  <c r="K282" i="12" l="1"/>
  <c r="I283" i="12" s="1"/>
  <c r="J282" i="12"/>
  <c r="F554" i="12"/>
  <c r="C555" i="12" s="1"/>
  <c r="E553" i="12"/>
  <c r="L541" i="12"/>
  <c r="H542" i="12"/>
  <c r="J283" i="12" l="1"/>
  <c r="K283" i="12"/>
  <c r="I284" i="12" s="1"/>
  <c r="F555" i="12"/>
  <c r="C556" i="12" s="1"/>
  <c r="E554" i="12"/>
  <c r="L542" i="12"/>
  <c r="H543" i="12"/>
  <c r="K284" i="12" l="1"/>
  <c r="I285" i="12" s="1"/>
  <c r="J284" i="12"/>
  <c r="E555" i="12"/>
  <c r="F556" i="12"/>
  <c r="C557" i="12" s="1"/>
  <c r="L543" i="12"/>
  <c r="H544" i="12"/>
  <c r="J285" i="12" l="1"/>
  <c r="K285" i="12"/>
  <c r="I286" i="12" s="1"/>
  <c r="F557" i="12"/>
  <c r="C558" i="12" s="1"/>
  <c r="E556" i="12"/>
  <c r="L544" i="12"/>
  <c r="H545" i="12"/>
  <c r="K286" i="12" l="1"/>
  <c r="I287" i="12" s="1"/>
  <c r="J286" i="12"/>
  <c r="F558" i="12"/>
  <c r="C559" i="12" s="1"/>
  <c r="E557" i="12"/>
  <c r="L545" i="12"/>
  <c r="H546" i="12"/>
  <c r="J287" i="12" l="1"/>
  <c r="K287" i="12"/>
  <c r="I288" i="12" s="1"/>
  <c r="F559" i="12"/>
  <c r="C560" i="12" s="1"/>
  <c r="E558" i="12"/>
  <c r="L546" i="12"/>
  <c r="H547" i="12"/>
  <c r="K288" i="12" l="1"/>
  <c r="I289" i="12" s="1"/>
  <c r="J288" i="12"/>
  <c r="E559" i="12"/>
  <c r="F560" i="12"/>
  <c r="C561" i="12" s="1"/>
  <c r="H548" i="12"/>
  <c r="L547" i="12"/>
  <c r="J289" i="12" l="1"/>
  <c r="K289" i="12"/>
  <c r="I290" i="12" s="1"/>
  <c r="F561" i="12"/>
  <c r="C562" i="12" s="1"/>
  <c r="E560" i="12"/>
  <c r="L548" i="12"/>
  <c r="H549" i="12"/>
  <c r="J290" i="12" l="1"/>
  <c r="K290" i="12"/>
  <c r="I291" i="12" s="1"/>
  <c r="F562" i="12"/>
  <c r="C563" i="12" s="1"/>
  <c r="E561" i="12"/>
  <c r="L549" i="12"/>
  <c r="H550" i="12"/>
  <c r="K291" i="12" l="1"/>
  <c r="I292" i="12" s="1"/>
  <c r="J291" i="12"/>
  <c r="E562" i="12"/>
  <c r="F563" i="12"/>
  <c r="C564" i="12" s="1"/>
  <c r="L550" i="12"/>
  <c r="H551" i="12"/>
  <c r="J292" i="12" l="1"/>
  <c r="K292" i="12"/>
  <c r="I293" i="12" s="1"/>
  <c r="F564" i="12"/>
  <c r="C565" i="12" s="1"/>
  <c r="E563" i="12"/>
  <c r="L551" i="12"/>
  <c r="H552" i="12"/>
  <c r="J293" i="12" l="1"/>
  <c r="K293" i="12"/>
  <c r="I294" i="12" s="1"/>
  <c r="F565" i="12"/>
  <c r="C566" i="12" s="1"/>
  <c r="E564" i="12"/>
  <c r="L552" i="12"/>
  <c r="H553" i="12"/>
  <c r="K294" i="12" l="1"/>
  <c r="I295" i="12" s="1"/>
  <c r="J294" i="12"/>
  <c r="F566" i="12"/>
  <c r="C567" i="12" s="1"/>
  <c r="E565" i="12"/>
  <c r="L553" i="12"/>
  <c r="H554" i="12"/>
  <c r="J295" i="12" l="1"/>
  <c r="K295" i="12"/>
  <c r="I296" i="12" s="1"/>
  <c r="F567" i="12"/>
  <c r="C568" i="12" s="1"/>
  <c r="E566" i="12"/>
  <c r="L554" i="12"/>
  <c r="H555" i="12"/>
  <c r="J296" i="12" l="1"/>
  <c r="K296" i="12"/>
  <c r="I297" i="12" s="1"/>
  <c r="F568" i="12"/>
  <c r="C569" i="12" s="1"/>
  <c r="E567" i="12"/>
  <c r="L555" i="12"/>
  <c r="H556" i="12"/>
  <c r="J297" i="12" l="1"/>
  <c r="K297" i="12"/>
  <c r="I298" i="12" s="1"/>
  <c r="F569" i="12"/>
  <c r="C570" i="12" s="1"/>
  <c r="E568" i="12"/>
  <c r="L556" i="12"/>
  <c r="H557" i="12"/>
  <c r="K298" i="12" l="1"/>
  <c r="I299" i="12" s="1"/>
  <c r="J298" i="12"/>
  <c r="F570" i="12"/>
  <c r="C571" i="12" s="1"/>
  <c r="E569" i="12"/>
  <c r="L557" i="12"/>
  <c r="H558" i="12"/>
  <c r="K299" i="12" l="1"/>
  <c r="I300" i="12" s="1"/>
  <c r="J299" i="12"/>
  <c r="F571" i="12"/>
  <c r="C572" i="12" s="1"/>
  <c r="E570" i="12"/>
  <c r="L558" i="12"/>
  <c r="H559" i="12"/>
  <c r="K300" i="12" l="1"/>
  <c r="I301" i="12" s="1"/>
  <c r="J300" i="12"/>
  <c r="F572" i="12"/>
  <c r="C573" i="12" s="1"/>
  <c r="E571" i="12"/>
  <c r="L559" i="12"/>
  <c r="H560" i="12"/>
  <c r="K301" i="12" l="1"/>
  <c r="I302" i="12" s="1"/>
  <c r="J301" i="12"/>
  <c r="F573" i="12"/>
  <c r="C574" i="12" s="1"/>
  <c r="E572" i="12"/>
  <c r="L560" i="12"/>
  <c r="H561" i="12"/>
  <c r="J302" i="12" l="1"/>
  <c r="K302" i="12"/>
  <c r="I303" i="12" s="1"/>
  <c r="F574" i="12"/>
  <c r="C575" i="12" s="1"/>
  <c r="E573" i="12"/>
  <c r="L561" i="12"/>
  <c r="H562" i="12"/>
  <c r="J303" i="12" l="1"/>
  <c r="K303" i="12"/>
  <c r="I304" i="12" s="1"/>
  <c r="F575" i="12"/>
  <c r="C576" i="12" s="1"/>
  <c r="E574" i="12"/>
  <c r="L562" i="12"/>
  <c r="H563" i="12"/>
  <c r="J304" i="12" l="1"/>
  <c r="K304" i="12"/>
  <c r="I305" i="12" s="1"/>
  <c r="E575" i="12"/>
  <c r="F576" i="12"/>
  <c r="C577" i="12" s="1"/>
  <c r="H564" i="12"/>
  <c r="L563" i="12"/>
  <c r="J305" i="12" l="1"/>
  <c r="K305" i="12"/>
  <c r="I306" i="12" s="1"/>
  <c r="F577" i="12"/>
  <c r="C578" i="12" s="1"/>
  <c r="E576" i="12"/>
  <c r="L564" i="12"/>
  <c r="H565" i="12"/>
  <c r="K306" i="12" l="1"/>
  <c r="I307" i="12" s="1"/>
  <c r="J306" i="12"/>
  <c r="F578" i="12"/>
  <c r="C579" i="12" s="1"/>
  <c r="E577" i="12"/>
  <c r="L565" i="12"/>
  <c r="H566" i="12"/>
  <c r="K307" i="12" l="1"/>
  <c r="I308" i="12" s="1"/>
  <c r="J307" i="12"/>
  <c r="F579" i="12"/>
  <c r="C580" i="12" s="1"/>
  <c r="E578" i="12"/>
  <c r="L566" i="12"/>
  <c r="H567" i="12"/>
  <c r="J308" i="12" l="1"/>
  <c r="K308" i="12"/>
  <c r="I309" i="12" s="1"/>
  <c r="F580" i="12"/>
  <c r="C581" i="12" s="1"/>
  <c r="E579" i="12"/>
  <c r="L567" i="12"/>
  <c r="H568" i="12"/>
  <c r="K309" i="12" l="1"/>
  <c r="I310" i="12" s="1"/>
  <c r="J309" i="12"/>
  <c r="F581" i="12"/>
  <c r="C582" i="12" s="1"/>
  <c r="E580" i="12"/>
  <c r="L568" i="12"/>
  <c r="H569" i="12"/>
  <c r="J310" i="12" l="1"/>
  <c r="K310" i="12"/>
  <c r="I311" i="12" s="1"/>
  <c r="F582" i="12"/>
  <c r="C583" i="12" s="1"/>
  <c r="E581" i="12"/>
  <c r="L569" i="12"/>
  <c r="H570" i="12"/>
  <c r="J311" i="12" l="1"/>
  <c r="K311" i="12"/>
  <c r="I312" i="12" s="1"/>
  <c r="F583" i="12"/>
  <c r="C584" i="12" s="1"/>
  <c r="E582" i="12"/>
  <c r="L570" i="12"/>
  <c r="H571" i="12"/>
  <c r="J312" i="12" l="1"/>
  <c r="K312" i="12"/>
  <c r="I313" i="12" s="1"/>
  <c r="F584" i="12"/>
  <c r="C585" i="12" s="1"/>
  <c r="E583" i="12"/>
  <c r="L571" i="12"/>
  <c r="H572" i="12"/>
  <c r="J313" i="12" l="1"/>
  <c r="K313" i="12"/>
  <c r="I314" i="12" s="1"/>
  <c r="F585" i="12"/>
  <c r="C586" i="12" s="1"/>
  <c r="E584" i="12"/>
  <c r="L572" i="12"/>
  <c r="H573" i="12"/>
  <c r="K314" i="12" l="1"/>
  <c r="I315" i="12" s="1"/>
  <c r="J314" i="12"/>
  <c r="F586" i="12"/>
  <c r="C587" i="12" s="1"/>
  <c r="E585" i="12"/>
  <c r="L573" i="12"/>
  <c r="H574" i="12"/>
  <c r="K315" i="12" l="1"/>
  <c r="I316" i="12" s="1"/>
  <c r="J315" i="12"/>
  <c r="F587" i="12"/>
  <c r="C588" i="12" s="1"/>
  <c r="E586" i="12"/>
  <c r="L574" i="12"/>
  <c r="H575" i="12"/>
  <c r="K316" i="12" l="1"/>
  <c r="I317" i="12" s="1"/>
  <c r="J316" i="12"/>
  <c r="F588" i="12"/>
  <c r="C589" i="12" s="1"/>
  <c r="E587" i="12"/>
  <c r="L575" i="12"/>
  <c r="H576" i="12"/>
  <c r="J317" i="12" l="1"/>
  <c r="K317" i="12"/>
  <c r="I318" i="12" s="1"/>
  <c r="F589" i="12"/>
  <c r="C590" i="12" s="1"/>
  <c r="E588" i="12"/>
  <c r="L576" i="12"/>
  <c r="H577" i="12"/>
  <c r="K318" i="12" l="1"/>
  <c r="I319" i="12" s="1"/>
  <c r="J318" i="12"/>
  <c r="F590" i="12"/>
  <c r="C591" i="12" s="1"/>
  <c r="E589" i="12"/>
  <c r="L577" i="12"/>
  <c r="H578" i="12"/>
  <c r="J319" i="12" l="1"/>
  <c r="K319" i="12"/>
  <c r="I320" i="12" s="1"/>
  <c r="F591" i="12"/>
  <c r="C592" i="12" s="1"/>
  <c r="E590" i="12"/>
  <c r="L578" i="12"/>
  <c r="H579" i="12"/>
  <c r="J320" i="12" l="1"/>
  <c r="K320" i="12"/>
  <c r="I321" i="12" s="1"/>
  <c r="E591" i="12"/>
  <c r="F592" i="12"/>
  <c r="C593" i="12" s="1"/>
  <c r="H580" i="12"/>
  <c r="L579" i="12"/>
  <c r="K321" i="12" l="1"/>
  <c r="I322" i="12" s="1"/>
  <c r="J321" i="12"/>
  <c r="F593" i="12"/>
  <c r="C594" i="12" s="1"/>
  <c r="E592" i="12"/>
  <c r="L580" i="12"/>
  <c r="H581" i="12"/>
  <c r="J322" i="12" l="1"/>
  <c r="K322" i="12"/>
  <c r="I323" i="12" s="1"/>
  <c r="F594" i="12"/>
  <c r="C595" i="12" s="1"/>
  <c r="E593" i="12"/>
  <c r="L581" i="12"/>
  <c r="H582" i="12"/>
  <c r="K323" i="12" l="1"/>
  <c r="I324" i="12" s="1"/>
  <c r="J323" i="12"/>
  <c r="E594" i="12"/>
  <c r="F595" i="12"/>
  <c r="C596" i="12" s="1"/>
  <c r="L582" i="12"/>
  <c r="H583" i="12"/>
  <c r="J324" i="12" l="1"/>
  <c r="K324" i="12"/>
  <c r="I325" i="12" s="1"/>
  <c r="F596" i="12"/>
  <c r="C597" i="12" s="1"/>
  <c r="E595" i="12"/>
  <c r="L583" i="12"/>
  <c r="H584" i="12"/>
  <c r="K325" i="12" l="1"/>
  <c r="I326" i="12" s="1"/>
  <c r="J325" i="12"/>
  <c r="F597" i="12"/>
  <c r="C598" i="12" s="1"/>
  <c r="E596" i="12"/>
  <c r="L584" i="12"/>
  <c r="H585" i="12"/>
  <c r="J326" i="12" l="1"/>
  <c r="K326" i="12"/>
  <c r="I327" i="12" s="1"/>
  <c r="F598" i="12"/>
  <c r="C599" i="12" s="1"/>
  <c r="E597" i="12"/>
  <c r="L585" i="12"/>
  <c r="H586" i="12"/>
  <c r="J327" i="12" l="1"/>
  <c r="K327" i="12"/>
  <c r="I328" i="12" s="1"/>
  <c r="F599" i="12"/>
  <c r="C600" i="12" s="1"/>
  <c r="E598" i="12"/>
  <c r="L586" i="12"/>
  <c r="H587" i="12"/>
  <c r="J328" i="12" l="1"/>
  <c r="K328" i="12"/>
  <c r="I329" i="12" s="1"/>
  <c r="F600" i="12"/>
  <c r="C601" i="12" s="1"/>
  <c r="E599" i="12"/>
  <c r="L587" i="12"/>
  <c r="H588" i="12"/>
  <c r="J329" i="12" l="1"/>
  <c r="K329" i="12"/>
  <c r="I330" i="12" s="1"/>
  <c r="F601" i="12"/>
  <c r="C602" i="12" s="1"/>
  <c r="E600" i="12"/>
  <c r="L588" i="12"/>
  <c r="H589" i="12"/>
  <c r="J330" i="12" l="1"/>
  <c r="K330" i="12"/>
  <c r="I331" i="12" s="1"/>
  <c r="F602" i="12"/>
  <c r="C603" i="12" s="1"/>
  <c r="E601" i="12"/>
  <c r="L589" i="12"/>
  <c r="H590" i="12"/>
  <c r="K331" i="12" l="1"/>
  <c r="I332" i="12" s="1"/>
  <c r="J331" i="12"/>
  <c r="F603" i="12"/>
  <c r="C604" i="12" s="1"/>
  <c r="E602" i="12"/>
  <c r="L590" i="12"/>
  <c r="H591" i="12"/>
  <c r="J332" i="12" l="1"/>
  <c r="K332" i="12"/>
  <c r="I333" i="12" s="1"/>
  <c r="F604" i="12"/>
  <c r="C605" i="12" s="1"/>
  <c r="E603" i="12"/>
  <c r="L591" i="12"/>
  <c r="H592" i="12"/>
  <c r="K333" i="12" l="1"/>
  <c r="I334" i="12" s="1"/>
  <c r="J333" i="12"/>
  <c r="F605" i="12"/>
  <c r="C606" i="12" s="1"/>
  <c r="E604" i="12"/>
  <c r="L592" i="12"/>
  <c r="H593" i="12"/>
  <c r="K334" i="12" l="1"/>
  <c r="I335" i="12" s="1"/>
  <c r="J334" i="12"/>
  <c r="F606" i="12"/>
  <c r="C607" i="12" s="1"/>
  <c r="E605" i="12"/>
  <c r="L593" i="12"/>
  <c r="H594" i="12"/>
  <c r="K335" i="12" l="1"/>
  <c r="I336" i="12" s="1"/>
  <c r="J335" i="12"/>
  <c r="F607" i="12"/>
  <c r="C608" i="12" s="1"/>
  <c r="E606" i="12"/>
  <c r="L594" i="12"/>
  <c r="H595" i="12"/>
  <c r="K336" i="12" l="1"/>
  <c r="I337" i="12" s="1"/>
  <c r="J336" i="12"/>
  <c r="F608" i="12"/>
  <c r="C609" i="12" s="1"/>
  <c r="E607" i="12"/>
  <c r="H596" i="12"/>
  <c r="L595" i="12"/>
  <c r="K337" i="12" l="1"/>
  <c r="I338" i="12" s="1"/>
  <c r="J337" i="12"/>
  <c r="F609" i="12"/>
  <c r="C610" i="12" s="1"/>
  <c r="E608" i="12"/>
  <c r="L596" i="12"/>
  <c r="H597" i="12"/>
  <c r="J338" i="12" l="1"/>
  <c r="K338" i="12"/>
  <c r="I339" i="12" s="1"/>
  <c r="F610" i="12"/>
  <c r="C611" i="12" s="1"/>
  <c r="E609" i="12"/>
  <c r="L597" i="12"/>
  <c r="H598" i="12"/>
  <c r="J339" i="12" l="1"/>
  <c r="K339" i="12"/>
  <c r="I340" i="12" s="1"/>
  <c r="E610" i="12"/>
  <c r="F611" i="12"/>
  <c r="C612" i="12" s="1"/>
  <c r="L598" i="12"/>
  <c r="H599" i="12"/>
  <c r="J340" i="12" l="1"/>
  <c r="K340" i="12"/>
  <c r="I341" i="12" s="1"/>
  <c r="F612" i="12"/>
  <c r="C613" i="12" s="1"/>
  <c r="E611" i="12"/>
  <c r="L599" i="12"/>
  <c r="H600" i="12"/>
  <c r="J341" i="12" l="1"/>
  <c r="K341" i="12"/>
  <c r="I342" i="12" s="1"/>
  <c r="F613" i="12"/>
  <c r="C614" i="12" s="1"/>
  <c r="E612" i="12"/>
  <c r="L600" i="12"/>
  <c r="H601" i="12"/>
  <c r="K342" i="12" l="1"/>
  <c r="I343" i="12" s="1"/>
  <c r="J342" i="12"/>
  <c r="E613" i="12"/>
  <c r="F614" i="12"/>
  <c r="C615" i="12" s="1"/>
  <c r="L601" i="12"/>
  <c r="H602" i="12"/>
  <c r="J343" i="12" l="1"/>
  <c r="K343" i="12"/>
  <c r="I344" i="12" s="1"/>
  <c r="F615" i="12"/>
  <c r="C616" i="12" s="1"/>
  <c r="E614" i="12"/>
  <c r="L602" i="12"/>
  <c r="H603" i="12"/>
  <c r="K344" i="12" l="1"/>
  <c r="I345" i="12" s="1"/>
  <c r="J344" i="12"/>
  <c r="F616" i="12"/>
  <c r="C617" i="12" s="1"/>
  <c r="E615" i="12"/>
  <c r="L603" i="12"/>
  <c r="H604" i="12"/>
  <c r="J345" i="12" l="1"/>
  <c r="K345" i="12"/>
  <c r="I346" i="12" s="1"/>
  <c r="F617" i="12"/>
  <c r="C618" i="12" s="1"/>
  <c r="E616" i="12"/>
  <c r="L604" i="12"/>
  <c r="H605" i="12"/>
  <c r="K346" i="12" l="1"/>
  <c r="I347" i="12" s="1"/>
  <c r="J346" i="12"/>
  <c r="F618" i="12"/>
  <c r="C619" i="12" s="1"/>
  <c r="E617" i="12"/>
  <c r="L605" i="12"/>
  <c r="H606" i="12"/>
  <c r="K347" i="12" l="1"/>
  <c r="I348" i="12" s="1"/>
  <c r="J347" i="12"/>
  <c r="E618" i="12"/>
  <c r="F619" i="12"/>
  <c r="C620" i="12" s="1"/>
  <c r="H607" i="12"/>
  <c r="L606" i="12"/>
  <c r="K348" i="12" l="1"/>
  <c r="I349" i="12" s="1"/>
  <c r="J348" i="12"/>
  <c r="F620" i="12"/>
  <c r="C621" i="12" s="1"/>
  <c r="E619" i="12"/>
  <c r="H608" i="12"/>
  <c r="L607" i="12"/>
  <c r="J349" i="12" l="1"/>
  <c r="K349" i="12"/>
  <c r="I350" i="12" s="1"/>
  <c r="F621" i="12"/>
  <c r="C622" i="12" s="1"/>
  <c r="E620" i="12"/>
  <c r="L608" i="12"/>
  <c r="H609" i="12"/>
  <c r="J350" i="12" l="1"/>
  <c r="K350" i="12"/>
  <c r="I351" i="12" s="1"/>
  <c r="F622" i="12"/>
  <c r="C623" i="12" s="1"/>
  <c r="E621" i="12"/>
  <c r="L609" i="12"/>
  <c r="H610" i="12"/>
  <c r="K351" i="12" l="1"/>
  <c r="I352" i="12" s="1"/>
  <c r="J351" i="12"/>
  <c r="F623" i="12"/>
  <c r="C624" i="12" s="1"/>
  <c r="E622" i="12"/>
  <c r="L610" i="12"/>
  <c r="H611" i="12"/>
  <c r="K352" i="12" l="1"/>
  <c r="I353" i="12" s="1"/>
  <c r="J352" i="12"/>
  <c r="F624" i="12"/>
  <c r="C625" i="12" s="1"/>
  <c r="E623" i="12"/>
  <c r="L611" i="12"/>
  <c r="H612" i="12"/>
  <c r="J353" i="12" l="1"/>
  <c r="K353" i="12"/>
  <c r="I354" i="12" s="1"/>
  <c r="F625" i="12"/>
  <c r="C626" i="12" s="1"/>
  <c r="E624" i="12"/>
  <c r="L612" i="12"/>
  <c r="H613" i="12"/>
  <c r="J354" i="12" l="1"/>
  <c r="K354" i="12"/>
  <c r="I355" i="12" s="1"/>
  <c r="F626" i="12"/>
  <c r="C627" i="12" s="1"/>
  <c r="E625" i="12"/>
  <c r="L613" i="12"/>
  <c r="H614" i="12"/>
  <c r="J355" i="12" l="1"/>
  <c r="K355" i="12"/>
  <c r="I356" i="12" s="1"/>
  <c r="F627" i="12"/>
  <c r="C628" i="12" s="1"/>
  <c r="E626" i="12"/>
  <c r="H615" i="12"/>
  <c r="L614" i="12"/>
  <c r="J356" i="12" l="1"/>
  <c r="K356" i="12"/>
  <c r="I357" i="12" s="1"/>
  <c r="F628" i="12"/>
  <c r="C629" i="12" s="1"/>
  <c r="E627" i="12"/>
  <c r="H616" i="12"/>
  <c r="L615" i="12"/>
  <c r="K357" i="12" l="1"/>
  <c r="I358" i="12" s="1"/>
  <c r="J357" i="12"/>
  <c r="F629" i="12"/>
  <c r="C630" i="12" s="1"/>
  <c r="E628" i="12"/>
  <c r="H617" i="12"/>
  <c r="L616" i="12"/>
  <c r="J358" i="12" l="1"/>
  <c r="K358" i="12"/>
  <c r="I359" i="12" s="1"/>
  <c r="E629" i="12"/>
  <c r="F630" i="12"/>
  <c r="C631" i="12" s="1"/>
  <c r="L617" i="12"/>
  <c r="H618" i="12"/>
  <c r="K359" i="12" l="1"/>
  <c r="I360" i="12" s="1"/>
  <c r="J359" i="12"/>
  <c r="F631" i="12"/>
  <c r="C632" i="12" s="1"/>
  <c r="E630" i="12"/>
  <c r="H619" i="12"/>
  <c r="L618" i="12"/>
  <c r="J360" i="12" l="1"/>
  <c r="K360" i="12"/>
  <c r="I361" i="12" s="1"/>
  <c r="F632" i="12"/>
  <c r="C633" i="12" s="1"/>
  <c r="E631" i="12"/>
  <c r="H620" i="12"/>
  <c r="L619" i="12"/>
  <c r="K361" i="12" l="1"/>
  <c r="I362" i="12" s="1"/>
  <c r="J361" i="12"/>
  <c r="F633" i="12"/>
  <c r="C634" i="12" s="1"/>
  <c r="E632" i="12"/>
  <c r="H621" i="12"/>
  <c r="L620" i="12"/>
  <c r="K362" i="12" l="1"/>
  <c r="I363" i="12" s="1"/>
  <c r="J362" i="12"/>
  <c r="E633" i="12"/>
  <c r="F634" i="12"/>
  <c r="C635" i="12" s="1"/>
  <c r="L621" i="12"/>
  <c r="H622" i="12"/>
  <c r="K363" i="12" l="1"/>
  <c r="I364" i="12" s="1"/>
  <c r="J363" i="12"/>
  <c r="F635" i="12"/>
  <c r="C636" i="12" s="1"/>
  <c r="E634" i="12"/>
  <c r="H623" i="12"/>
  <c r="L622" i="12"/>
  <c r="J364" i="12" l="1"/>
  <c r="K364" i="12"/>
  <c r="I365" i="12" s="1"/>
  <c r="F636" i="12"/>
  <c r="C637" i="12" s="1"/>
  <c r="E635" i="12"/>
  <c r="H624" i="12"/>
  <c r="L623" i="12"/>
  <c r="K365" i="12" l="1"/>
  <c r="I366" i="12" s="1"/>
  <c r="J365" i="12"/>
  <c r="F637" i="12"/>
  <c r="C638" i="12" s="1"/>
  <c r="E636" i="12"/>
  <c r="H625" i="12"/>
  <c r="L624" i="12"/>
  <c r="K366" i="12" l="1"/>
  <c r="I367" i="12" s="1"/>
  <c r="J366" i="12"/>
  <c r="F638" i="12"/>
  <c r="C639" i="12" s="1"/>
  <c r="E637" i="12"/>
  <c r="L625" i="12"/>
  <c r="H626" i="12"/>
  <c r="K367" i="12" l="1"/>
  <c r="I368" i="12" s="1"/>
  <c r="J367" i="12"/>
  <c r="F639" i="12"/>
  <c r="C640" i="12" s="1"/>
  <c r="E638" i="12"/>
  <c r="L626" i="12"/>
  <c r="H627" i="12"/>
  <c r="K368" i="12" l="1"/>
  <c r="I369" i="12" s="1"/>
  <c r="J368" i="12"/>
  <c r="E639" i="12"/>
  <c r="F640" i="12"/>
  <c r="C641" i="12" s="1"/>
  <c r="L627" i="12"/>
  <c r="H628" i="12"/>
  <c r="J369" i="12" l="1"/>
  <c r="K369" i="12"/>
  <c r="I370" i="12" s="1"/>
  <c r="F641" i="12"/>
  <c r="C642" i="12" s="1"/>
  <c r="E640" i="12"/>
  <c r="L628" i="12"/>
  <c r="H629" i="12"/>
  <c r="J370" i="12" l="1"/>
  <c r="K370" i="12"/>
  <c r="I371" i="12" s="1"/>
  <c r="F642" i="12"/>
  <c r="C643" i="12" s="1"/>
  <c r="E641" i="12"/>
  <c r="L629" i="12"/>
  <c r="H630" i="12"/>
  <c r="J371" i="12" l="1"/>
  <c r="K371" i="12"/>
  <c r="I372" i="12" s="1"/>
  <c r="F643" i="12"/>
  <c r="C644" i="12" s="1"/>
  <c r="E642" i="12"/>
  <c r="H631" i="12"/>
  <c r="L630" i="12"/>
  <c r="J372" i="12" l="1"/>
  <c r="K372" i="12"/>
  <c r="I373" i="12" s="1"/>
  <c r="F644" i="12"/>
  <c r="C645" i="12" s="1"/>
  <c r="E643" i="12"/>
  <c r="H632" i="12"/>
  <c r="L631" i="12"/>
  <c r="J373" i="12" l="1"/>
  <c r="K373" i="12"/>
  <c r="I374" i="12" s="1"/>
  <c r="F645" i="12"/>
  <c r="C646" i="12" s="1"/>
  <c r="E644" i="12"/>
  <c r="H633" i="12"/>
  <c r="L632" i="12"/>
  <c r="J374" i="12" l="1"/>
  <c r="K374" i="12"/>
  <c r="I375" i="12" s="1"/>
  <c r="E645" i="12"/>
  <c r="F646" i="12"/>
  <c r="C647" i="12" s="1"/>
  <c r="L633" i="12"/>
  <c r="H634" i="12"/>
  <c r="J375" i="12" l="1"/>
  <c r="K375" i="12"/>
  <c r="I376" i="12" s="1"/>
  <c r="F647" i="12"/>
  <c r="C648" i="12" s="1"/>
  <c r="E646" i="12"/>
  <c r="H635" i="12"/>
  <c r="L634" i="12"/>
  <c r="J376" i="12" l="1"/>
  <c r="K376" i="12"/>
  <c r="I377" i="12" s="1"/>
  <c r="F648" i="12"/>
  <c r="C649" i="12" s="1"/>
  <c r="E647" i="12"/>
  <c r="H636" i="12"/>
  <c r="L635" i="12"/>
  <c r="K377" i="12" l="1"/>
  <c r="I378" i="12" s="1"/>
  <c r="J377" i="12"/>
  <c r="F649" i="12"/>
  <c r="C650" i="12" s="1"/>
  <c r="E648" i="12"/>
  <c r="H637" i="12"/>
  <c r="L636" i="12"/>
  <c r="J378" i="12" l="1"/>
  <c r="K378" i="12"/>
  <c r="I379" i="12" s="1"/>
  <c r="E649" i="12"/>
  <c r="F650" i="12"/>
  <c r="C651" i="12" s="1"/>
  <c r="L637" i="12"/>
  <c r="H638" i="12"/>
  <c r="K379" i="12" l="1"/>
  <c r="I380" i="12" s="1"/>
  <c r="J379" i="12"/>
  <c r="F651" i="12"/>
  <c r="C652" i="12" s="1"/>
  <c r="E650" i="12"/>
  <c r="H639" i="12"/>
  <c r="L638" i="12"/>
  <c r="K380" i="12" l="1"/>
  <c r="I381" i="12" s="1"/>
  <c r="J380" i="12"/>
  <c r="F652" i="12"/>
  <c r="C653" i="12" s="1"/>
  <c r="E651" i="12"/>
  <c r="H640" i="12"/>
  <c r="L639" i="12"/>
  <c r="J381" i="12" l="1"/>
  <c r="K381" i="12"/>
  <c r="I382" i="12" s="1"/>
  <c r="F653" i="12"/>
  <c r="C654" i="12" s="1"/>
  <c r="E652" i="12"/>
  <c r="H641" i="12"/>
  <c r="L640" i="12"/>
  <c r="K382" i="12" l="1"/>
  <c r="I383" i="12" s="1"/>
  <c r="J382" i="12"/>
  <c r="E653" i="12"/>
  <c r="F654" i="12"/>
  <c r="C655" i="12" s="1"/>
  <c r="L641" i="12"/>
  <c r="H642" i="12"/>
  <c r="J383" i="12" l="1"/>
  <c r="K383" i="12"/>
  <c r="I384" i="12" s="1"/>
  <c r="F655" i="12"/>
  <c r="C656" i="12" s="1"/>
  <c r="E654" i="12"/>
  <c r="L642" i="12"/>
  <c r="H643" i="12"/>
  <c r="K384" i="12" l="1"/>
  <c r="I385" i="12" s="1"/>
  <c r="J384" i="12"/>
  <c r="F656" i="12"/>
  <c r="C657" i="12" s="1"/>
  <c r="E655" i="12"/>
  <c r="L643" i="12"/>
  <c r="H644" i="12"/>
  <c r="J385" i="12" l="1"/>
  <c r="K385" i="12"/>
  <c r="I386" i="12" s="1"/>
  <c r="F657" i="12"/>
  <c r="C658" i="12" s="1"/>
  <c r="E656" i="12"/>
  <c r="L644" i="12"/>
  <c r="H645" i="12"/>
  <c r="J386" i="12" l="1"/>
  <c r="K386" i="12"/>
  <c r="I387" i="12" s="1"/>
  <c r="F658" i="12"/>
  <c r="C659" i="12" s="1"/>
  <c r="E657" i="12"/>
  <c r="L645" i="12"/>
  <c r="H646" i="12"/>
  <c r="J387" i="12" l="1"/>
  <c r="K387" i="12"/>
  <c r="I388" i="12" s="1"/>
  <c r="F659" i="12"/>
  <c r="C660" i="12" s="1"/>
  <c r="E658" i="12"/>
  <c r="H647" i="12"/>
  <c r="L646" i="12"/>
  <c r="J388" i="12" l="1"/>
  <c r="K388" i="12"/>
  <c r="I389" i="12" s="1"/>
  <c r="F660" i="12"/>
  <c r="C661" i="12" s="1"/>
  <c r="E659" i="12"/>
  <c r="H648" i="12"/>
  <c r="L647" i="12"/>
  <c r="J389" i="12" l="1"/>
  <c r="K389" i="12"/>
  <c r="I390" i="12" s="1"/>
  <c r="F661" i="12"/>
  <c r="C662" i="12" s="1"/>
  <c r="E660" i="12"/>
  <c r="L648" i="12"/>
  <c r="H649" i="12"/>
  <c r="J390" i="12" l="1"/>
  <c r="K390" i="12"/>
  <c r="I391" i="12" s="1"/>
  <c r="F662" i="12"/>
  <c r="C663" i="12" s="1"/>
  <c r="E661" i="12"/>
  <c r="L649" i="12"/>
  <c r="H650" i="12"/>
  <c r="K391" i="12" l="1"/>
  <c r="I392" i="12" s="1"/>
  <c r="J391" i="12"/>
  <c r="F663" i="12"/>
  <c r="C664" i="12" s="1"/>
  <c r="E662" i="12"/>
  <c r="L650" i="12"/>
  <c r="H651" i="12"/>
  <c r="J392" i="12" l="1"/>
  <c r="K392" i="12"/>
  <c r="I393" i="12" s="1"/>
  <c r="F664" i="12"/>
  <c r="C665" i="12" s="1"/>
  <c r="E663" i="12"/>
  <c r="L651" i="12"/>
  <c r="H652" i="12"/>
  <c r="K393" i="12" l="1"/>
  <c r="I394" i="12" s="1"/>
  <c r="J393" i="12"/>
  <c r="F665" i="12"/>
  <c r="C666" i="12" s="1"/>
  <c r="E664" i="12"/>
  <c r="L652" i="12"/>
  <c r="H653" i="12"/>
  <c r="J394" i="12" l="1"/>
  <c r="K394" i="12"/>
  <c r="I395" i="12" s="1"/>
  <c r="F666" i="12"/>
  <c r="C667" i="12" s="1"/>
  <c r="E665" i="12"/>
  <c r="L653" i="12"/>
  <c r="H654" i="12"/>
  <c r="K395" i="12" l="1"/>
  <c r="I396" i="12" s="1"/>
  <c r="J395" i="12"/>
  <c r="F667" i="12"/>
  <c r="C668" i="12" s="1"/>
  <c r="E666" i="12"/>
  <c r="L654" i="12"/>
  <c r="H655" i="12"/>
  <c r="K396" i="12" l="1"/>
  <c r="I397" i="12" s="1"/>
  <c r="J396" i="12"/>
  <c r="F668" i="12"/>
  <c r="C669" i="12" s="1"/>
  <c r="E667" i="12"/>
  <c r="H656" i="12"/>
  <c r="L655" i="12"/>
  <c r="J397" i="12" l="1"/>
  <c r="K397" i="12"/>
  <c r="I398" i="12" s="1"/>
  <c r="F669" i="12"/>
  <c r="C670" i="12" s="1"/>
  <c r="E668" i="12"/>
  <c r="L656" i="12"/>
  <c r="H657" i="12"/>
  <c r="K398" i="12" l="1"/>
  <c r="I399" i="12" s="1"/>
  <c r="J398" i="12"/>
  <c r="F670" i="12"/>
  <c r="C671" i="12" s="1"/>
  <c r="E669" i="12"/>
  <c r="L657" i="12"/>
  <c r="H658" i="12"/>
  <c r="J399" i="12" l="1"/>
  <c r="K399" i="12"/>
  <c r="I400" i="12" s="1"/>
  <c r="F671" i="12"/>
  <c r="C672" i="12" s="1"/>
  <c r="E670" i="12"/>
  <c r="L658" i="12"/>
  <c r="H659" i="12"/>
  <c r="J400" i="12" l="1"/>
  <c r="K400" i="12"/>
  <c r="I401" i="12" s="1"/>
  <c r="E671" i="12"/>
  <c r="F672" i="12"/>
  <c r="C673" i="12" s="1"/>
  <c r="L659" i="12"/>
  <c r="H660" i="12"/>
  <c r="J401" i="12" l="1"/>
  <c r="K401" i="12"/>
  <c r="I402" i="12" s="1"/>
  <c r="F673" i="12"/>
  <c r="C674" i="12" s="1"/>
  <c r="E672" i="12"/>
  <c r="L660" i="12"/>
  <c r="H661" i="12"/>
  <c r="J402" i="12" l="1"/>
  <c r="K402" i="12"/>
  <c r="I403" i="12" s="1"/>
  <c r="F674" i="12"/>
  <c r="C675" i="12" s="1"/>
  <c r="E673" i="12"/>
  <c r="L661" i="12"/>
  <c r="H662" i="12"/>
  <c r="K403" i="12" l="1"/>
  <c r="I404" i="12" s="1"/>
  <c r="J403" i="12"/>
  <c r="F675" i="12"/>
  <c r="C676" i="12" s="1"/>
  <c r="E674" i="12"/>
  <c r="L662" i="12"/>
  <c r="H663" i="12"/>
  <c r="J404" i="12" l="1"/>
  <c r="K404" i="12"/>
  <c r="I405" i="12" s="1"/>
  <c r="F676" i="12"/>
  <c r="C677" i="12" s="1"/>
  <c r="E675" i="12"/>
  <c r="H664" i="12"/>
  <c r="L663" i="12"/>
  <c r="K405" i="12" l="1"/>
  <c r="I406" i="12" s="1"/>
  <c r="J405" i="12"/>
  <c r="F677" i="12"/>
  <c r="C678" i="12" s="1"/>
  <c r="E676" i="12"/>
  <c r="L664" i="12"/>
  <c r="H665" i="12"/>
  <c r="K406" i="12" l="1"/>
  <c r="I407" i="12" s="1"/>
  <c r="J406" i="12"/>
  <c r="E677" i="12"/>
  <c r="F678" i="12"/>
  <c r="C679" i="12" s="1"/>
  <c r="L665" i="12"/>
  <c r="H666" i="12"/>
  <c r="J407" i="12" l="1"/>
  <c r="K407" i="12"/>
  <c r="I408" i="12" s="1"/>
  <c r="F679" i="12"/>
  <c r="C680" i="12" s="1"/>
  <c r="E678" i="12"/>
  <c r="L666" i="12"/>
  <c r="H667" i="12"/>
  <c r="J408" i="12" l="1"/>
  <c r="K408" i="12"/>
  <c r="I409" i="12" s="1"/>
  <c r="F680" i="12"/>
  <c r="C681" i="12" s="1"/>
  <c r="E679" i="12"/>
  <c r="L667" i="12"/>
  <c r="H668" i="12"/>
  <c r="K409" i="12" l="1"/>
  <c r="I410" i="12" s="1"/>
  <c r="J409" i="12"/>
  <c r="F681" i="12"/>
  <c r="C682" i="12" s="1"/>
  <c r="E680" i="12"/>
  <c r="L668" i="12"/>
  <c r="H669" i="12"/>
  <c r="K410" i="12" l="1"/>
  <c r="I411" i="12" s="1"/>
  <c r="J410" i="12"/>
  <c r="F682" i="12"/>
  <c r="C683" i="12" s="1"/>
  <c r="E681" i="12"/>
  <c r="L669" i="12"/>
  <c r="H670" i="12"/>
  <c r="J411" i="12" l="1"/>
  <c r="K411" i="12"/>
  <c r="I412" i="12" s="1"/>
  <c r="F683" i="12"/>
  <c r="C684" i="12" s="1"/>
  <c r="E682" i="12"/>
  <c r="L670" i="12"/>
  <c r="H671" i="12"/>
  <c r="K412" i="12" l="1"/>
  <c r="I413" i="12" s="1"/>
  <c r="J412" i="12"/>
  <c r="F684" i="12"/>
  <c r="C685" i="12" s="1"/>
  <c r="E683" i="12"/>
  <c r="H672" i="12"/>
  <c r="L671" i="12"/>
  <c r="K413" i="12" l="1"/>
  <c r="I414" i="12" s="1"/>
  <c r="J413" i="12"/>
  <c r="F685" i="12"/>
  <c r="C686" i="12" s="1"/>
  <c r="E684" i="12"/>
  <c r="L672" i="12"/>
  <c r="H673" i="12"/>
  <c r="K414" i="12" l="1"/>
  <c r="I415" i="12" s="1"/>
  <c r="J414" i="12"/>
  <c r="F686" i="12"/>
  <c r="C687" i="12" s="1"/>
  <c r="E685" i="12"/>
  <c r="L673" i="12"/>
  <c r="H674" i="12"/>
  <c r="K415" i="12" l="1"/>
  <c r="I416" i="12" s="1"/>
  <c r="J415" i="12"/>
  <c r="F687" i="12"/>
  <c r="C688" i="12" s="1"/>
  <c r="E686" i="12"/>
  <c r="L674" i="12"/>
  <c r="H675" i="12"/>
  <c r="K416" i="12" l="1"/>
  <c r="I417" i="12" s="1"/>
  <c r="J416" i="12"/>
  <c r="F688" i="12"/>
  <c r="C689" i="12" s="1"/>
  <c r="E687" i="12"/>
  <c r="L675" i="12"/>
  <c r="H676" i="12"/>
  <c r="K417" i="12" l="1"/>
  <c r="I418" i="12" s="1"/>
  <c r="J417" i="12"/>
  <c r="F689" i="12"/>
  <c r="C690" i="12" s="1"/>
  <c r="E688" i="12"/>
  <c r="L676" i="12"/>
  <c r="H677" i="12"/>
  <c r="J418" i="12" l="1"/>
  <c r="K418" i="12"/>
  <c r="I419" i="12" s="1"/>
  <c r="E689" i="12"/>
  <c r="F690" i="12"/>
  <c r="C691" i="12" s="1"/>
  <c r="L677" i="12"/>
  <c r="H678" i="12"/>
  <c r="J419" i="12" l="1"/>
  <c r="K419" i="12"/>
  <c r="I420" i="12" s="1"/>
  <c r="F691" i="12"/>
  <c r="C692" i="12" s="1"/>
  <c r="E690" i="12"/>
  <c r="L678" i="12"/>
  <c r="H679" i="12"/>
  <c r="J420" i="12" l="1"/>
  <c r="K420" i="12"/>
  <c r="I421" i="12" s="1"/>
  <c r="F692" i="12"/>
  <c r="C693" i="12" s="1"/>
  <c r="E691" i="12"/>
  <c r="H680" i="12"/>
  <c r="L679" i="12"/>
  <c r="K421" i="12" l="1"/>
  <c r="I422" i="12" s="1"/>
  <c r="J421" i="12"/>
  <c r="E692" i="12"/>
  <c r="F693" i="12"/>
  <c r="C694" i="12" s="1"/>
  <c r="L680" i="12"/>
  <c r="H681" i="12"/>
  <c r="K422" i="12" l="1"/>
  <c r="I423" i="12" s="1"/>
  <c r="J422" i="12"/>
  <c r="F694" i="12"/>
  <c r="C695" i="12" s="1"/>
  <c r="E693" i="12"/>
  <c r="L681" i="12"/>
  <c r="H682" i="12"/>
  <c r="J423" i="12" l="1"/>
  <c r="K423" i="12"/>
  <c r="I424" i="12" s="1"/>
  <c r="F695" i="12"/>
  <c r="C696" i="12" s="1"/>
  <c r="E694" i="12"/>
  <c r="L682" i="12"/>
  <c r="H683" i="12"/>
  <c r="J424" i="12" l="1"/>
  <c r="K424" i="12"/>
  <c r="I425" i="12" s="1"/>
  <c r="F696" i="12"/>
  <c r="C697" i="12" s="1"/>
  <c r="E695" i="12"/>
  <c r="L683" i="12"/>
  <c r="H684" i="12"/>
  <c r="K425" i="12" l="1"/>
  <c r="I426" i="12" s="1"/>
  <c r="J425" i="12"/>
  <c r="F697" i="12"/>
  <c r="C698" i="12" s="1"/>
  <c r="E696" i="12"/>
  <c r="L684" i="12"/>
  <c r="H685" i="12"/>
  <c r="J426" i="12" l="1"/>
  <c r="K426" i="12"/>
  <c r="I427" i="12" s="1"/>
  <c r="F698" i="12"/>
  <c r="C699" i="12" s="1"/>
  <c r="E697" i="12"/>
  <c r="L685" i="12"/>
  <c r="H686" i="12"/>
  <c r="J427" i="12" l="1"/>
  <c r="K427" i="12"/>
  <c r="I428" i="12" s="1"/>
  <c r="F699" i="12"/>
  <c r="C700" i="12" s="1"/>
  <c r="E698" i="12"/>
  <c r="L686" i="12"/>
  <c r="H687" i="12"/>
  <c r="J428" i="12" l="1"/>
  <c r="K428" i="12"/>
  <c r="I429" i="12" s="1"/>
  <c r="F700" i="12"/>
  <c r="C701" i="12" s="1"/>
  <c r="E699" i="12"/>
  <c r="H688" i="12"/>
  <c r="L687" i="12"/>
  <c r="J429" i="12" l="1"/>
  <c r="K429" i="12"/>
  <c r="I430" i="12" s="1"/>
  <c r="F701" i="12"/>
  <c r="C702" i="12" s="1"/>
  <c r="E700" i="12"/>
  <c r="L688" i="12"/>
  <c r="H689" i="12"/>
  <c r="J430" i="12" l="1"/>
  <c r="K430" i="12"/>
  <c r="I431" i="12" s="1"/>
  <c r="F702" i="12"/>
  <c r="C703" i="12" s="1"/>
  <c r="E701" i="12"/>
  <c r="L689" i="12"/>
  <c r="H690" i="12"/>
  <c r="J431" i="12" l="1"/>
  <c r="K431" i="12"/>
  <c r="I432" i="12" s="1"/>
  <c r="F703" i="12"/>
  <c r="C704" i="12" s="1"/>
  <c r="E702" i="12"/>
  <c r="L690" i="12"/>
  <c r="H691" i="12"/>
  <c r="J432" i="12" l="1"/>
  <c r="K432" i="12"/>
  <c r="I433" i="12" s="1"/>
  <c r="F704" i="12"/>
  <c r="C705" i="12" s="1"/>
  <c r="E703" i="12"/>
  <c r="L691" i="12"/>
  <c r="H692" i="12"/>
  <c r="K433" i="12" l="1"/>
  <c r="I434" i="12" s="1"/>
  <c r="J433" i="12"/>
  <c r="F705" i="12"/>
  <c r="C706" i="12" s="1"/>
  <c r="E704" i="12"/>
  <c r="L692" i="12"/>
  <c r="H693" i="12"/>
  <c r="J434" i="12" l="1"/>
  <c r="K434" i="12"/>
  <c r="I435" i="12" s="1"/>
  <c r="E705" i="12"/>
  <c r="F706" i="12"/>
  <c r="C707" i="12" s="1"/>
  <c r="L693" i="12"/>
  <c r="H694" i="12"/>
  <c r="K435" i="12" l="1"/>
  <c r="I436" i="12" s="1"/>
  <c r="J435" i="12"/>
  <c r="F707" i="12"/>
  <c r="C708" i="12" s="1"/>
  <c r="E706" i="12"/>
  <c r="L694" i="12"/>
  <c r="H695" i="12"/>
  <c r="J436" i="12" l="1"/>
  <c r="K436" i="12"/>
  <c r="I437" i="12" s="1"/>
  <c r="E707" i="12"/>
  <c r="F708" i="12"/>
  <c r="C709" i="12" s="1"/>
  <c r="H696" i="12"/>
  <c r="L695" i="12"/>
  <c r="K437" i="12" l="1"/>
  <c r="I438" i="12" s="1"/>
  <c r="J437" i="12"/>
  <c r="F709" i="12"/>
  <c r="C710" i="12" s="1"/>
  <c r="E708" i="12"/>
  <c r="L696" i="12"/>
  <c r="H697" i="12"/>
  <c r="K438" i="12" l="1"/>
  <c r="I439" i="12" s="1"/>
  <c r="J438" i="12"/>
  <c r="F710" i="12"/>
  <c r="C711" i="12" s="1"/>
  <c r="E709" i="12"/>
  <c r="L697" i="12"/>
  <c r="H698" i="12"/>
  <c r="J439" i="12" l="1"/>
  <c r="K439" i="12"/>
  <c r="I440" i="12" s="1"/>
  <c r="E710" i="12"/>
  <c r="F711" i="12"/>
  <c r="C712" i="12" s="1"/>
  <c r="L698" i="12"/>
  <c r="H699" i="12"/>
  <c r="J440" i="12" l="1"/>
  <c r="K440" i="12"/>
  <c r="I441" i="12" s="1"/>
  <c r="F712" i="12"/>
  <c r="C713" i="12" s="1"/>
  <c r="E711" i="12"/>
  <c r="L699" i="12"/>
  <c r="H700" i="12"/>
  <c r="K441" i="12" l="1"/>
  <c r="I442" i="12" s="1"/>
  <c r="J441" i="12"/>
  <c r="F713" i="12"/>
  <c r="C714" i="12" s="1"/>
  <c r="E712" i="12"/>
  <c r="L700" i="12"/>
  <c r="H701" i="12"/>
  <c r="J442" i="12" l="1"/>
  <c r="K442" i="12"/>
  <c r="I443" i="12" s="1"/>
  <c r="E713" i="12"/>
  <c r="F714" i="12"/>
  <c r="C715" i="12" s="1"/>
  <c r="H702" i="12"/>
  <c r="L701" i="12"/>
  <c r="K443" i="12" l="1"/>
  <c r="I444" i="12" s="1"/>
  <c r="J443" i="12"/>
  <c r="F715" i="12"/>
  <c r="C716" i="12" s="1"/>
  <c r="E714" i="12"/>
  <c r="L702" i="12"/>
  <c r="H703" i="12"/>
  <c r="J444" i="12" l="1"/>
  <c r="K444" i="12"/>
  <c r="I445" i="12" s="1"/>
  <c r="F716" i="12"/>
  <c r="C717" i="12" s="1"/>
  <c r="E715" i="12"/>
  <c r="H704" i="12"/>
  <c r="L703" i="12"/>
  <c r="J445" i="12" l="1"/>
  <c r="K445" i="12"/>
  <c r="I446" i="12" s="1"/>
  <c r="F717" i="12"/>
  <c r="C718" i="12" s="1"/>
  <c r="E716" i="12"/>
  <c r="L704" i="12"/>
  <c r="H705" i="12"/>
  <c r="J446" i="12" l="1"/>
  <c r="K446" i="12"/>
  <c r="I447" i="12" s="1"/>
  <c r="F718" i="12"/>
  <c r="C719" i="12" s="1"/>
  <c r="E717" i="12"/>
  <c r="L705" i="12"/>
  <c r="H706" i="12"/>
  <c r="K447" i="12" l="1"/>
  <c r="I448" i="12" s="1"/>
  <c r="J447" i="12"/>
  <c r="F719" i="12"/>
  <c r="C720" i="12" s="1"/>
  <c r="E718" i="12"/>
  <c r="L706" i="12"/>
  <c r="H707" i="12"/>
  <c r="K448" i="12" l="1"/>
  <c r="I449" i="12" s="1"/>
  <c r="J448" i="12"/>
  <c r="F720" i="12"/>
  <c r="C721" i="12" s="1"/>
  <c r="E719" i="12"/>
  <c r="L707" i="12"/>
  <c r="H708" i="12"/>
  <c r="J449" i="12" l="1"/>
  <c r="K449" i="12"/>
  <c r="I450" i="12" s="1"/>
  <c r="F721" i="12"/>
  <c r="C722" i="12" s="1"/>
  <c r="E720" i="12"/>
  <c r="L708" i="12"/>
  <c r="H709" i="12"/>
  <c r="J450" i="12" l="1"/>
  <c r="K450" i="12"/>
  <c r="I451" i="12" s="1"/>
  <c r="F722" i="12"/>
  <c r="C723" i="12" s="1"/>
  <c r="E721" i="12"/>
  <c r="H710" i="12"/>
  <c r="L709" i="12"/>
  <c r="J451" i="12" l="1"/>
  <c r="K451" i="12"/>
  <c r="I452" i="12" s="1"/>
  <c r="F723" i="12"/>
  <c r="C724" i="12" s="1"/>
  <c r="E722" i="12"/>
  <c r="L710" i="12"/>
  <c r="H711" i="12"/>
  <c r="J452" i="12" l="1"/>
  <c r="K452" i="12"/>
  <c r="I453" i="12" s="1"/>
  <c r="F724" i="12"/>
  <c r="C725" i="12" s="1"/>
  <c r="E723" i="12"/>
  <c r="H712" i="12"/>
  <c r="L711" i="12"/>
  <c r="K453" i="12" l="1"/>
  <c r="I454" i="12" s="1"/>
  <c r="J453" i="12"/>
  <c r="F725" i="12"/>
  <c r="C726" i="12" s="1"/>
  <c r="E724" i="12"/>
  <c r="L712" i="12"/>
  <c r="H713" i="12"/>
  <c r="K454" i="12" l="1"/>
  <c r="I455" i="12" s="1"/>
  <c r="J454" i="12"/>
  <c r="F726" i="12"/>
  <c r="C727" i="12" s="1"/>
  <c r="E725" i="12"/>
  <c r="L713" i="12"/>
  <c r="H714" i="12"/>
  <c r="K455" i="12" l="1"/>
  <c r="I456" i="12" s="1"/>
  <c r="J455" i="12"/>
  <c r="F727" i="12"/>
  <c r="C728" i="12" s="1"/>
  <c r="E726" i="12"/>
  <c r="L714" i="12"/>
  <c r="H715" i="12"/>
  <c r="J456" i="12" l="1"/>
  <c r="K456" i="12"/>
  <c r="I457" i="12" s="1"/>
  <c r="F728" i="12"/>
  <c r="C729" i="12" s="1"/>
  <c r="E727" i="12"/>
  <c r="L715" i="12"/>
  <c r="H716" i="12"/>
  <c r="J457" i="12" l="1"/>
  <c r="K457" i="12"/>
  <c r="I458" i="12" s="1"/>
  <c r="F729" i="12"/>
  <c r="C730" i="12" s="1"/>
  <c r="E728" i="12"/>
  <c r="L716" i="12"/>
  <c r="H717" i="12"/>
  <c r="K458" i="12" l="1"/>
  <c r="I459" i="12" s="1"/>
  <c r="J458" i="12"/>
  <c r="F730" i="12"/>
  <c r="C731" i="12" s="1"/>
  <c r="E729" i="12"/>
  <c r="H718" i="12"/>
  <c r="L717" i="12"/>
  <c r="J459" i="12" l="1"/>
  <c r="K459" i="12"/>
  <c r="I460" i="12" s="1"/>
  <c r="F731" i="12"/>
  <c r="C732" i="12" s="1"/>
  <c r="E730" i="12"/>
  <c r="L718" i="12"/>
  <c r="H719" i="12"/>
  <c r="J460" i="12" l="1"/>
  <c r="K460" i="12"/>
  <c r="I461" i="12" s="1"/>
  <c r="F732" i="12"/>
  <c r="C733" i="12" s="1"/>
  <c r="E731" i="12"/>
  <c r="H720" i="12"/>
  <c r="L719" i="12"/>
  <c r="J461" i="12" l="1"/>
  <c r="K461" i="12"/>
  <c r="I462" i="12" s="1"/>
  <c r="F733" i="12"/>
  <c r="C734" i="12" s="1"/>
  <c r="E732" i="12"/>
  <c r="L720" i="12"/>
  <c r="H721" i="12"/>
  <c r="K462" i="12" l="1"/>
  <c r="I463" i="12" s="1"/>
  <c r="J462" i="12"/>
  <c r="E733" i="12"/>
  <c r="F734" i="12"/>
  <c r="C735" i="12" s="1"/>
  <c r="L721" i="12"/>
  <c r="H722" i="12"/>
  <c r="J463" i="12" l="1"/>
  <c r="K463" i="12"/>
  <c r="I464" i="12" s="1"/>
  <c r="F735" i="12"/>
  <c r="C736" i="12" s="1"/>
  <c r="E734" i="12"/>
  <c r="L722" i="12"/>
  <c r="H723" i="12"/>
  <c r="J464" i="12" l="1"/>
  <c r="K464" i="12"/>
  <c r="I465" i="12" s="1"/>
  <c r="F736" i="12"/>
  <c r="C737" i="12" s="1"/>
  <c r="E735" i="12"/>
  <c r="L723" i="12"/>
  <c r="H724" i="12"/>
  <c r="K465" i="12" l="1"/>
  <c r="I466" i="12" s="1"/>
  <c r="J465" i="12"/>
  <c r="F737" i="12"/>
  <c r="C738" i="12" s="1"/>
  <c r="E736" i="12"/>
  <c r="L724" i="12"/>
  <c r="H725" i="12"/>
  <c r="J466" i="12" l="1"/>
  <c r="K466" i="12"/>
  <c r="I467" i="12" s="1"/>
  <c r="F738" i="12"/>
  <c r="C739" i="12" s="1"/>
  <c r="E737" i="12"/>
  <c r="H726" i="12"/>
  <c r="L725" i="12"/>
  <c r="J467" i="12" l="1"/>
  <c r="K467" i="12"/>
  <c r="I468" i="12" s="1"/>
  <c r="F739" i="12"/>
  <c r="C740" i="12" s="1"/>
  <c r="E738" i="12"/>
  <c r="L726" i="12"/>
  <c r="H727" i="12"/>
  <c r="J468" i="12" l="1"/>
  <c r="K468" i="12"/>
  <c r="I469" i="12" s="1"/>
  <c r="E739" i="12"/>
  <c r="F740" i="12"/>
  <c r="C741" i="12" s="1"/>
  <c r="H728" i="12"/>
  <c r="L727" i="12"/>
  <c r="K469" i="12" l="1"/>
  <c r="I470" i="12" s="1"/>
  <c r="J469" i="12"/>
  <c r="F741" i="12"/>
  <c r="C742" i="12" s="1"/>
  <c r="E740" i="12"/>
  <c r="L728" i="12"/>
  <c r="H729" i="12"/>
  <c r="K470" i="12" l="1"/>
  <c r="I471" i="12" s="1"/>
  <c r="J470" i="12"/>
  <c r="F742" i="12"/>
  <c r="C743" i="12" s="1"/>
  <c r="E741" i="12"/>
  <c r="L729" i="12"/>
  <c r="H730" i="12"/>
  <c r="K471" i="12" l="1"/>
  <c r="I472" i="12" s="1"/>
  <c r="J471" i="12"/>
  <c r="F743" i="12"/>
  <c r="C744" i="12" s="1"/>
  <c r="E742" i="12"/>
  <c r="L730" i="12"/>
  <c r="H731" i="12"/>
  <c r="K472" i="12" l="1"/>
  <c r="I473" i="12" s="1"/>
  <c r="J472" i="12"/>
  <c r="F744" i="12"/>
  <c r="C745" i="12" s="1"/>
  <c r="E743" i="12"/>
  <c r="L731" i="12"/>
  <c r="H732" i="12"/>
  <c r="J473" i="12" l="1"/>
  <c r="K473" i="12"/>
  <c r="I474" i="12" s="1"/>
  <c r="F745" i="12"/>
  <c r="C746" i="12" s="1"/>
  <c r="E744" i="12"/>
  <c r="L732" i="12"/>
  <c r="H733" i="12"/>
  <c r="J474" i="12" l="1"/>
  <c r="K474" i="12"/>
  <c r="I475" i="12" s="1"/>
  <c r="F746" i="12"/>
  <c r="C747" i="12" s="1"/>
  <c r="E745" i="12"/>
  <c r="H734" i="12"/>
  <c r="L733" i="12"/>
  <c r="J475" i="12" l="1"/>
  <c r="K475" i="12"/>
  <c r="I476" i="12" s="1"/>
  <c r="E746" i="12"/>
  <c r="F747" i="12"/>
  <c r="C748" i="12" s="1"/>
  <c r="L734" i="12"/>
  <c r="H735" i="12"/>
  <c r="K476" i="12" l="1"/>
  <c r="I477" i="12" s="1"/>
  <c r="J476" i="12"/>
  <c r="F748" i="12"/>
  <c r="C749" i="12" s="1"/>
  <c r="E747" i="12"/>
  <c r="H736" i="12"/>
  <c r="L735" i="12"/>
  <c r="J477" i="12" l="1"/>
  <c r="K477" i="12"/>
  <c r="I478" i="12" s="1"/>
  <c r="F749" i="12"/>
  <c r="C750" i="12" s="1"/>
  <c r="E748" i="12"/>
  <c r="L736" i="12"/>
  <c r="H737" i="12"/>
  <c r="J478" i="12" l="1"/>
  <c r="K478" i="12"/>
  <c r="I479" i="12" s="1"/>
  <c r="E749" i="12"/>
  <c r="F750" i="12"/>
  <c r="C751" i="12" s="1"/>
  <c r="L737" i="12"/>
  <c r="H738" i="12"/>
  <c r="J479" i="12" l="1"/>
  <c r="K479" i="12"/>
  <c r="I480" i="12" s="1"/>
  <c r="F751" i="12"/>
  <c r="C752" i="12" s="1"/>
  <c r="E750" i="12"/>
  <c r="L738" i="12"/>
  <c r="H739" i="12"/>
  <c r="J480" i="12" l="1"/>
  <c r="K480" i="12"/>
  <c r="I481" i="12" s="1"/>
  <c r="F752" i="12"/>
  <c r="C753" i="12" s="1"/>
  <c r="E751" i="12"/>
  <c r="L739" i="12"/>
  <c r="H740" i="12"/>
  <c r="J481" i="12" l="1"/>
  <c r="K481" i="12"/>
  <c r="I482" i="12" s="1"/>
  <c r="F753" i="12"/>
  <c r="C754" i="12" s="1"/>
  <c r="E752" i="12"/>
  <c r="L740" i="12"/>
  <c r="H741" i="12"/>
  <c r="K482" i="12" l="1"/>
  <c r="I483" i="12" s="1"/>
  <c r="J482" i="12"/>
  <c r="F754" i="12"/>
  <c r="C755" i="12" s="1"/>
  <c r="E753" i="12"/>
  <c r="H742" i="12"/>
  <c r="L741" i="12"/>
  <c r="J483" i="12" l="1"/>
  <c r="K483" i="12"/>
  <c r="I484" i="12" s="1"/>
  <c r="E754" i="12"/>
  <c r="F755" i="12"/>
  <c r="C756" i="12" s="1"/>
  <c r="L742" i="12"/>
  <c r="H743" i="12"/>
  <c r="J484" i="12" l="1"/>
  <c r="K484" i="12"/>
  <c r="I485" i="12" s="1"/>
  <c r="E755" i="12"/>
  <c r="F756" i="12"/>
  <c r="C757" i="12" s="1"/>
  <c r="H744" i="12"/>
  <c r="L743" i="12"/>
  <c r="J485" i="12" l="1"/>
  <c r="K485" i="12"/>
  <c r="I486" i="12" s="1"/>
  <c r="E756" i="12"/>
  <c r="F757" i="12"/>
  <c r="C758" i="12" s="1"/>
  <c r="L744" i="12"/>
  <c r="H745" i="12"/>
  <c r="J486" i="12" l="1"/>
  <c r="K486" i="12"/>
  <c r="I487" i="12" s="1"/>
  <c r="F758" i="12"/>
  <c r="C759" i="12" s="1"/>
  <c r="E757" i="12"/>
  <c r="L745" i="12"/>
  <c r="H746" i="12"/>
  <c r="J487" i="12" l="1"/>
  <c r="K487" i="12"/>
  <c r="I488" i="12" s="1"/>
  <c r="F759" i="12"/>
  <c r="C760" i="12" s="1"/>
  <c r="E758" i="12"/>
  <c r="L746" i="12"/>
  <c r="H747" i="12"/>
  <c r="K488" i="12" l="1"/>
  <c r="I489" i="12" s="1"/>
  <c r="J488" i="12"/>
  <c r="E759" i="12"/>
  <c r="F760" i="12"/>
  <c r="C761" i="12" s="1"/>
  <c r="L747" i="12"/>
  <c r="H748" i="12"/>
  <c r="K489" i="12" l="1"/>
  <c r="I490" i="12" s="1"/>
  <c r="J489" i="12"/>
  <c r="F761" i="12"/>
  <c r="C762" i="12" s="1"/>
  <c r="E760" i="12"/>
  <c r="L748" i="12"/>
  <c r="H749" i="12"/>
  <c r="K490" i="12" l="1"/>
  <c r="I491" i="12" s="1"/>
  <c r="J490" i="12"/>
  <c r="F762" i="12"/>
  <c r="C763" i="12" s="1"/>
  <c r="E761" i="12"/>
  <c r="H750" i="12"/>
  <c r="L749" i="12"/>
  <c r="J491" i="12" l="1"/>
  <c r="K491" i="12"/>
  <c r="I492" i="12" s="1"/>
  <c r="E762" i="12"/>
  <c r="F763" i="12"/>
  <c r="C764" i="12" s="1"/>
  <c r="L750" i="12"/>
  <c r="H751" i="12"/>
  <c r="J492" i="12" l="1"/>
  <c r="K492" i="12"/>
  <c r="I493" i="12" s="1"/>
  <c r="F764" i="12"/>
  <c r="C765" i="12" s="1"/>
  <c r="E763" i="12"/>
  <c r="L751" i="12"/>
  <c r="H752" i="12"/>
  <c r="K493" i="12" l="1"/>
  <c r="I494" i="12" s="1"/>
  <c r="J493" i="12"/>
  <c r="F765" i="12"/>
  <c r="C766" i="12" s="1"/>
  <c r="E764" i="12"/>
  <c r="L752" i="12"/>
  <c r="H753" i="12"/>
  <c r="K494" i="12" l="1"/>
  <c r="I495" i="12" s="1"/>
  <c r="J494" i="12"/>
  <c r="E765" i="12"/>
  <c r="F766" i="12"/>
  <c r="C767" i="12" s="1"/>
  <c r="L753" i="12"/>
  <c r="H754" i="12"/>
  <c r="J495" i="12" l="1"/>
  <c r="K495" i="12"/>
  <c r="I496" i="12" s="1"/>
  <c r="F767" i="12"/>
  <c r="C768" i="12" s="1"/>
  <c r="E766" i="12"/>
  <c r="L754" i="12"/>
  <c r="H755" i="12"/>
  <c r="K496" i="12" l="1"/>
  <c r="I497" i="12" s="1"/>
  <c r="J496" i="12"/>
  <c r="F768" i="12"/>
  <c r="C769" i="12" s="1"/>
  <c r="E767" i="12"/>
  <c r="H756" i="12"/>
  <c r="L755" i="12"/>
  <c r="K497" i="12" l="1"/>
  <c r="I498" i="12" s="1"/>
  <c r="J497" i="12"/>
  <c r="F769" i="12"/>
  <c r="C770" i="12" s="1"/>
  <c r="E768" i="12"/>
  <c r="L756" i="12"/>
  <c r="H757" i="12"/>
  <c r="K498" i="12" l="1"/>
  <c r="I499" i="12" s="1"/>
  <c r="J498" i="12"/>
  <c r="F770" i="12"/>
  <c r="C771" i="12" s="1"/>
  <c r="E769" i="12"/>
  <c r="H758" i="12"/>
  <c r="L757" i="12"/>
  <c r="J499" i="12" l="1"/>
  <c r="K499" i="12"/>
  <c r="I500" i="12" s="1"/>
  <c r="F771" i="12"/>
  <c r="C772" i="12" s="1"/>
  <c r="E770" i="12"/>
  <c r="L758" i="12"/>
  <c r="H759" i="12"/>
  <c r="K500" i="12" l="1"/>
  <c r="I501" i="12" s="1"/>
  <c r="J500" i="12"/>
  <c r="E771" i="12"/>
  <c r="F772" i="12"/>
  <c r="C773" i="12" s="1"/>
  <c r="H760" i="12"/>
  <c r="L759" i="12"/>
  <c r="J501" i="12" l="1"/>
  <c r="K501" i="12"/>
  <c r="I502" i="12" s="1"/>
  <c r="E772" i="12"/>
  <c r="F773" i="12"/>
  <c r="C774" i="12" s="1"/>
  <c r="L760" i="12"/>
  <c r="H761" i="12"/>
  <c r="J502" i="12" l="1"/>
  <c r="K502" i="12"/>
  <c r="I503" i="12" s="1"/>
  <c r="F774" i="12"/>
  <c r="C775" i="12" s="1"/>
  <c r="E773" i="12"/>
  <c r="L761" i="12"/>
  <c r="H762" i="12"/>
  <c r="J503" i="12" l="1"/>
  <c r="K503" i="12"/>
  <c r="I504" i="12" s="1"/>
  <c r="F775" i="12"/>
  <c r="C776" i="12" s="1"/>
  <c r="E774" i="12"/>
  <c r="L762" i="12"/>
  <c r="H763" i="12"/>
  <c r="K504" i="12" l="1"/>
  <c r="I505" i="12" s="1"/>
  <c r="J504" i="12"/>
  <c r="F776" i="12"/>
  <c r="C777" i="12" s="1"/>
  <c r="E775" i="12"/>
  <c r="L763" i="12"/>
  <c r="H764" i="12"/>
  <c r="J505" i="12" l="1"/>
  <c r="K505" i="12"/>
  <c r="I506" i="12" s="1"/>
  <c r="F777" i="12"/>
  <c r="C778" i="12" s="1"/>
  <c r="E776" i="12"/>
  <c r="L764" i="12"/>
  <c r="H765" i="12"/>
  <c r="J506" i="12" l="1"/>
  <c r="K506" i="12"/>
  <c r="I507" i="12" s="1"/>
  <c r="F778" i="12"/>
  <c r="C779" i="12" s="1"/>
  <c r="E777" i="12"/>
  <c r="H766" i="12"/>
  <c r="L765" i="12"/>
  <c r="J507" i="12" l="1"/>
  <c r="K507" i="12"/>
  <c r="I508" i="12" s="1"/>
  <c r="F779" i="12"/>
  <c r="C780" i="12" s="1"/>
  <c r="E778" i="12"/>
  <c r="L766" i="12"/>
  <c r="H767" i="12"/>
  <c r="K508" i="12" l="1"/>
  <c r="I509" i="12" s="1"/>
  <c r="J508" i="12"/>
  <c r="E779" i="12"/>
  <c r="F780" i="12"/>
  <c r="C781" i="12" s="1"/>
  <c r="H768" i="12"/>
  <c r="L767" i="12"/>
  <c r="J509" i="12" l="1"/>
  <c r="K509" i="12"/>
  <c r="I510" i="12" s="1"/>
  <c r="F781" i="12"/>
  <c r="C782" i="12" s="1"/>
  <c r="E780" i="12"/>
  <c r="L768" i="12"/>
  <c r="H769" i="12"/>
  <c r="J510" i="12" l="1"/>
  <c r="K510" i="12"/>
  <c r="I511" i="12" s="1"/>
  <c r="F782" i="12"/>
  <c r="C783" i="12" s="1"/>
  <c r="E781" i="12"/>
  <c r="L769" i="12"/>
  <c r="H770" i="12"/>
  <c r="J511" i="12" l="1"/>
  <c r="K511" i="12"/>
  <c r="I512" i="12" s="1"/>
  <c r="F783" i="12"/>
  <c r="C784" i="12" s="1"/>
  <c r="E782" i="12"/>
  <c r="L770" i="12"/>
  <c r="H771" i="12"/>
  <c r="J512" i="12" l="1"/>
  <c r="T3" i="12" s="1"/>
  <c r="K512" i="12"/>
  <c r="I513" i="12" s="1"/>
  <c r="F784" i="12"/>
  <c r="C785" i="12" s="1"/>
  <c r="E783" i="12"/>
  <c r="L771" i="12"/>
  <c r="H772" i="12"/>
  <c r="K513" i="12" l="1"/>
  <c r="I514" i="12" s="1"/>
  <c r="J513" i="12"/>
  <c r="F785" i="12"/>
  <c r="C786" i="12" s="1"/>
  <c r="E784" i="12"/>
  <c r="L772" i="12"/>
  <c r="H773" i="12"/>
  <c r="K514" i="12" l="1"/>
  <c r="I515" i="12" s="1"/>
  <c r="J514" i="12"/>
  <c r="F786" i="12"/>
  <c r="C787" i="12" s="1"/>
  <c r="E785" i="12"/>
  <c r="H774" i="12"/>
  <c r="L773" i="12"/>
  <c r="K515" i="12" l="1"/>
  <c r="I516" i="12" s="1"/>
  <c r="J515" i="12"/>
  <c r="F787" i="12"/>
  <c r="C788" i="12" s="1"/>
  <c r="E786" i="12"/>
  <c r="L774" i="12"/>
  <c r="H775" i="12"/>
  <c r="J516" i="12" l="1"/>
  <c r="K516" i="12"/>
  <c r="I517" i="12" s="1"/>
  <c r="F788" i="12"/>
  <c r="C789" i="12" s="1"/>
  <c r="E787" i="12"/>
  <c r="L775" i="12"/>
  <c r="H776" i="12"/>
  <c r="K517" i="12" l="1"/>
  <c r="I518" i="12" s="1"/>
  <c r="J517" i="12"/>
  <c r="E788" i="12"/>
  <c r="F789" i="12"/>
  <c r="C790" i="12" s="1"/>
  <c r="L776" i="12"/>
  <c r="H777" i="12"/>
  <c r="J518" i="12" l="1"/>
  <c r="K518" i="12"/>
  <c r="I519" i="12" s="1"/>
  <c r="F790" i="12"/>
  <c r="C791" i="12" s="1"/>
  <c r="E789" i="12"/>
  <c r="L777" i="12"/>
  <c r="H778" i="12"/>
  <c r="J519" i="12" l="1"/>
  <c r="K519" i="12"/>
  <c r="I520" i="12" s="1"/>
  <c r="F791" i="12"/>
  <c r="C792" i="12" s="1"/>
  <c r="E790" i="12"/>
  <c r="L778" i="12"/>
  <c r="H779" i="12"/>
  <c r="K520" i="12" l="1"/>
  <c r="I521" i="12" s="1"/>
  <c r="J520" i="12"/>
  <c r="E791" i="12"/>
  <c r="F792" i="12"/>
  <c r="C793" i="12" s="1"/>
  <c r="H780" i="12"/>
  <c r="L779" i="12"/>
  <c r="K521" i="12" l="1"/>
  <c r="I522" i="12" s="1"/>
  <c r="J521" i="12"/>
  <c r="F793" i="12"/>
  <c r="C794" i="12" s="1"/>
  <c r="E792" i="12"/>
  <c r="L780" i="12"/>
  <c r="H781" i="12"/>
  <c r="K522" i="12" l="1"/>
  <c r="I523" i="12" s="1"/>
  <c r="J522" i="12"/>
  <c r="F794" i="12"/>
  <c r="C795" i="12" s="1"/>
  <c r="E793" i="12"/>
  <c r="H782" i="12"/>
  <c r="L781" i="12"/>
  <c r="K523" i="12" l="1"/>
  <c r="I524" i="12" s="1"/>
  <c r="J523" i="12"/>
  <c r="F795" i="12"/>
  <c r="C796" i="12" s="1"/>
  <c r="E794" i="12"/>
  <c r="L782" i="12"/>
  <c r="H783" i="12"/>
  <c r="K524" i="12" l="1"/>
  <c r="I525" i="12" s="1"/>
  <c r="J524" i="12"/>
  <c r="F796" i="12"/>
  <c r="C797" i="12" s="1"/>
  <c r="E795" i="12"/>
  <c r="H784" i="12"/>
  <c r="L783" i="12"/>
  <c r="K525" i="12" l="1"/>
  <c r="I526" i="12" s="1"/>
  <c r="J525" i="12"/>
  <c r="F797" i="12"/>
  <c r="C798" i="12" s="1"/>
  <c r="E796" i="12"/>
  <c r="L784" i="12"/>
  <c r="H785" i="12"/>
  <c r="J526" i="12" l="1"/>
  <c r="K526" i="12"/>
  <c r="I527" i="12" s="1"/>
  <c r="F798" i="12"/>
  <c r="C799" i="12" s="1"/>
  <c r="E797" i="12"/>
  <c r="L785" i="12"/>
  <c r="H786" i="12"/>
  <c r="J527" i="12" l="1"/>
  <c r="K527" i="12"/>
  <c r="I528" i="12" s="1"/>
  <c r="F799" i="12"/>
  <c r="C800" i="12" s="1"/>
  <c r="E798" i="12"/>
  <c r="L786" i="12"/>
  <c r="H787" i="12"/>
  <c r="K528" i="12" l="1"/>
  <c r="I529" i="12" s="1"/>
  <c r="J528" i="12"/>
  <c r="F800" i="12"/>
  <c r="C801" i="12" s="1"/>
  <c r="E799" i="12"/>
  <c r="L787" i="12"/>
  <c r="H788" i="12"/>
  <c r="J529" i="12" l="1"/>
  <c r="K529" i="12"/>
  <c r="I530" i="12" s="1"/>
  <c r="F801" i="12"/>
  <c r="C802" i="12" s="1"/>
  <c r="E800" i="12"/>
  <c r="L788" i="12"/>
  <c r="H789" i="12"/>
  <c r="J530" i="12" l="1"/>
  <c r="K530" i="12"/>
  <c r="I531" i="12" s="1"/>
  <c r="F802" i="12"/>
  <c r="C803" i="12" s="1"/>
  <c r="E801" i="12"/>
  <c r="H790" i="12"/>
  <c r="L789" i="12"/>
  <c r="J531" i="12" l="1"/>
  <c r="K531" i="12"/>
  <c r="I532" i="12" s="1"/>
  <c r="F803" i="12"/>
  <c r="C804" i="12" s="1"/>
  <c r="E802" i="12"/>
  <c r="L790" i="12"/>
  <c r="H791" i="12"/>
  <c r="K532" i="12" l="1"/>
  <c r="I533" i="12" s="1"/>
  <c r="J532" i="12"/>
  <c r="F804" i="12"/>
  <c r="C805" i="12" s="1"/>
  <c r="E803" i="12"/>
  <c r="H792" i="12"/>
  <c r="L791" i="12"/>
  <c r="K533" i="12" l="1"/>
  <c r="I534" i="12" s="1"/>
  <c r="J533" i="12"/>
  <c r="E804" i="12"/>
  <c r="F805" i="12"/>
  <c r="C806" i="12" s="1"/>
  <c r="L792" i="12"/>
  <c r="H793" i="12"/>
  <c r="J534" i="12" l="1"/>
  <c r="K534" i="12"/>
  <c r="I535" i="12" s="1"/>
  <c r="F806" i="12"/>
  <c r="C807" i="12" s="1"/>
  <c r="E805" i="12"/>
  <c r="L793" i="12"/>
  <c r="H794" i="12"/>
  <c r="K535" i="12" l="1"/>
  <c r="I536" i="12" s="1"/>
  <c r="J535" i="12"/>
  <c r="F807" i="12"/>
  <c r="C808" i="12" s="1"/>
  <c r="E806" i="12"/>
  <c r="L794" i="12"/>
  <c r="H795" i="12"/>
  <c r="K536" i="12" l="1"/>
  <c r="I537" i="12" s="1"/>
  <c r="J536" i="12"/>
  <c r="F808" i="12"/>
  <c r="C809" i="12" s="1"/>
  <c r="E807" i="12"/>
  <c r="L795" i="12"/>
  <c r="H796" i="12"/>
  <c r="K537" i="12" l="1"/>
  <c r="I538" i="12" s="1"/>
  <c r="J537" i="12"/>
  <c r="F809" i="12"/>
  <c r="C810" i="12" s="1"/>
  <c r="E808" i="12"/>
  <c r="L796" i="12"/>
  <c r="H797" i="12"/>
  <c r="J538" i="12" l="1"/>
  <c r="K538" i="12"/>
  <c r="I539" i="12" s="1"/>
  <c r="E809" i="12"/>
  <c r="F810" i="12"/>
  <c r="C811" i="12" s="1"/>
  <c r="H798" i="12"/>
  <c r="L797" i="12"/>
  <c r="J539" i="12" l="1"/>
  <c r="K539" i="12"/>
  <c r="I540" i="12" s="1"/>
  <c r="F811" i="12"/>
  <c r="C812" i="12" s="1"/>
  <c r="E810" i="12"/>
  <c r="L798" i="12"/>
  <c r="H799" i="12"/>
  <c r="K540" i="12" l="1"/>
  <c r="I541" i="12" s="1"/>
  <c r="J540" i="12"/>
  <c r="E811" i="12"/>
  <c r="F812" i="12"/>
  <c r="C813" i="12" s="1"/>
  <c r="H800" i="12"/>
  <c r="L799" i="12"/>
  <c r="K541" i="12" l="1"/>
  <c r="I542" i="12" s="1"/>
  <c r="J541" i="12"/>
  <c r="F813" i="12"/>
  <c r="C814" i="12" s="1"/>
  <c r="E812" i="12"/>
  <c r="L800" i="12"/>
  <c r="H801" i="12"/>
  <c r="J542" i="12" l="1"/>
  <c r="K542" i="12"/>
  <c r="I543" i="12" s="1"/>
  <c r="E813" i="12"/>
  <c r="F814" i="12"/>
  <c r="C815" i="12" s="1"/>
  <c r="L801" i="12"/>
  <c r="H802" i="12"/>
  <c r="K543" i="12" l="1"/>
  <c r="I544" i="12" s="1"/>
  <c r="J543" i="12"/>
  <c r="F815" i="12"/>
  <c r="C816" i="12" s="1"/>
  <c r="E814" i="12"/>
  <c r="L802" i="12"/>
  <c r="H803" i="12"/>
  <c r="K544" i="12" l="1"/>
  <c r="I545" i="12" s="1"/>
  <c r="J544" i="12"/>
  <c r="E815" i="12"/>
  <c r="F816" i="12"/>
  <c r="C817" i="12" s="1"/>
  <c r="L803" i="12"/>
  <c r="H804" i="12"/>
  <c r="K545" i="12" l="1"/>
  <c r="I546" i="12" s="1"/>
  <c r="J545" i="12"/>
  <c r="E816" i="12"/>
  <c r="F817" i="12"/>
  <c r="C818" i="12" s="1"/>
  <c r="L804" i="12"/>
  <c r="H805" i="12"/>
  <c r="J546" i="12" l="1"/>
  <c r="K546" i="12"/>
  <c r="I547" i="12" s="1"/>
  <c r="F818" i="12"/>
  <c r="C819" i="12" s="1"/>
  <c r="E817" i="12"/>
  <c r="H806" i="12"/>
  <c r="L805" i="12"/>
  <c r="K547" i="12" l="1"/>
  <c r="I548" i="12" s="1"/>
  <c r="J547" i="12"/>
  <c r="F819" i="12"/>
  <c r="C820" i="12" s="1"/>
  <c r="E818" i="12"/>
  <c r="L806" i="12"/>
  <c r="H807" i="12"/>
  <c r="J548" i="12" l="1"/>
  <c r="K548" i="12"/>
  <c r="I549" i="12" s="1"/>
  <c r="F820" i="12"/>
  <c r="C821" i="12" s="1"/>
  <c r="E819" i="12"/>
  <c r="H808" i="12"/>
  <c r="L807" i="12"/>
  <c r="J549" i="12" l="1"/>
  <c r="K549" i="12"/>
  <c r="I550" i="12" s="1"/>
  <c r="F821" i="12"/>
  <c r="C822" i="12" s="1"/>
  <c r="E820" i="12"/>
  <c r="L808" i="12"/>
  <c r="H809" i="12"/>
  <c r="K550" i="12" l="1"/>
  <c r="I551" i="12" s="1"/>
  <c r="J550" i="12"/>
  <c r="F822" i="12"/>
  <c r="C823" i="12" s="1"/>
  <c r="E821" i="12"/>
  <c r="L809" i="12"/>
  <c r="H810" i="12"/>
  <c r="K551" i="12" l="1"/>
  <c r="I552" i="12" s="1"/>
  <c r="J551" i="12"/>
  <c r="F823" i="12"/>
  <c r="C824" i="12" s="1"/>
  <c r="E822" i="12"/>
  <c r="L810" i="12"/>
  <c r="H811" i="12"/>
  <c r="K552" i="12" l="1"/>
  <c r="I553" i="12" s="1"/>
  <c r="J552" i="12"/>
  <c r="F824" i="12"/>
  <c r="C825" i="12" s="1"/>
  <c r="E823" i="12"/>
  <c r="L811" i="12"/>
  <c r="H812" i="12"/>
  <c r="J553" i="12" l="1"/>
  <c r="K553" i="12"/>
  <c r="I554" i="12" s="1"/>
  <c r="F825" i="12"/>
  <c r="C826" i="12" s="1"/>
  <c r="E824" i="12"/>
  <c r="L812" i="12"/>
  <c r="H813" i="12"/>
  <c r="J554" i="12" l="1"/>
  <c r="K554" i="12"/>
  <c r="I555" i="12" s="1"/>
  <c r="E825" i="12"/>
  <c r="F826" i="12"/>
  <c r="C827" i="12" s="1"/>
  <c r="H814" i="12"/>
  <c r="L813" i="12"/>
  <c r="J555" i="12" l="1"/>
  <c r="K555" i="12"/>
  <c r="I556" i="12" s="1"/>
  <c r="F827" i="12"/>
  <c r="C828" i="12" s="1"/>
  <c r="E826" i="12"/>
  <c r="L814" i="12"/>
  <c r="H815" i="12"/>
  <c r="J556" i="12" l="1"/>
  <c r="K556" i="12"/>
  <c r="I557" i="12" s="1"/>
  <c r="F828" i="12"/>
  <c r="C829" i="12" s="1"/>
  <c r="E827" i="12"/>
  <c r="H816" i="12"/>
  <c r="L815" i="12"/>
  <c r="J557" i="12" l="1"/>
  <c r="K557" i="12"/>
  <c r="I558" i="12" s="1"/>
  <c r="F829" i="12"/>
  <c r="C830" i="12" s="1"/>
  <c r="E828" i="12"/>
  <c r="L816" i="12"/>
  <c r="H817" i="12"/>
  <c r="J558" i="12" l="1"/>
  <c r="K558" i="12"/>
  <c r="I559" i="12" s="1"/>
  <c r="F830" i="12"/>
  <c r="C831" i="12" s="1"/>
  <c r="E829" i="12"/>
  <c r="L817" i="12"/>
  <c r="H818" i="12"/>
  <c r="J559" i="12" l="1"/>
  <c r="K559" i="12"/>
  <c r="I560" i="12" s="1"/>
  <c r="E830" i="12"/>
  <c r="F831" i="12"/>
  <c r="C832" i="12" s="1"/>
  <c r="L818" i="12"/>
  <c r="H819" i="12"/>
  <c r="K560" i="12" l="1"/>
  <c r="I561" i="12" s="1"/>
  <c r="J560" i="12"/>
  <c r="F832" i="12"/>
  <c r="C833" i="12" s="1"/>
  <c r="E831" i="12"/>
  <c r="L819" i="12"/>
  <c r="H820" i="12"/>
  <c r="K561" i="12" l="1"/>
  <c r="I562" i="12" s="1"/>
  <c r="J561" i="12"/>
  <c r="F833" i="12"/>
  <c r="C834" i="12" s="1"/>
  <c r="E832" i="12"/>
  <c r="L820" i="12"/>
  <c r="H821" i="12"/>
  <c r="K562" i="12" l="1"/>
  <c r="I563" i="12" s="1"/>
  <c r="J562" i="12"/>
  <c r="F834" i="12"/>
  <c r="C835" i="12" s="1"/>
  <c r="E833" i="12"/>
  <c r="H822" i="12"/>
  <c r="L821" i="12"/>
  <c r="K563" i="12" l="1"/>
  <c r="I564" i="12" s="1"/>
  <c r="J563" i="12"/>
  <c r="F835" i="12"/>
  <c r="C836" i="12" s="1"/>
  <c r="E834" i="12"/>
  <c r="L822" i="12"/>
  <c r="H823" i="12"/>
  <c r="K564" i="12" l="1"/>
  <c r="I565" i="12" s="1"/>
  <c r="J564" i="12"/>
  <c r="F836" i="12"/>
  <c r="C837" i="12" s="1"/>
  <c r="E835" i="12"/>
  <c r="H824" i="12"/>
  <c r="L823" i="12"/>
  <c r="J565" i="12" l="1"/>
  <c r="K565" i="12"/>
  <c r="I566" i="12" s="1"/>
  <c r="F837" i="12"/>
  <c r="C838" i="12" s="1"/>
  <c r="E836" i="12"/>
  <c r="L824" i="12"/>
  <c r="H825" i="12"/>
  <c r="J566" i="12" l="1"/>
  <c r="K566" i="12"/>
  <c r="I567" i="12" s="1"/>
  <c r="F838" i="12"/>
  <c r="C839" i="12" s="1"/>
  <c r="E837" i="12"/>
  <c r="L825" i="12"/>
  <c r="H826" i="12"/>
  <c r="K567" i="12" l="1"/>
  <c r="I568" i="12" s="1"/>
  <c r="J567" i="12"/>
  <c r="F839" i="12"/>
  <c r="C840" i="12" s="1"/>
  <c r="E838" i="12"/>
  <c r="L826" i="12"/>
  <c r="H827" i="12"/>
  <c r="K568" i="12" l="1"/>
  <c r="I569" i="12" s="1"/>
  <c r="J568" i="12"/>
  <c r="F840" i="12"/>
  <c r="C841" i="12" s="1"/>
  <c r="E839" i="12"/>
  <c r="L827" i="12"/>
  <c r="H828" i="12"/>
  <c r="J569" i="12" l="1"/>
  <c r="K569" i="12"/>
  <c r="I570" i="12" s="1"/>
  <c r="F841" i="12"/>
  <c r="C842" i="12" s="1"/>
  <c r="E840" i="12"/>
  <c r="L828" i="12"/>
  <c r="H829" i="12"/>
  <c r="J570" i="12" l="1"/>
  <c r="K570" i="12"/>
  <c r="I571" i="12" s="1"/>
  <c r="F842" i="12"/>
  <c r="C843" i="12" s="1"/>
  <c r="E841" i="12"/>
  <c r="H830" i="12"/>
  <c r="L829" i="12"/>
  <c r="J571" i="12" l="1"/>
  <c r="K571" i="12"/>
  <c r="I572" i="12" s="1"/>
  <c r="F843" i="12"/>
  <c r="C844" i="12" s="1"/>
  <c r="E842" i="12"/>
  <c r="L830" i="12"/>
  <c r="H831" i="12"/>
  <c r="K572" i="12" l="1"/>
  <c r="I573" i="12" s="1"/>
  <c r="J572" i="12"/>
  <c r="F844" i="12"/>
  <c r="C845" i="12" s="1"/>
  <c r="E843" i="12"/>
  <c r="H832" i="12"/>
  <c r="L831" i="12"/>
  <c r="J573" i="12" l="1"/>
  <c r="K573" i="12"/>
  <c r="I574" i="12" s="1"/>
  <c r="E844" i="12"/>
  <c r="F845" i="12"/>
  <c r="C846" i="12" s="1"/>
  <c r="L832" i="12"/>
  <c r="H833" i="12"/>
  <c r="K574" i="12" l="1"/>
  <c r="I575" i="12" s="1"/>
  <c r="J574" i="12"/>
  <c r="E845" i="12"/>
  <c r="F846" i="12"/>
  <c r="C847" i="12" s="1"/>
  <c r="L833" i="12"/>
  <c r="H834" i="12"/>
  <c r="J575" i="12" l="1"/>
  <c r="K575" i="12"/>
  <c r="I576" i="12" s="1"/>
  <c r="F847" i="12"/>
  <c r="C848" i="12" s="1"/>
  <c r="E846" i="12"/>
  <c r="L834" i="12"/>
  <c r="H835" i="12"/>
  <c r="J576" i="12" l="1"/>
  <c r="K576" i="12"/>
  <c r="I577" i="12" s="1"/>
  <c r="F848" i="12"/>
  <c r="C849" i="12" s="1"/>
  <c r="E847" i="12"/>
  <c r="L835" i="12"/>
  <c r="H836" i="12"/>
  <c r="K577" i="12" l="1"/>
  <c r="I578" i="12" s="1"/>
  <c r="J577" i="12"/>
  <c r="F849" i="12"/>
  <c r="C850" i="12" s="1"/>
  <c r="E848" i="12"/>
  <c r="L836" i="12"/>
  <c r="H837" i="12"/>
  <c r="K578" i="12" l="1"/>
  <c r="I579" i="12" s="1"/>
  <c r="J578" i="12"/>
  <c r="F850" i="12"/>
  <c r="C851" i="12" s="1"/>
  <c r="E849" i="12"/>
  <c r="H838" i="12"/>
  <c r="L837" i="12"/>
  <c r="K579" i="12" l="1"/>
  <c r="I580" i="12" s="1"/>
  <c r="J579" i="12"/>
  <c r="F851" i="12"/>
  <c r="C852" i="12" s="1"/>
  <c r="E850" i="12"/>
  <c r="L838" i="12"/>
  <c r="H839" i="12"/>
  <c r="K580" i="12" l="1"/>
  <c r="I581" i="12" s="1"/>
  <c r="J580" i="12"/>
  <c r="F852" i="12"/>
  <c r="C853" i="12" s="1"/>
  <c r="E851" i="12"/>
  <c r="L839" i="12"/>
  <c r="H840" i="12"/>
  <c r="K581" i="12" l="1"/>
  <c r="I582" i="12" s="1"/>
  <c r="J581" i="12"/>
  <c r="F853" i="12"/>
  <c r="C854" i="12" s="1"/>
  <c r="E852" i="12"/>
  <c r="L840" i="12"/>
  <c r="H841" i="12"/>
  <c r="J582" i="12" l="1"/>
  <c r="K582" i="12"/>
  <c r="I583" i="12" s="1"/>
  <c r="F854" i="12"/>
  <c r="C855" i="12" s="1"/>
  <c r="E853" i="12"/>
  <c r="L841" i="12"/>
  <c r="H842" i="12"/>
  <c r="J583" i="12" l="1"/>
  <c r="K583" i="12"/>
  <c r="I584" i="12" s="1"/>
  <c r="E854" i="12"/>
  <c r="F855" i="12"/>
  <c r="C856" i="12" s="1"/>
  <c r="L842" i="12"/>
  <c r="H843" i="12"/>
  <c r="J584" i="12" l="1"/>
  <c r="K584" i="12"/>
  <c r="I585" i="12" s="1"/>
  <c r="E855" i="12"/>
  <c r="F856" i="12"/>
  <c r="C857" i="12" s="1"/>
  <c r="H844" i="12"/>
  <c r="L843" i="12"/>
  <c r="J585" i="12" l="1"/>
  <c r="K585" i="12"/>
  <c r="I586" i="12" s="1"/>
  <c r="F857" i="12"/>
  <c r="C858" i="12" s="1"/>
  <c r="E856" i="12"/>
  <c r="L844" i="12"/>
  <c r="H845" i="12"/>
  <c r="J586" i="12" l="1"/>
  <c r="K586" i="12"/>
  <c r="I587" i="12" s="1"/>
  <c r="F858" i="12"/>
  <c r="C859" i="12" s="1"/>
  <c r="E857" i="12"/>
  <c r="H846" i="12"/>
  <c r="L845" i="12"/>
  <c r="K587" i="12" l="1"/>
  <c r="I588" i="12" s="1"/>
  <c r="J587" i="12"/>
  <c r="F859" i="12"/>
  <c r="C860" i="12" s="1"/>
  <c r="E858" i="12"/>
  <c r="L846" i="12"/>
  <c r="H847" i="12"/>
  <c r="J588" i="12" l="1"/>
  <c r="K588" i="12"/>
  <c r="I589" i="12" s="1"/>
  <c r="F860" i="12"/>
  <c r="C861" i="12" s="1"/>
  <c r="E859" i="12"/>
  <c r="H848" i="12"/>
  <c r="L847" i="12"/>
  <c r="J589" i="12" l="1"/>
  <c r="K589" i="12"/>
  <c r="I590" i="12" s="1"/>
  <c r="E860" i="12"/>
  <c r="F861" i="12"/>
  <c r="C862" i="12" s="1"/>
  <c r="L848" i="12"/>
  <c r="H849" i="12"/>
  <c r="E861" i="12" l="1"/>
  <c r="J590" i="12"/>
  <c r="K590" i="12"/>
  <c r="I591" i="12" s="1"/>
  <c r="F862" i="12"/>
  <c r="C863" i="12" s="1"/>
  <c r="L849" i="12"/>
  <c r="H850" i="12"/>
  <c r="K591" i="12" l="1"/>
  <c r="I592" i="12" s="1"/>
  <c r="J591" i="12"/>
  <c r="F863" i="12"/>
  <c r="C864" i="12" s="1"/>
  <c r="E862" i="12"/>
  <c r="L850" i="12"/>
  <c r="H851" i="12"/>
  <c r="J592" i="12" l="1"/>
  <c r="K592" i="12"/>
  <c r="I593" i="12" s="1"/>
  <c r="F864" i="12"/>
  <c r="C865" i="12" s="1"/>
  <c r="E863" i="12"/>
  <c r="L851" i="12"/>
  <c r="H852" i="12"/>
  <c r="K593" i="12" l="1"/>
  <c r="I594" i="12" s="1"/>
  <c r="J593" i="12"/>
  <c r="F865" i="12"/>
  <c r="C866" i="12" s="1"/>
  <c r="E864" i="12"/>
  <c r="L852" i="12"/>
  <c r="H853" i="12"/>
  <c r="E865" i="12" l="1"/>
  <c r="J594" i="12"/>
  <c r="K594" i="12"/>
  <c r="I595" i="12" s="1"/>
  <c r="F866" i="12"/>
  <c r="C867" i="12" s="1"/>
  <c r="H854" i="12"/>
  <c r="L853" i="12"/>
  <c r="K595" i="12" l="1"/>
  <c r="I596" i="12" s="1"/>
  <c r="J595" i="12"/>
  <c r="F867" i="12"/>
  <c r="C868" i="12" s="1"/>
  <c r="E866" i="12"/>
  <c r="L854" i="12"/>
  <c r="H855" i="12"/>
  <c r="K596" i="12" l="1"/>
  <c r="I597" i="12" s="1"/>
  <c r="J596" i="12"/>
  <c r="E867" i="12"/>
  <c r="F868" i="12"/>
  <c r="C869" i="12" s="1"/>
  <c r="H856" i="12"/>
  <c r="L855" i="12"/>
  <c r="J597" i="12" l="1"/>
  <c r="K597" i="12"/>
  <c r="I598" i="12" s="1"/>
  <c r="F869" i="12"/>
  <c r="C870" i="12" s="1"/>
  <c r="E868" i="12"/>
  <c r="L856" i="12"/>
  <c r="H857" i="12"/>
  <c r="J598" i="12" l="1"/>
  <c r="K598" i="12"/>
  <c r="I599" i="12" s="1"/>
  <c r="E869" i="12"/>
  <c r="F870" i="12"/>
  <c r="C871" i="12" s="1"/>
  <c r="L857" i="12"/>
  <c r="H858" i="12"/>
  <c r="K599" i="12" l="1"/>
  <c r="I600" i="12" s="1"/>
  <c r="J599" i="12"/>
  <c r="F871" i="12"/>
  <c r="C872" i="12" s="1"/>
  <c r="E870" i="12"/>
  <c r="L858" i="12"/>
  <c r="H859" i="12"/>
  <c r="J600" i="12" l="1"/>
  <c r="K600" i="12"/>
  <c r="I601" i="12" s="1"/>
  <c r="F872" i="12"/>
  <c r="C873" i="12" s="1"/>
  <c r="E871" i="12"/>
  <c r="L859" i="12"/>
  <c r="H860" i="12"/>
  <c r="K601" i="12" l="1"/>
  <c r="I602" i="12" s="1"/>
  <c r="J601" i="12"/>
  <c r="F873" i="12"/>
  <c r="C874" i="12" s="1"/>
  <c r="E872" i="12"/>
  <c r="L860" i="12"/>
  <c r="H861" i="12"/>
  <c r="K602" i="12" l="1"/>
  <c r="I603" i="12" s="1"/>
  <c r="J602" i="12"/>
  <c r="F874" i="12"/>
  <c r="C875" i="12" s="1"/>
  <c r="E873" i="12"/>
  <c r="H862" i="12"/>
  <c r="L861" i="12"/>
  <c r="K603" i="12" l="1"/>
  <c r="I604" i="12" s="1"/>
  <c r="J603" i="12"/>
  <c r="F875" i="12"/>
  <c r="C876" i="12" s="1"/>
  <c r="E874" i="12"/>
  <c r="L862" i="12"/>
  <c r="H863" i="12"/>
  <c r="K604" i="12" l="1"/>
  <c r="I605" i="12" s="1"/>
  <c r="J604" i="12"/>
  <c r="F876" i="12"/>
  <c r="C877" i="12" s="1"/>
  <c r="E875" i="12"/>
  <c r="H864" i="12"/>
  <c r="L863" i="12"/>
  <c r="K605" i="12" l="1"/>
  <c r="I606" i="12" s="1"/>
  <c r="J605" i="12"/>
  <c r="F877" i="12"/>
  <c r="C878" i="12" s="1"/>
  <c r="E876" i="12"/>
  <c r="L864" i="12"/>
  <c r="H865" i="12"/>
  <c r="J606" i="12" l="1"/>
  <c r="K606" i="12"/>
  <c r="I607" i="12" s="1"/>
  <c r="F878" i="12"/>
  <c r="C879" i="12" s="1"/>
  <c r="E877" i="12"/>
  <c r="L865" i="12"/>
  <c r="H866" i="12"/>
  <c r="J607" i="12" l="1"/>
  <c r="K607" i="12"/>
  <c r="I608" i="12" s="1"/>
  <c r="F879" i="12"/>
  <c r="C880" i="12" s="1"/>
  <c r="E878" i="12"/>
  <c r="L866" i="12"/>
  <c r="H867" i="12"/>
  <c r="K608" i="12" l="1"/>
  <c r="I609" i="12" s="1"/>
  <c r="J608" i="12"/>
  <c r="F880" i="12"/>
  <c r="C881" i="12" s="1"/>
  <c r="E879" i="12"/>
  <c r="L867" i="12"/>
  <c r="H868" i="12"/>
  <c r="J609" i="12" l="1"/>
  <c r="K609" i="12"/>
  <c r="I610" i="12" s="1"/>
  <c r="F881" i="12"/>
  <c r="C882" i="12" s="1"/>
  <c r="E880" i="12"/>
  <c r="L868" i="12"/>
  <c r="H869" i="12"/>
  <c r="J610" i="12" l="1"/>
  <c r="K610" i="12"/>
  <c r="I611" i="12" s="1"/>
  <c r="E881" i="12"/>
  <c r="F882" i="12"/>
  <c r="C883" i="12" s="1"/>
  <c r="H870" i="12"/>
  <c r="L869" i="12"/>
  <c r="J611" i="12" l="1"/>
  <c r="K611" i="12"/>
  <c r="I612" i="12" s="1"/>
  <c r="F883" i="12"/>
  <c r="C884" i="12" s="1"/>
  <c r="E882" i="12"/>
  <c r="L870" i="12"/>
  <c r="H871" i="12"/>
  <c r="K612" i="12" l="1"/>
  <c r="I613" i="12" s="1"/>
  <c r="J612" i="12"/>
  <c r="F884" i="12"/>
  <c r="C885" i="12" s="1"/>
  <c r="E883" i="12"/>
  <c r="L871" i="12"/>
  <c r="H872" i="12"/>
  <c r="J613" i="12" l="1"/>
  <c r="K613" i="12"/>
  <c r="I614" i="12" s="1"/>
  <c r="E884" i="12"/>
  <c r="F885" i="12"/>
  <c r="C886" i="12" s="1"/>
  <c r="L872" i="12"/>
  <c r="H873" i="12"/>
  <c r="J614" i="12" l="1"/>
  <c r="K614" i="12"/>
  <c r="I615" i="12" s="1"/>
  <c r="F886" i="12"/>
  <c r="C887" i="12" s="1"/>
  <c r="E885" i="12"/>
  <c r="L873" i="12"/>
  <c r="H874" i="12"/>
  <c r="K615" i="12" l="1"/>
  <c r="I616" i="12" s="1"/>
  <c r="J615" i="12"/>
  <c r="F887" i="12"/>
  <c r="C888" i="12" s="1"/>
  <c r="E886" i="12"/>
  <c r="L874" i="12"/>
  <c r="H875" i="12"/>
  <c r="K616" i="12" l="1"/>
  <c r="I617" i="12" s="1"/>
  <c r="J616" i="12"/>
  <c r="F888" i="12"/>
  <c r="C889" i="12" s="1"/>
  <c r="E887" i="12"/>
  <c r="H876" i="12"/>
  <c r="L875" i="12"/>
  <c r="K617" i="12" l="1"/>
  <c r="I618" i="12" s="1"/>
  <c r="J617" i="12"/>
  <c r="E888" i="12"/>
  <c r="F889" i="12"/>
  <c r="C890" i="12" s="1"/>
  <c r="L876" i="12"/>
  <c r="H877" i="12"/>
  <c r="K618" i="12" l="1"/>
  <c r="I619" i="12" s="1"/>
  <c r="J618" i="12"/>
  <c r="F890" i="12"/>
  <c r="C891" i="12" s="1"/>
  <c r="E889" i="12"/>
  <c r="H878" i="12"/>
  <c r="L877" i="12"/>
  <c r="K619" i="12" l="1"/>
  <c r="I620" i="12" s="1"/>
  <c r="J619" i="12"/>
  <c r="E890" i="12"/>
  <c r="F891" i="12"/>
  <c r="C892" i="12" s="1"/>
  <c r="L878" i="12"/>
  <c r="H879" i="12"/>
  <c r="K620" i="12" l="1"/>
  <c r="I621" i="12" s="1"/>
  <c r="J620" i="12"/>
  <c r="F892" i="12"/>
  <c r="C893" i="12" s="1"/>
  <c r="E891" i="12"/>
  <c r="L879" i="12"/>
  <c r="H880" i="12"/>
  <c r="K621" i="12" l="1"/>
  <c r="I622" i="12" s="1"/>
  <c r="J621" i="12"/>
  <c r="E892" i="12"/>
  <c r="F893" i="12"/>
  <c r="C894" i="12" s="1"/>
  <c r="L880" i="12"/>
  <c r="H881" i="12"/>
  <c r="J622" i="12" l="1"/>
  <c r="K622" i="12"/>
  <c r="I623" i="12" s="1"/>
  <c r="E893" i="12"/>
  <c r="F894" i="12"/>
  <c r="C895" i="12" s="1"/>
  <c r="L881" i="12"/>
  <c r="H882" i="12"/>
  <c r="K623" i="12" l="1"/>
  <c r="I624" i="12" s="1"/>
  <c r="J623" i="12"/>
  <c r="F895" i="12"/>
  <c r="C896" i="12" s="1"/>
  <c r="E894" i="12"/>
  <c r="L882" i="12"/>
  <c r="H883" i="12"/>
  <c r="K624" i="12" l="1"/>
  <c r="I625" i="12" s="1"/>
  <c r="J624" i="12"/>
  <c r="F896" i="12"/>
  <c r="C897" i="12" s="1"/>
  <c r="E895" i="12"/>
  <c r="H884" i="12"/>
  <c r="L883" i="12"/>
  <c r="J625" i="12" l="1"/>
  <c r="K625" i="12"/>
  <c r="I626" i="12" s="1"/>
  <c r="F897" i="12"/>
  <c r="C898" i="12" s="1"/>
  <c r="E896" i="12"/>
  <c r="L884" i="12"/>
  <c r="H885" i="12"/>
  <c r="J626" i="12" l="1"/>
  <c r="K626" i="12"/>
  <c r="I627" i="12" s="1"/>
  <c r="F898" i="12"/>
  <c r="C899" i="12" s="1"/>
  <c r="E897" i="12"/>
  <c r="H886" i="12"/>
  <c r="L885" i="12"/>
  <c r="J627" i="12" l="1"/>
  <c r="K627" i="12"/>
  <c r="I628" i="12" s="1"/>
  <c r="F899" i="12"/>
  <c r="C900" i="12" s="1"/>
  <c r="E898" i="12"/>
  <c r="L886" i="12"/>
  <c r="H887" i="12"/>
  <c r="K628" i="12" l="1"/>
  <c r="I629" i="12" s="1"/>
  <c r="J628" i="12"/>
  <c r="F900" i="12"/>
  <c r="C901" i="12" s="1"/>
  <c r="E899" i="12"/>
  <c r="L887" i="12"/>
  <c r="H888" i="12"/>
  <c r="K629" i="12" l="1"/>
  <c r="I630" i="12" s="1"/>
  <c r="J629" i="12"/>
  <c r="F901" i="12"/>
  <c r="C902" i="12" s="1"/>
  <c r="E900" i="12"/>
  <c r="L888" i="12"/>
  <c r="H889" i="12"/>
  <c r="J630" i="12" l="1"/>
  <c r="K630" i="12"/>
  <c r="I631" i="12" s="1"/>
  <c r="E901" i="12"/>
  <c r="F902" i="12"/>
  <c r="C903" i="12" s="1"/>
  <c r="L889" i="12"/>
  <c r="H890" i="12"/>
  <c r="J631" i="12" l="1"/>
  <c r="K631" i="12"/>
  <c r="I632" i="12" s="1"/>
  <c r="F903" i="12"/>
  <c r="C904" i="12" s="1"/>
  <c r="E902" i="12"/>
  <c r="L890" i="12"/>
  <c r="H891" i="12"/>
  <c r="K632" i="12" l="1"/>
  <c r="I633" i="12" s="1"/>
  <c r="J632" i="12"/>
  <c r="F904" i="12"/>
  <c r="C905" i="12" s="1"/>
  <c r="E903" i="12"/>
  <c r="H892" i="12"/>
  <c r="L891" i="12"/>
  <c r="K633" i="12" l="1"/>
  <c r="I634" i="12" s="1"/>
  <c r="J633" i="12"/>
  <c r="F905" i="12"/>
  <c r="C906" i="12" s="1"/>
  <c r="E904" i="12"/>
  <c r="L892" i="12"/>
  <c r="H893" i="12"/>
  <c r="J634" i="12" l="1"/>
  <c r="K634" i="12"/>
  <c r="I635" i="12" s="1"/>
  <c r="F906" i="12"/>
  <c r="C907" i="12" s="1"/>
  <c r="E905" i="12"/>
  <c r="H894" i="12"/>
  <c r="L893" i="12"/>
  <c r="J635" i="12" l="1"/>
  <c r="K635" i="12"/>
  <c r="I636" i="12" s="1"/>
  <c r="F907" i="12"/>
  <c r="C908" i="12" s="1"/>
  <c r="E906" i="12"/>
  <c r="L894" i="12"/>
  <c r="H895" i="12"/>
  <c r="J636" i="12" l="1"/>
  <c r="K636" i="12"/>
  <c r="I637" i="12" s="1"/>
  <c r="F908" i="12"/>
  <c r="C909" i="12" s="1"/>
  <c r="E907" i="12"/>
  <c r="H896" i="12"/>
  <c r="L895" i="12"/>
  <c r="K637" i="12" l="1"/>
  <c r="I638" i="12" s="1"/>
  <c r="J637" i="12"/>
  <c r="F909" i="12"/>
  <c r="C910" i="12" s="1"/>
  <c r="E908" i="12"/>
  <c r="L896" i="12"/>
  <c r="H897" i="12"/>
  <c r="J638" i="12" l="1"/>
  <c r="K638" i="12"/>
  <c r="I639" i="12" s="1"/>
  <c r="E909" i="12"/>
  <c r="F910" i="12"/>
  <c r="C911" i="12" s="1"/>
  <c r="L897" i="12"/>
  <c r="H898" i="12"/>
  <c r="J639" i="12" l="1"/>
  <c r="K639" i="12"/>
  <c r="I640" i="12" s="1"/>
  <c r="F911" i="12"/>
  <c r="C912" i="12" s="1"/>
  <c r="E910" i="12"/>
  <c r="L898" i="12"/>
  <c r="H899" i="12"/>
  <c r="J640" i="12" l="1"/>
  <c r="K640" i="12"/>
  <c r="I641" i="12" s="1"/>
  <c r="E911" i="12"/>
  <c r="F912" i="12"/>
  <c r="C913" i="12" s="1"/>
  <c r="L899" i="12"/>
  <c r="H900" i="12"/>
  <c r="K641" i="12" l="1"/>
  <c r="I642" i="12" s="1"/>
  <c r="J641" i="12"/>
  <c r="F913" i="12"/>
  <c r="C914" i="12" s="1"/>
  <c r="E912" i="12"/>
  <c r="L900" i="12"/>
  <c r="H901" i="12"/>
  <c r="K642" i="12" l="1"/>
  <c r="I643" i="12" s="1"/>
  <c r="J642" i="12"/>
  <c r="F914" i="12"/>
  <c r="C915" i="12" s="1"/>
  <c r="E913" i="12"/>
  <c r="H902" i="12"/>
  <c r="L901" i="12"/>
  <c r="J643" i="12" l="1"/>
  <c r="K643" i="12"/>
  <c r="I644" i="12" s="1"/>
  <c r="E914" i="12"/>
  <c r="F915" i="12"/>
  <c r="C916" i="12" s="1"/>
  <c r="L902" i="12"/>
  <c r="H903" i="12"/>
  <c r="E915" i="12" l="1"/>
  <c r="J644" i="12"/>
  <c r="K644" i="12"/>
  <c r="I645" i="12" s="1"/>
  <c r="F916" i="12"/>
  <c r="C917" i="12" s="1"/>
  <c r="L903" i="12"/>
  <c r="H904" i="12"/>
  <c r="E916" i="12" l="1"/>
  <c r="K645" i="12"/>
  <c r="I646" i="12" s="1"/>
  <c r="J645" i="12"/>
  <c r="F917" i="12"/>
  <c r="C918" i="12" s="1"/>
  <c r="L904" i="12"/>
  <c r="H905" i="12"/>
  <c r="E917" i="12" l="1"/>
  <c r="J646" i="12"/>
  <c r="K646" i="12"/>
  <c r="I647" i="12" s="1"/>
  <c r="F918" i="12"/>
  <c r="C919" i="12" s="1"/>
  <c r="L905" i="12"/>
  <c r="H906" i="12"/>
  <c r="K647" i="12" l="1"/>
  <c r="I648" i="12" s="1"/>
  <c r="J647" i="12"/>
  <c r="F919" i="12"/>
  <c r="C920" i="12" s="1"/>
  <c r="E918" i="12"/>
  <c r="L906" i="12"/>
  <c r="H907" i="12"/>
  <c r="K648" i="12" l="1"/>
  <c r="I649" i="12" s="1"/>
  <c r="J648" i="12"/>
  <c r="F920" i="12"/>
  <c r="C921" i="12" s="1"/>
  <c r="E919" i="12"/>
  <c r="H908" i="12"/>
  <c r="L907" i="12"/>
  <c r="K649" i="12" l="1"/>
  <c r="I650" i="12" s="1"/>
  <c r="J649" i="12"/>
  <c r="E920" i="12"/>
  <c r="F921" i="12"/>
  <c r="C922" i="12" s="1"/>
  <c r="L908" i="12"/>
  <c r="H909" i="12"/>
  <c r="J650" i="12" l="1"/>
  <c r="K650" i="12"/>
  <c r="I651" i="12" s="1"/>
  <c r="F922" i="12"/>
  <c r="C923" i="12" s="1"/>
  <c r="E921" i="12"/>
  <c r="H910" i="12"/>
  <c r="L909" i="12"/>
  <c r="J651" i="12" l="1"/>
  <c r="K651" i="12"/>
  <c r="I652" i="12" s="1"/>
  <c r="F923" i="12"/>
  <c r="C924" i="12" s="1"/>
  <c r="E922" i="12"/>
  <c r="L910" i="12"/>
  <c r="H911" i="12"/>
  <c r="K652" i="12" l="1"/>
  <c r="I653" i="12" s="1"/>
  <c r="J652" i="12"/>
  <c r="F924" i="12"/>
  <c r="C925" i="12" s="1"/>
  <c r="E923" i="12"/>
  <c r="H912" i="12"/>
  <c r="L911" i="12"/>
  <c r="K653" i="12" l="1"/>
  <c r="I654" i="12" s="1"/>
  <c r="J653" i="12"/>
  <c r="F925" i="12"/>
  <c r="C926" i="12" s="1"/>
  <c r="E924" i="12"/>
  <c r="L912" i="12"/>
  <c r="H913" i="12"/>
  <c r="K654" i="12" l="1"/>
  <c r="I655" i="12" s="1"/>
  <c r="J654" i="12"/>
  <c r="E925" i="12"/>
  <c r="F926" i="12"/>
  <c r="C927" i="12" s="1"/>
  <c r="L913" i="12"/>
  <c r="H914" i="12"/>
  <c r="K655" i="12" l="1"/>
  <c r="I656" i="12" s="1"/>
  <c r="J655" i="12"/>
  <c r="F927" i="12"/>
  <c r="C928" i="12" s="1"/>
  <c r="E926" i="12"/>
  <c r="L914" i="12"/>
  <c r="H915" i="12"/>
  <c r="K656" i="12" l="1"/>
  <c r="I657" i="12" s="1"/>
  <c r="J656" i="12"/>
  <c r="F928" i="12"/>
  <c r="C929" i="12" s="1"/>
  <c r="E927" i="12"/>
  <c r="L915" i="12"/>
  <c r="H916" i="12"/>
  <c r="J657" i="12" l="1"/>
  <c r="K657" i="12"/>
  <c r="I658" i="12" s="1"/>
  <c r="F929" i="12"/>
  <c r="C930" i="12" s="1"/>
  <c r="E928" i="12"/>
  <c r="L916" i="12"/>
  <c r="H917" i="12"/>
  <c r="J658" i="12" l="1"/>
  <c r="K658" i="12"/>
  <c r="I659" i="12" s="1"/>
  <c r="F930" i="12"/>
  <c r="C931" i="12" s="1"/>
  <c r="E929" i="12"/>
  <c r="H918" i="12"/>
  <c r="L917" i="12"/>
  <c r="J659" i="12" l="1"/>
  <c r="K659" i="12"/>
  <c r="I660" i="12" s="1"/>
  <c r="F931" i="12"/>
  <c r="C932" i="12" s="1"/>
  <c r="E930" i="12"/>
  <c r="L918" i="12"/>
  <c r="H919" i="12"/>
  <c r="K660" i="12" l="1"/>
  <c r="I661" i="12" s="1"/>
  <c r="J660" i="12"/>
  <c r="F932" i="12"/>
  <c r="C933" i="12" s="1"/>
  <c r="E931" i="12"/>
  <c r="H920" i="12"/>
  <c r="L919" i="12"/>
  <c r="K661" i="12" l="1"/>
  <c r="I662" i="12" s="1"/>
  <c r="J661" i="12"/>
  <c r="F933" i="12"/>
  <c r="C934" i="12" s="1"/>
  <c r="E932" i="12"/>
  <c r="L920" i="12"/>
  <c r="H921" i="12"/>
  <c r="J662" i="12" l="1"/>
  <c r="K662" i="12"/>
  <c r="I663" i="12" s="1"/>
  <c r="F934" i="12"/>
  <c r="C935" i="12" s="1"/>
  <c r="E933" i="12"/>
  <c r="L921" i="12"/>
  <c r="H922" i="12"/>
  <c r="K663" i="12" l="1"/>
  <c r="I664" i="12" s="1"/>
  <c r="J663" i="12"/>
  <c r="F935" i="12"/>
  <c r="C936" i="12" s="1"/>
  <c r="E934" i="12"/>
  <c r="L922" i="12"/>
  <c r="H923" i="12"/>
  <c r="K664" i="12" l="1"/>
  <c r="I665" i="12" s="1"/>
  <c r="J664" i="12"/>
  <c r="F936" i="12"/>
  <c r="C937" i="12" s="1"/>
  <c r="E935" i="12"/>
  <c r="L923" i="12"/>
  <c r="H924" i="12"/>
  <c r="K665" i="12" l="1"/>
  <c r="I666" i="12" s="1"/>
  <c r="J665" i="12"/>
  <c r="F937" i="12"/>
  <c r="C938" i="12" s="1"/>
  <c r="E936" i="12"/>
  <c r="L924" i="12"/>
  <c r="H925" i="12"/>
  <c r="J666" i="12" l="1"/>
  <c r="K666" i="12"/>
  <c r="I667" i="12" s="1"/>
  <c r="F938" i="12"/>
  <c r="C939" i="12" s="1"/>
  <c r="E937" i="12"/>
  <c r="H926" i="12"/>
  <c r="L925" i="12"/>
  <c r="J667" i="12" l="1"/>
  <c r="K667" i="12"/>
  <c r="I668" i="12" s="1"/>
  <c r="F939" i="12"/>
  <c r="C940" i="12" s="1"/>
  <c r="E938" i="12"/>
  <c r="L926" i="12"/>
  <c r="H927" i="12"/>
  <c r="J668" i="12" l="1"/>
  <c r="K668" i="12"/>
  <c r="I669" i="12" s="1"/>
  <c r="F940" i="12"/>
  <c r="C941" i="12" s="1"/>
  <c r="E939" i="12"/>
  <c r="H928" i="12"/>
  <c r="L927" i="12"/>
  <c r="K669" i="12" l="1"/>
  <c r="I670" i="12" s="1"/>
  <c r="J669" i="12"/>
  <c r="E940" i="12"/>
  <c r="F941" i="12"/>
  <c r="C942" i="12" s="1"/>
  <c r="L928" i="12"/>
  <c r="H929" i="12"/>
  <c r="E941" i="12" l="1"/>
  <c r="J670" i="12"/>
  <c r="K670" i="12"/>
  <c r="I671" i="12" s="1"/>
  <c r="F942" i="12"/>
  <c r="C943" i="12" s="1"/>
  <c r="L929" i="12"/>
  <c r="H930" i="12"/>
  <c r="J671" i="12" l="1"/>
  <c r="K671" i="12"/>
  <c r="I672" i="12" s="1"/>
  <c r="F943" i="12"/>
  <c r="C944" i="12" s="1"/>
  <c r="E942" i="12"/>
  <c r="L930" i="12"/>
  <c r="H931" i="12"/>
  <c r="K672" i="12" l="1"/>
  <c r="I673" i="12" s="1"/>
  <c r="J672" i="12"/>
  <c r="F944" i="12"/>
  <c r="C945" i="12" s="1"/>
  <c r="E943" i="12"/>
  <c r="L931" i="12"/>
  <c r="H932" i="12"/>
  <c r="K673" i="12" l="1"/>
  <c r="I674" i="12" s="1"/>
  <c r="J673" i="12"/>
  <c r="F945" i="12"/>
  <c r="C946" i="12" s="1"/>
  <c r="E944" i="12"/>
  <c r="L932" i="12"/>
  <c r="H933" i="12"/>
  <c r="K674" i="12" l="1"/>
  <c r="I675" i="12" s="1"/>
  <c r="J674" i="12"/>
  <c r="F946" i="12"/>
  <c r="C947" i="12" s="1"/>
  <c r="E945" i="12"/>
  <c r="H934" i="12"/>
  <c r="L933" i="12"/>
  <c r="K675" i="12" l="1"/>
  <c r="I676" i="12" s="1"/>
  <c r="J675" i="12"/>
  <c r="F947" i="12"/>
  <c r="C948" i="12" s="1"/>
  <c r="E946" i="12"/>
  <c r="L934" i="12"/>
  <c r="H935" i="12"/>
  <c r="K676" i="12" l="1"/>
  <c r="I677" i="12" s="1"/>
  <c r="J676" i="12"/>
  <c r="F948" i="12"/>
  <c r="C949" i="12" s="1"/>
  <c r="E947" i="12"/>
  <c r="L935" i="12"/>
  <c r="H936" i="12"/>
  <c r="K677" i="12" l="1"/>
  <c r="I678" i="12" s="1"/>
  <c r="J677" i="12"/>
  <c r="F949" i="12"/>
  <c r="C950" i="12" s="1"/>
  <c r="E948" i="12"/>
  <c r="L936" i="12"/>
  <c r="H937" i="12"/>
  <c r="J678" i="12" l="1"/>
  <c r="K678" i="12"/>
  <c r="I679" i="12" s="1"/>
  <c r="F950" i="12"/>
  <c r="C951" i="12" s="1"/>
  <c r="E949" i="12"/>
  <c r="L937" i="12"/>
  <c r="H938" i="12"/>
  <c r="K679" i="12" l="1"/>
  <c r="I680" i="12" s="1"/>
  <c r="J679" i="12"/>
  <c r="F951" i="12"/>
  <c r="C952" i="12" s="1"/>
  <c r="E950" i="12"/>
  <c r="L938" i="12"/>
  <c r="H939" i="12"/>
  <c r="K680" i="12" l="1"/>
  <c r="I681" i="12" s="1"/>
  <c r="J680" i="12"/>
  <c r="F952" i="12"/>
  <c r="C953" i="12" s="1"/>
  <c r="E951" i="12"/>
  <c r="L939" i="12"/>
  <c r="H940" i="12"/>
  <c r="K681" i="12" l="1"/>
  <c r="I682" i="12" s="1"/>
  <c r="J681" i="12"/>
  <c r="F953" i="12"/>
  <c r="C954" i="12" s="1"/>
  <c r="E952" i="12"/>
  <c r="H941" i="12"/>
  <c r="L940" i="12"/>
  <c r="J682" i="12" l="1"/>
  <c r="K682" i="12"/>
  <c r="I683" i="12" s="1"/>
  <c r="F954" i="12"/>
  <c r="C955" i="12" s="1"/>
  <c r="E953" i="12"/>
  <c r="L941" i="12"/>
  <c r="H942" i="12"/>
  <c r="J683" i="12" l="1"/>
  <c r="K683" i="12"/>
  <c r="I684" i="12" s="1"/>
  <c r="F955" i="12"/>
  <c r="C956" i="12" s="1"/>
  <c r="E954" i="12"/>
  <c r="L942" i="12"/>
  <c r="H943" i="12"/>
  <c r="K684" i="12" l="1"/>
  <c r="I685" i="12" s="1"/>
  <c r="J684" i="12"/>
  <c r="F956" i="12"/>
  <c r="C957" i="12" s="1"/>
  <c r="E955" i="12"/>
  <c r="L943" i="12"/>
  <c r="H944" i="12"/>
  <c r="J685" i="12" l="1"/>
  <c r="K685" i="12"/>
  <c r="I686" i="12" s="1"/>
  <c r="E956" i="12"/>
  <c r="F957" i="12"/>
  <c r="C958" i="12" s="1"/>
  <c r="L944" i="12"/>
  <c r="H945" i="12"/>
  <c r="J686" i="12" l="1"/>
  <c r="K686" i="12"/>
  <c r="I687" i="12" s="1"/>
  <c r="F958" i="12"/>
  <c r="C959" i="12" s="1"/>
  <c r="E957" i="12"/>
  <c r="L945" i="12"/>
  <c r="H946" i="12"/>
  <c r="J687" i="12" l="1"/>
  <c r="K687" i="12"/>
  <c r="I688" i="12" s="1"/>
  <c r="F959" i="12"/>
  <c r="C960" i="12" s="1"/>
  <c r="E958" i="12"/>
  <c r="L946" i="12"/>
  <c r="H947" i="12"/>
  <c r="K688" i="12" l="1"/>
  <c r="I689" i="12" s="1"/>
  <c r="J688" i="12"/>
  <c r="F960" i="12"/>
  <c r="C961" i="12" s="1"/>
  <c r="E959" i="12"/>
  <c r="L947" i="12"/>
  <c r="H948" i="12"/>
  <c r="J689" i="12" l="1"/>
  <c r="K689" i="12"/>
  <c r="I690" i="12" s="1"/>
  <c r="F961" i="12"/>
  <c r="C962" i="12" s="1"/>
  <c r="E960" i="12"/>
  <c r="L948" i="12"/>
  <c r="H949" i="12"/>
  <c r="J690" i="12" l="1"/>
  <c r="K690" i="12"/>
  <c r="I691" i="12" s="1"/>
  <c r="F962" i="12"/>
  <c r="C963" i="12" s="1"/>
  <c r="E961" i="12"/>
  <c r="L949" i="12"/>
  <c r="H950" i="12"/>
  <c r="J691" i="12" l="1"/>
  <c r="K691" i="12"/>
  <c r="I692" i="12" s="1"/>
  <c r="F963" i="12"/>
  <c r="C964" i="12" s="1"/>
  <c r="E962" i="12"/>
  <c r="L950" i="12"/>
  <c r="H951" i="12"/>
  <c r="J692" i="12" l="1"/>
  <c r="K692" i="12"/>
  <c r="I693" i="12" s="1"/>
  <c r="F964" i="12"/>
  <c r="C965" i="12" s="1"/>
  <c r="E963" i="12"/>
  <c r="L951" i="12"/>
  <c r="H952" i="12"/>
  <c r="K693" i="12" l="1"/>
  <c r="I694" i="12" s="1"/>
  <c r="J693" i="12"/>
  <c r="F965" i="12"/>
  <c r="C966" i="12" s="1"/>
  <c r="E964" i="12"/>
  <c r="L952" i="12"/>
  <c r="H953" i="12"/>
  <c r="K694" i="12" l="1"/>
  <c r="I695" i="12" s="1"/>
  <c r="J694" i="12"/>
  <c r="E965" i="12"/>
  <c r="F966" i="12"/>
  <c r="C967" i="12" s="1"/>
  <c r="L953" i="12"/>
  <c r="H954" i="12"/>
  <c r="J695" i="12" l="1"/>
  <c r="K695" i="12"/>
  <c r="I696" i="12" s="1"/>
  <c r="F967" i="12"/>
  <c r="C968" i="12" s="1"/>
  <c r="E966" i="12"/>
  <c r="L954" i="12"/>
  <c r="H955" i="12"/>
  <c r="K696" i="12" l="1"/>
  <c r="I697" i="12" s="1"/>
  <c r="J696" i="12"/>
  <c r="F968" i="12"/>
  <c r="C969" i="12" s="1"/>
  <c r="E967" i="12"/>
  <c r="L955" i="12"/>
  <c r="H956" i="12"/>
  <c r="K697" i="12" l="1"/>
  <c r="I698" i="12" s="1"/>
  <c r="J697" i="12"/>
  <c r="F969" i="12"/>
  <c r="C970" i="12" s="1"/>
  <c r="E968" i="12"/>
  <c r="H957" i="12"/>
  <c r="L956" i="12"/>
  <c r="J698" i="12" l="1"/>
  <c r="K698" i="12"/>
  <c r="I699" i="12" s="1"/>
  <c r="F970" i="12"/>
  <c r="C971" i="12" s="1"/>
  <c r="E969" i="12"/>
  <c r="L957" i="12"/>
  <c r="H958" i="12"/>
  <c r="K699" i="12" l="1"/>
  <c r="I700" i="12" s="1"/>
  <c r="J699" i="12"/>
  <c r="F971" i="12"/>
  <c r="C972" i="12" s="1"/>
  <c r="E970" i="12"/>
  <c r="L958" i="12"/>
  <c r="H959" i="12"/>
  <c r="K700" i="12" l="1"/>
  <c r="I701" i="12" s="1"/>
  <c r="J700" i="12"/>
  <c r="E971" i="12"/>
  <c r="F972" i="12"/>
  <c r="C973" i="12" s="1"/>
  <c r="L959" i="12"/>
  <c r="H960" i="12"/>
  <c r="E972" i="12" l="1"/>
  <c r="K701" i="12"/>
  <c r="I702" i="12" s="1"/>
  <c r="J701" i="12"/>
  <c r="F973" i="12"/>
  <c r="C974" i="12" s="1"/>
  <c r="L960" i="12"/>
  <c r="H961" i="12"/>
  <c r="E973" i="12" l="1"/>
  <c r="J702" i="12"/>
  <c r="K702" i="12"/>
  <c r="I703" i="12" s="1"/>
  <c r="F974" i="12"/>
  <c r="C975" i="12" s="1"/>
  <c r="L961" i="12"/>
  <c r="H962" i="12"/>
  <c r="K703" i="12" l="1"/>
  <c r="I704" i="12" s="1"/>
  <c r="J703" i="12"/>
  <c r="F975" i="12"/>
  <c r="C976" i="12" s="1"/>
  <c r="E974" i="12"/>
  <c r="L962" i="12"/>
  <c r="H963" i="12"/>
  <c r="K704" i="12" l="1"/>
  <c r="I705" i="12" s="1"/>
  <c r="J704" i="12"/>
  <c r="F976" i="12"/>
  <c r="C977" i="12" s="1"/>
  <c r="E975" i="12"/>
  <c r="L963" i="12"/>
  <c r="H964" i="12"/>
  <c r="K705" i="12" l="1"/>
  <c r="I706" i="12" s="1"/>
  <c r="J705" i="12"/>
  <c r="F977" i="12"/>
  <c r="C978" i="12" s="1"/>
  <c r="E976" i="12"/>
  <c r="L964" i="12"/>
  <c r="H965" i="12"/>
  <c r="K706" i="12" l="1"/>
  <c r="I707" i="12" s="1"/>
  <c r="J706" i="12"/>
  <c r="F978" i="12"/>
  <c r="C979" i="12" s="1"/>
  <c r="E977" i="12"/>
  <c r="L965" i="12"/>
  <c r="H966" i="12"/>
  <c r="K707" i="12" l="1"/>
  <c r="I708" i="12" s="1"/>
  <c r="J707" i="12"/>
  <c r="F979" i="12"/>
  <c r="C980" i="12" s="1"/>
  <c r="E978" i="12"/>
  <c r="L966" i="12"/>
  <c r="H967" i="12"/>
  <c r="J708" i="12" l="1"/>
  <c r="K708" i="12"/>
  <c r="I709" i="12" s="1"/>
  <c r="F980" i="12"/>
  <c r="C981" i="12" s="1"/>
  <c r="E979" i="12"/>
  <c r="L967" i="12"/>
  <c r="H968" i="12"/>
  <c r="J709" i="12" l="1"/>
  <c r="K709" i="12"/>
  <c r="I710" i="12" s="1"/>
  <c r="E980" i="12"/>
  <c r="F981" i="12"/>
  <c r="C982" i="12" s="1"/>
  <c r="H969" i="12"/>
  <c r="L968" i="12"/>
  <c r="J710" i="12" l="1"/>
  <c r="K710" i="12"/>
  <c r="I711" i="12" s="1"/>
  <c r="E981" i="12"/>
  <c r="F982" i="12"/>
  <c r="C983" i="12" s="1"/>
  <c r="L969" i="12"/>
  <c r="H970" i="12"/>
  <c r="J711" i="12" l="1"/>
  <c r="K711" i="12"/>
  <c r="I712" i="12" s="1"/>
  <c r="F983" i="12"/>
  <c r="C984" i="12" s="1"/>
  <c r="E982" i="12"/>
  <c r="L970" i="12"/>
  <c r="H971" i="12"/>
  <c r="J712" i="12" l="1"/>
  <c r="K712" i="12"/>
  <c r="I713" i="12" s="1"/>
  <c r="E983" i="12"/>
  <c r="F984" i="12"/>
  <c r="C985" i="12" s="1"/>
  <c r="L971" i="12"/>
  <c r="H972" i="12"/>
  <c r="K713" i="12" l="1"/>
  <c r="I714" i="12" s="1"/>
  <c r="J713" i="12"/>
  <c r="F985" i="12"/>
  <c r="C986" i="12" s="1"/>
  <c r="E984" i="12"/>
  <c r="L972" i="12"/>
  <c r="H973" i="12"/>
  <c r="J714" i="12" l="1"/>
  <c r="K714" i="12"/>
  <c r="I715" i="12" s="1"/>
  <c r="F986" i="12"/>
  <c r="C987" i="12" s="1"/>
  <c r="E985" i="12"/>
  <c r="L973" i="12"/>
  <c r="H974" i="12"/>
  <c r="K715" i="12" l="1"/>
  <c r="I716" i="12" s="1"/>
  <c r="J715" i="12"/>
  <c r="F987" i="12"/>
  <c r="C988" i="12" s="1"/>
  <c r="E986" i="12"/>
  <c r="L974" i="12"/>
  <c r="H975" i="12"/>
  <c r="K716" i="12" l="1"/>
  <c r="I717" i="12" s="1"/>
  <c r="J716" i="12"/>
  <c r="E987" i="12"/>
  <c r="F988" i="12"/>
  <c r="C989" i="12" s="1"/>
  <c r="L975" i="12"/>
  <c r="H976" i="12"/>
  <c r="J717" i="12" l="1"/>
  <c r="K717" i="12"/>
  <c r="I718" i="12" s="1"/>
  <c r="F989" i="12"/>
  <c r="C990" i="12" s="1"/>
  <c r="E988" i="12"/>
  <c r="L976" i="12"/>
  <c r="H977" i="12"/>
  <c r="K718" i="12" l="1"/>
  <c r="I719" i="12" s="1"/>
  <c r="J718" i="12"/>
  <c r="F990" i="12"/>
  <c r="C991" i="12" s="1"/>
  <c r="E989" i="12"/>
  <c r="L977" i="12"/>
  <c r="H978" i="12"/>
  <c r="J719" i="12" l="1"/>
  <c r="K719" i="12"/>
  <c r="I720" i="12" s="1"/>
  <c r="E990" i="12"/>
  <c r="F991" i="12"/>
  <c r="C992" i="12" s="1"/>
  <c r="L978" i="12"/>
  <c r="H979" i="12"/>
  <c r="J720" i="12" l="1"/>
  <c r="K720" i="12"/>
  <c r="I721" i="12" s="1"/>
  <c r="F992" i="12"/>
  <c r="C993" i="12" s="1"/>
  <c r="E991" i="12"/>
  <c r="L979" i="12"/>
  <c r="H980" i="12"/>
  <c r="J721" i="12" l="1"/>
  <c r="K721" i="12"/>
  <c r="I722" i="12" s="1"/>
  <c r="E992" i="12"/>
  <c r="F993" i="12"/>
  <c r="C994" i="12" s="1"/>
  <c r="L980" i="12"/>
  <c r="H981" i="12"/>
  <c r="J722" i="12" l="1"/>
  <c r="K722" i="12"/>
  <c r="I723" i="12" s="1"/>
  <c r="F994" i="12"/>
  <c r="C995" i="12" s="1"/>
  <c r="E993" i="12"/>
  <c r="L981" i="12"/>
  <c r="H982" i="12"/>
  <c r="K723" i="12" l="1"/>
  <c r="I724" i="12" s="1"/>
  <c r="J723" i="12"/>
  <c r="F995" i="12"/>
  <c r="C996" i="12" s="1"/>
  <c r="E994" i="12"/>
  <c r="L982" i="12"/>
  <c r="H983" i="12"/>
  <c r="K724" i="12" l="1"/>
  <c r="I725" i="12" s="1"/>
  <c r="J724" i="12"/>
  <c r="F996" i="12"/>
  <c r="C997" i="12" s="1"/>
  <c r="E995" i="12"/>
  <c r="L983" i="12"/>
  <c r="H984" i="12"/>
  <c r="K725" i="12" l="1"/>
  <c r="I726" i="12" s="1"/>
  <c r="J725" i="12"/>
  <c r="F997" i="12"/>
  <c r="C998" i="12" s="1"/>
  <c r="E996" i="12"/>
  <c r="H985" i="12"/>
  <c r="L984" i="12"/>
  <c r="K726" i="12" l="1"/>
  <c r="I727" i="12" s="1"/>
  <c r="J726" i="12"/>
  <c r="F998" i="12"/>
  <c r="C999" i="12" s="1"/>
  <c r="E997" i="12"/>
  <c r="L985" i="12"/>
  <c r="H986" i="12"/>
  <c r="K727" i="12" l="1"/>
  <c r="I728" i="12" s="1"/>
  <c r="J727" i="12"/>
  <c r="F999" i="12"/>
  <c r="C1000" i="12" s="1"/>
  <c r="E998" i="12"/>
  <c r="L986" i="12"/>
  <c r="H987" i="12"/>
  <c r="K728" i="12" l="1"/>
  <c r="I729" i="12" s="1"/>
  <c r="J728" i="12"/>
  <c r="F1000" i="12"/>
  <c r="C1001" i="12" s="1"/>
  <c r="F1001" i="12" s="1"/>
  <c r="E999" i="12"/>
  <c r="L987" i="12"/>
  <c r="H988" i="12"/>
  <c r="J729" i="12" l="1"/>
  <c r="K729" i="12"/>
  <c r="I730" i="12" s="1"/>
  <c r="E1000" i="12"/>
  <c r="E1001" i="12" s="1"/>
  <c r="L988" i="12"/>
  <c r="H989" i="12"/>
  <c r="K730" i="12" l="1"/>
  <c r="I731" i="12" s="1"/>
  <c r="J730" i="12"/>
  <c r="L989" i="12"/>
  <c r="H990" i="12"/>
  <c r="J731" i="12" l="1"/>
  <c r="K731" i="12"/>
  <c r="I732" i="12" s="1"/>
  <c r="L990" i="12"/>
  <c r="H991" i="12"/>
  <c r="K732" i="12" l="1"/>
  <c r="I733" i="12" s="1"/>
  <c r="J732" i="12"/>
  <c r="L991" i="12"/>
  <c r="H992" i="12"/>
  <c r="K733" i="12" l="1"/>
  <c r="I734" i="12" s="1"/>
  <c r="J733" i="12"/>
  <c r="H993" i="12"/>
  <c r="L992" i="12"/>
  <c r="J734" i="12" l="1"/>
  <c r="K734" i="12"/>
  <c r="I735" i="12" s="1"/>
  <c r="L993" i="12"/>
  <c r="H994" i="12"/>
  <c r="K735" i="12" l="1"/>
  <c r="I736" i="12" s="1"/>
  <c r="J735" i="12"/>
  <c r="L994" i="12"/>
  <c r="H995" i="12"/>
  <c r="K736" i="12" l="1"/>
  <c r="I737" i="12" s="1"/>
  <c r="J736" i="12"/>
  <c r="L995" i="12"/>
  <c r="H996" i="12"/>
  <c r="K737" i="12" l="1"/>
  <c r="I738" i="12" s="1"/>
  <c r="J737" i="12"/>
  <c r="H997" i="12"/>
  <c r="L996" i="12"/>
  <c r="K738" i="12" l="1"/>
  <c r="I739" i="12" s="1"/>
  <c r="J738" i="12"/>
  <c r="L997" i="12"/>
  <c r="H998" i="12"/>
  <c r="J739" i="12" l="1"/>
  <c r="K739" i="12"/>
  <c r="I740" i="12" s="1"/>
  <c r="H999" i="12"/>
  <c r="L998" i="12"/>
  <c r="K740" i="12" l="1"/>
  <c r="I741" i="12" s="1"/>
  <c r="J740" i="12"/>
  <c r="L999" i="12"/>
  <c r="H1000" i="12"/>
  <c r="J741" i="12" l="1"/>
  <c r="K741" i="12"/>
  <c r="I742" i="12" s="1"/>
  <c r="H1001" i="12"/>
  <c r="L1001" i="12" s="1"/>
  <c r="L1000" i="12"/>
  <c r="J742" i="12" l="1"/>
  <c r="K742" i="12"/>
  <c r="I743" i="12" s="1"/>
  <c r="J743" i="12" l="1"/>
  <c r="K743" i="12"/>
  <c r="I744" i="12" s="1"/>
  <c r="K744" i="12" l="1"/>
  <c r="I745" i="12" s="1"/>
  <c r="J744" i="12"/>
  <c r="J745" i="12" l="1"/>
  <c r="K745" i="12"/>
  <c r="I746" i="12" s="1"/>
  <c r="K746" i="12" l="1"/>
  <c r="I747" i="12" s="1"/>
  <c r="J746" i="12"/>
  <c r="J747" i="12" l="1"/>
  <c r="K747" i="12"/>
  <c r="I748" i="12" s="1"/>
  <c r="K748" i="12" l="1"/>
  <c r="I749" i="12" s="1"/>
  <c r="J748" i="12"/>
  <c r="K749" i="12" l="1"/>
  <c r="I750" i="12" s="1"/>
  <c r="J749" i="12"/>
  <c r="K750" i="12" l="1"/>
  <c r="I751" i="12" s="1"/>
  <c r="J750" i="12"/>
  <c r="J751" i="12" l="1"/>
  <c r="K751" i="12"/>
  <c r="I752" i="12" s="1"/>
  <c r="J752" i="12" l="1"/>
  <c r="K752" i="12"/>
  <c r="I753" i="12" s="1"/>
  <c r="J753" i="12" l="1"/>
  <c r="K753" i="12"/>
  <c r="I754" i="12" s="1"/>
  <c r="K754" i="12" l="1"/>
  <c r="I755" i="12" s="1"/>
  <c r="J754" i="12"/>
  <c r="K755" i="12" l="1"/>
  <c r="I756" i="12" s="1"/>
  <c r="J755" i="12"/>
  <c r="J756" i="12" l="1"/>
  <c r="K756" i="12"/>
  <c r="I757" i="12" s="1"/>
  <c r="J757" i="12" l="1"/>
  <c r="K757" i="12"/>
  <c r="I758" i="12" s="1"/>
  <c r="J758" i="12" l="1"/>
  <c r="K758" i="12"/>
  <c r="I759" i="12" s="1"/>
  <c r="K759" i="12" l="1"/>
  <c r="I760" i="12" s="1"/>
  <c r="J759" i="12"/>
  <c r="K760" i="12" l="1"/>
  <c r="I761" i="12" s="1"/>
  <c r="J760" i="12"/>
  <c r="K761" i="12" l="1"/>
  <c r="I762" i="12" s="1"/>
  <c r="J761" i="12"/>
  <c r="J762" i="12" l="1"/>
  <c r="K762" i="12"/>
  <c r="I763" i="12" s="1"/>
  <c r="K763" i="12" l="1"/>
  <c r="I764" i="12" s="1"/>
  <c r="J763" i="12"/>
  <c r="J764" i="12" l="1"/>
  <c r="K764" i="12"/>
  <c r="I765" i="12" s="1"/>
  <c r="K765" i="12" l="1"/>
  <c r="I766" i="12" s="1"/>
  <c r="J765" i="12"/>
  <c r="J766" i="12" l="1"/>
  <c r="K766" i="12"/>
  <c r="I767" i="12" s="1"/>
  <c r="K767" i="12" l="1"/>
  <c r="I768" i="12" s="1"/>
  <c r="J767" i="12"/>
  <c r="J768" i="12" l="1"/>
  <c r="K768" i="12"/>
  <c r="I769" i="12" s="1"/>
  <c r="J769" i="12" l="1"/>
  <c r="K769" i="12"/>
  <c r="I770" i="12" s="1"/>
  <c r="J770" i="12" l="1"/>
  <c r="K770" i="12"/>
  <c r="I771" i="12" s="1"/>
  <c r="K771" i="12" l="1"/>
  <c r="I772" i="12" s="1"/>
  <c r="J771" i="12"/>
  <c r="J772" i="12" l="1"/>
  <c r="K772" i="12"/>
  <c r="I773" i="12" s="1"/>
  <c r="J773" i="12" l="1"/>
  <c r="K773" i="12"/>
  <c r="I774" i="12" s="1"/>
  <c r="J774" i="12" l="1"/>
  <c r="K774" i="12"/>
  <c r="I775" i="12" s="1"/>
  <c r="J775" i="12" l="1"/>
  <c r="K775" i="12"/>
  <c r="I776" i="12" s="1"/>
  <c r="K776" i="12" l="1"/>
  <c r="I777" i="12" s="1"/>
  <c r="J776" i="12"/>
  <c r="J777" i="12" l="1"/>
  <c r="K777" i="12"/>
  <c r="I778" i="12" s="1"/>
  <c r="K778" i="12" l="1"/>
  <c r="I779" i="12" s="1"/>
  <c r="J778" i="12"/>
  <c r="K779" i="12" l="1"/>
  <c r="I780" i="12" s="1"/>
  <c r="J779" i="12"/>
  <c r="J780" i="12" l="1"/>
  <c r="K780" i="12"/>
  <c r="I781" i="12" s="1"/>
  <c r="K781" i="12" l="1"/>
  <c r="I782" i="12" s="1"/>
  <c r="J781" i="12"/>
  <c r="J782" i="12" l="1"/>
  <c r="K782" i="12"/>
  <c r="I783" i="12" s="1"/>
  <c r="K783" i="12" l="1"/>
  <c r="I784" i="12" s="1"/>
  <c r="J783" i="12"/>
  <c r="J784" i="12" l="1"/>
  <c r="K784" i="12"/>
  <c r="I785" i="12" s="1"/>
  <c r="K785" i="12" l="1"/>
  <c r="I786" i="12" s="1"/>
  <c r="J785" i="12"/>
  <c r="K786" i="12" l="1"/>
  <c r="I787" i="12" s="1"/>
  <c r="J786" i="12"/>
  <c r="J787" i="12" l="1"/>
  <c r="K787" i="12"/>
  <c r="I788" i="12" s="1"/>
  <c r="J788" i="12" l="1"/>
  <c r="K788" i="12"/>
  <c r="I789" i="12" s="1"/>
  <c r="J789" i="12" l="1"/>
  <c r="K789" i="12"/>
  <c r="I790" i="12" s="1"/>
  <c r="K790" i="12" l="1"/>
  <c r="I791" i="12" s="1"/>
  <c r="J790" i="12"/>
  <c r="J791" i="12" l="1"/>
  <c r="K791" i="12"/>
  <c r="I792" i="12" s="1"/>
  <c r="J792" i="12" l="1"/>
  <c r="K792" i="12"/>
  <c r="I793" i="12" s="1"/>
  <c r="K793" i="12" l="1"/>
  <c r="I794" i="12" s="1"/>
  <c r="J793" i="12"/>
  <c r="K794" i="12" l="1"/>
  <c r="I795" i="12" s="1"/>
  <c r="J794" i="12"/>
  <c r="J795" i="12" l="1"/>
  <c r="K795" i="12"/>
  <c r="I796" i="12" s="1"/>
  <c r="K796" i="12" l="1"/>
  <c r="I797" i="12" s="1"/>
  <c r="J796" i="12"/>
  <c r="K797" i="12" l="1"/>
  <c r="I798" i="12" s="1"/>
  <c r="J797" i="12"/>
  <c r="K798" i="12" l="1"/>
  <c r="I799" i="12" s="1"/>
  <c r="J798" i="12"/>
  <c r="J799" i="12" l="1"/>
  <c r="K799" i="12"/>
  <c r="I800" i="12" s="1"/>
  <c r="J800" i="12" l="1"/>
  <c r="K800" i="12"/>
  <c r="I801" i="12" s="1"/>
  <c r="J801" i="12" l="1"/>
  <c r="K801" i="12"/>
  <c r="I802" i="12" s="1"/>
  <c r="K802" i="12" l="1"/>
  <c r="I803" i="12" s="1"/>
  <c r="J802" i="12"/>
  <c r="K803" i="12" l="1"/>
  <c r="I804" i="12" s="1"/>
  <c r="J803" i="12"/>
  <c r="K804" i="12" l="1"/>
  <c r="I805" i="12" s="1"/>
  <c r="J804" i="12"/>
  <c r="K805" i="12" l="1"/>
  <c r="I806" i="12" s="1"/>
  <c r="J805" i="12"/>
  <c r="K806" i="12" l="1"/>
  <c r="I807" i="12" s="1"/>
  <c r="J806" i="12"/>
  <c r="K807" i="12" l="1"/>
  <c r="I808" i="12" s="1"/>
  <c r="J807" i="12"/>
  <c r="K808" i="12" l="1"/>
  <c r="I809" i="12" s="1"/>
  <c r="J808" i="12"/>
  <c r="J809" i="12" l="1"/>
  <c r="K809" i="12"/>
  <c r="I810" i="12" s="1"/>
  <c r="K810" i="12" l="1"/>
  <c r="I811" i="12" s="1"/>
  <c r="J810" i="12"/>
  <c r="J811" i="12" l="1"/>
  <c r="K811" i="12"/>
  <c r="I812" i="12" s="1"/>
  <c r="K812" i="12" l="1"/>
  <c r="I813" i="12" s="1"/>
  <c r="J812" i="12"/>
  <c r="J813" i="12" l="1"/>
  <c r="K813" i="12"/>
  <c r="I814" i="12" s="1"/>
  <c r="K814" i="12" l="1"/>
  <c r="I815" i="12" s="1"/>
  <c r="J814" i="12"/>
  <c r="J815" i="12" l="1"/>
  <c r="K815" i="12"/>
  <c r="I816" i="12" s="1"/>
  <c r="J816" i="12" l="1"/>
  <c r="K816" i="12"/>
  <c r="I817" i="12" s="1"/>
  <c r="J817" i="12" l="1"/>
  <c r="K817" i="12"/>
  <c r="I818" i="12" s="1"/>
  <c r="K818" i="12" l="1"/>
  <c r="I819" i="12" s="1"/>
  <c r="J818" i="12"/>
  <c r="K819" i="12" l="1"/>
  <c r="I820" i="12" s="1"/>
  <c r="J819" i="12"/>
  <c r="K820" i="12" l="1"/>
  <c r="I821" i="12" s="1"/>
  <c r="J820" i="12"/>
  <c r="J821" i="12" l="1"/>
  <c r="K821" i="12"/>
  <c r="I822" i="12" s="1"/>
  <c r="K822" i="12" l="1"/>
  <c r="I823" i="12" s="1"/>
  <c r="J822" i="12"/>
  <c r="J823" i="12" l="1"/>
  <c r="K823" i="12"/>
  <c r="I824" i="12" s="1"/>
  <c r="J824" i="12" l="1"/>
  <c r="K824" i="12"/>
  <c r="I825" i="12" s="1"/>
  <c r="K825" i="12" l="1"/>
  <c r="I826" i="12" s="1"/>
  <c r="J825" i="12"/>
  <c r="K826" i="12" l="1"/>
  <c r="I827" i="12" s="1"/>
  <c r="J826" i="12"/>
  <c r="J827" i="12" l="1"/>
  <c r="K827" i="12"/>
  <c r="I828" i="12" s="1"/>
  <c r="K828" i="12" l="1"/>
  <c r="I829" i="12" s="1"/>
  <c r="J828" i="12"/>
  <c r="J829" i="12" l="1"/>
  <c r="K829" i="12"/>
  <c r="I830" i="12" s="1"/>
  <c r="J830" i="12" l="1"/>
  <c r="K830" i="12"/>
  <c r="I831" i="12" s="1"/>
  <c r="J831" i="12" l="1"/>
  <c r="K831" i="12"/>
  <c r="I832" i="12" s="1"/>
  <c r="K832" i="12" l="1"/>
  <c r="I833" i="12" s="1"/>
  <c r="J832" i="12"/>
  <c r="J833" i="12" l="1"/>
  <c r="K833" i="12"/>
  <c r="I834" i="12" s="1"/>
  <c r="J834" i="12" l="1"/>
  <c r="K834" i="12"/>
  <c r="I835" i="12" s="1"/>
  <c r="J835" i="12" l="1"/>
  <c r="K835" i="12"/>
  <c r="I836" i="12" s="1"/>
  <c r="K836" i="12" l="1"/>
  <c r="I837" i="12" s="1"/>
  <c r="J836" i="12"/>
  <c r="J837" i="12" l="1"/>
  <c r="K837" i="12"/>
  <c r="I838" i="12" s="1"/>
  <c r="K838" i="12" l="1"/>
  <c r="I839" i="12" s="1"/>
  <c r="J838" i="12"/>
  <c r="J839" i="12" l="1"/>
  <c r="K839" i="12"/>
  <c r="I840" i="12" s="1"/>
  <c r="J840" i="12" l="1"/>
  <c r="K840" i="12"/>
  <c r="I841" i="12" s="1"/>
  <c r="K841" i="12" l="1"/>
  <c r="I842" i="12" s="1"/>
  <c r="J841" i="12"/>
  <c r="K842" i="12" l="1"/>
  <c r="I843" i="12" s="1"/>
  <c r="J842" i="12"/>
  <c r="J843" i="12" l="1"/>
  <c r="K843" i="12"/>
  <c r="I844" i="12" s="1"/>
  <c r="J844" i="12" l="1"/>
  <c r="K844" i="12"/>
  <c r="I845" i="12" s="1"/>
  <c r="J845" i="12" l="1"/>
  <c r="K845" i="12"/>
  <c r="I846" i="12" s="1"/>
  <c r="J846" i="12" l="1"/>
  <c r="K846" i="12"/>
  <c r="I847" i="12" s="1"/>
  <c r="J847" i="12" l="1"/>
  <c r="K847" i="12"/>
  <c r="I848" i="12" s="1"/>
  <c r="J848" i="12" l="1"/>
  <c r="K848" i="12"/>
  <c r="I849" i="12" s="1"/>
  <c r="J849" i="12" l="1"/>
  <c r="K849" i="12"/>
  <c r="I850" i="12" s="1"/>
  <c r="J850" i="12" l="1"/>
  <c r="K850" i="12"/>
  <c r="I851" i="12" s="1"/>
  <c r="J851" i="12" l="1"/>
  <c r="K851" i="12"/>
  <c r="I852" i="12" s="1"/>
  <c r="J852" i="12" l="1"/>
  <c r="K852" i="12"/>
  <c r="I853" i="12" s="1"/>
  <c r="K853" i="12" l="1"/>
  <c r="I854" i="12" s="1"/>
  <c r="J853" i="12"/>
  <c r="K854" i="12" l="1"/>
  <c r="I855" i="12" s="1"/>
  <c r="J854" i="12"/>
  <c r="J855" i="12" l="1"/>
  <c r="K855" i="12"/>
  <c r="I856" i="12" s="1"/>
  <c r="K856" i="12" l="1"/>
  <c r="I857" i="12" s="1"/>
  <c r="J856" i="12"/>
  <c r="J857" i="12" l="1"/>
  <c r="K857" i="12"/>
  <c r="I858" i="12" s="1"/>
  <c r="K858" i="12" l="1"/>
  <c r="I859" i="12" s="1"/>
  <c r="J858" i="12"/>
  <c r="K859" i="12" l="1"/>
  <c r="I860" i="12" s="1"/>
  <c r="J859" i="12"/>
  <c r="K860" i="12" l="1"/>
  <c r="I861" i="12" s="1"/>
  <c r="J860" i="12"/>
  <c r="K861" i="12" l="1"/>
  <c r="I862" i="12" s="1"/>
  <c r="J861" i="12"/>
  <c r="K862" i="12" l="1"/>
  <c r="I863" i="12" s="1"/>
  <c r="J862" i="12"/>
  <c r="J863" i="12" l="1"/>
  <c r="K863" i="12"/>
  <c r="I864" i="12" s="1"/>
  <c r="K864" i="12" l="1"/>
  <c r="I865" i="12" s="1"/>
  <c r="J864" i="12"/>
  <c r="J865" i="12" l="1"/>
  <c r="K865" i="12"/>
  <c r="I866" i="12" s="1"/>
  <c r="K866" i="12" l="1"/>
  <c r="I867" i="12" s="1"/>
  <c r="J866" i="12"/>
  <c r="J867" i="12" l="1"/>
  <c r="K867" i="12"/>
  <c r="I868" i="12" s="1"/>
  <c r="J868" i="12" l="1"/>
  <c r="K868" i="12"/>
  <c r="I869" i="12" s="1"/>
  <c r="K869" i="12" l="1"/>
  <c r="I870" i="12" s="1"/>
  <c r="J869" i="12"/>
  <c r="J870" i="12" l="1"/>
  <c r="K870" i="12"/>
  <c r="I871" i="12" s="1"/>
  <c r="J871" i="12" l="1"/>
  <c r="K871" i="12"/>
  <c r="I872" i="12" s="1"/>
  <c r="K872" i="12" l="1"/>
  <c r="I873" i="12" s="1"/>
  <c r="J872" i="12"/>
  <c r="J873" i="12" l="1"/>
  <c r="K873" i="12"/>
  <c r="I874" i="12" s="1"/>
  <c r="J874" i="12" l="1"/>
  <c r="K874" i="12"/>
  <c r="I875" i="12" s="1"/>
  <c r="J875" i="12" l="1"/>
  <c r="K875" i="12"/>
  <c r="I876" i="12" s="1"/>
  <c r="K876" i="12" l="1"/>
  <c r="I877" i="12" s="1"/>
  <c r="J876" i="12"/>
  <c r="J877" i="12" l="1"/>
  <c r="K877" i="12"/>
  <c r="I878" i="12" s="1"/>
  <c r="K878" i="12" l="1"/>
  <c r="I879" i="12" s="1"/>
  <c r="J878" i="12"/>
  <c r="J879" i="12" l="1"/>
  <c r="K879" i="12"/>
  <c r="I880" i="12" s="1"/>
  <c r="K880" i="12" l="1"/>
  <c r="I881" i="12" s="1"/>
  <c r="J880" i="12"/>
  <c r="J881" i="12" l="1"/>
  <c r="K881" i="12"/>
  <c r="I882" i="12" s="1"/>
  <c r="K882" i="12" l="1"/>
  <c r="I883" i="12" s="1"/>
  <c r="J882" i="12"/>
  <c r="J883" i="12" l="1"/>
  <c r="K883" i="12"/>
  <c r="I884" i="12" s="1"/>
  <c r="K884" i="12" l="1"/>
  <c r="I885" i="12" s="1"/>
  <c r="J884" i="12"/>
  <c r="J885" i="12" l="1"/>
  <c r="K885" i="12"/>
  <c r="I886" i="12" s="1"/>
  <c r="K886" i="12" l="1"/>
  <c r="I887" i="12" s="1"/>
  <c r="J886" i="12"/>
  <c r="K887" i="12" l="1"/>
  <c r="I888" i="12" s="1"/>
  <c r="J887" i="12"/>
  <c r="K888" i="12" l="1"/>
  <c r="I889" i="12" s="1"/>
  <c r="J888" i="12"/>
  <c r="J889" i="12" l="1"/>
  <c r="K889" i="12"/>
  <c r="I890" i="12" s="1"/>
  <c r="K890" i="12" l="1"/>
  <c r="I891" i="12" s="1"/>
  <c r="J890" i="12"/>
  <c r="K891" i="12" l="1"/>
  <c r="I892" i="12" s="1"/>
  <c r="J891" i="12"/>
  <c r="K892" i="12" l="1"/>
  <c r="I893" i="12" s="1"/>
  <c r="J892" i="12"/>
  <c r="J893" i="12" l="1"/>
  <c r="K893" i="12"/>
  <c r="I894" i="12" s="1"/>
  <c r="J894" i="12" l="1"/>
  <c r="K894" i="12"/>
  <c r="I895" i="12" s="1"/>
  <c r="J895" i="12" l="1"/>
  <c r="K895" i="12"/>
  <c r="I896" i="12" s="1"/>
  <c r="K896" i="12" l="1"/>
  <c r="I897" i="12" s="1"/>
  <c r="J896" i="12"/>
  <c r="J897" i="12" l="1"/>
  <c r="K897" i="12"/>
  <c r="I898" i="12" s="1"/>
  <c r="J898" i="12" l="1"/>
  <c r="K898" i="12"/>
  <c r="I899" i="12" s="1"/>
  <c r="K899" i="12" l="1"/>
  <c r="I900" i="12" s="1"/>
  <c r="J899" i="12"/>
  <c r="K900" i="12" l="1"/>
  <c r="I901" i="12" s="1"/>
  <c r="J900" i="12"/>
  <c r="J901" i="12" l="1"/>
  <c r="K901" i="12"/>
  <c r="I902" i="12" s="1"/>
  <c r="J902" i="12" l="1"/>
  <c r="K902" i="12"/>
  <c r="I903" i="12" s="1"/>
  <c r="J903" i="12" l="1"/>
  <c r="K903" i="12"/>
  <c r="I904" i="12" s="1"/>
  <c r="K904" i="12" l="1"/>
  <c r="I905" i="12" s="1"/>
  <c r="J904" i="12"/>
  <c r="K905" i="12" l="1"/>
  <c r="I906" i="12" s="1"/>
  <c r="J905" i="12"/>
  <c r="K906" i="12" l="1"/>
  <c r="I907" i="12" s="1"/>
  <c r="J906" i="12"/>
  <c r="K907" i="12" l="1"/>
  <c r="I908" i="12" s="1"/>
  <c r="J907" i="12"/>
  <c r="K908" i="12" l="1"/>
  <c r="I909" i="12" s="1"/>
  <c r="J908" i="12"/>
  <c r="J909" i="12" l="1"/>
  <c r="K909" i="12"/>
  <c r="I910" i="12" s="1"/>
  <c r="K910" i="12" l="1"/>
  <c r="I911" i="12" s="1"/>
  <c r="J910" i="12"/>
  <c r="J911" i="12" l="1"/>
  <c r="K911" i="12"/>
  <c r="I912" i="12" s="1"/>
  <c r="K912" i="12" l="1"/>
  <c r="I913" i="12" s="1"/>
  <c r="J912" i="12"/>
  <c r="J913" i="12" l="1"/>
  <c r="K913" i="12"/>
  <c r="I914" i="12" s="1"/>
  <c r="J914" i="12" l="1"/>
  <c r="K914" i="12"/>
  <c r="I915" i="12" s="1"/>
  <c r="K915" i="12" l="1"/>
  <c r="I916" i="12" s="1"/>
  <c r="J915" i="12"/>
  <c r="J916" i="12" l="1"/>
  <c r="K916" i="12"/>
  <c r="I917" i="12" s="1"/>
  <c r="K917" i="12" l="1"/>
  <c r="I918" i="12" s="1"/>
  <c r="J917" i="12"/>
  <c r="K918" i="12" l="1"/>
  <c r="I919" i="12" s="1"/>
  <c r="J918" i="12"/>
  <c r="K919" i="12" l="1"/>
  <c r="I920" i="12" s="1"/>
  <c r="J919" i="12"/>
  <c r="J920" i="12" l="1"/>
  <c r="K920" i="12"/>
  <c r="I921" i="12" s="1"/>
  <c r="K921" i="12" l="1"/>
  <c r="I922" i="12" s="1"/>
  <c r="J921" i="12"/>
  <c r="K922" i="12" l="1"/>
  <c r="I923" i="12" s="1"/>
  <c r="J922" i="12"/>
  <c r="K923" i="12" l="1"/>
  <c r="I924" i="12" s="1"/>
  <c r="J923" i="12"/>
  <c r="J924" i="12" l="1"/>
  <c r="K924" i="12"/>
  <c r="I925" i="12" s="1"/>
  <c r="K925" i="12" l="1"/>
  <c r="I926" i="12" s="1"/>
  <c r="J925" i="12"/>
  <c r="J926" i="12" l="1"/>
  <c r="K926" i="12"/>
  <c r="I927" i="12" s="1"/>
  <c r="K927" i="12" l="1"/>
  <c r="I928" i="12" s="1"/>
  <c r="J927" i="12"/>
  <c r="K928" i="12" l="1"/>
  <c r="I929" i="12" s="1"/>
  <c r="J928" i="12"/>
  <c r="K929" i="12" l="1"/>
  <c r="I930" i="12" s="1"/>
  <c r="J929" i="12"/>
  <c r="J930" i="12" l="1"/>
  <c r="K930" i="12"/>
  <c r="I931" i="12" s="1"/>
  <c r="K931" i="12" l="1"/>
  <c r="I932" i="12" s="1"/>
  <c r="J931" i="12"/>
  <c r="J932" i="12" l="1"/>
  <c r="K932" i="12"/>
  <c r="I933" i="12" s="1"/>
  <c r="J933" i="12" l="1"/>
  <c r="K933" i="12"/>
  <c r="I934" i="12" s="1"/>
  <c r="J934" i="12" l="1"/>
  <c r="K934" i="12"/>
  <c r="I935" i="12" s="1"/>
  <c r="K935" i="12" l="1"/>
  <c r="I936" i="12" s="1"/>
  <c r="J935" i="12"/>
  <c r="K936" i="12" l="1"/>
  <c r="I937" i="12" s="1"/>
  <c r="J936" i="12"/>
  <c r="K937" i="12" l="1"/>
  <c r="I938" i="12" s="1"/>
  <c r="J937" i="12"/>
  <c r="K938" i="12" l="1"/>
  <c r="I939" i="12" s="1"/>
  <c r="J938" i="12"/>
  <c r="J939" i="12" l="1"/>
  <c r="K939" i="12"/>
  <c r="I940" i="12" s="1"/>
  <c r="K940" i="12" l="1"/>
  <c r="I941" i="12" s="1"/>
  <c r="J940" i="12"/>
  <c r="K941" i="12" l="1"/>
  <c r="I942" i="12" s="1"/>
  <c r="J941" i="12"/>
  <c r="J942" i="12" l="1"/>
  <c r="K942" i="12"/>
  <c r="I943" i="12" s="1"/>
  <c r="J943" i="12" l="1"/>
  <c r="K943" i="12"/>
  <c r="I944" i="12" s="1"/>
  <c r="K944" i="12" l="1"/>
  <c r="I945" i="12" s="1"/>
  <c r="J944" i="12"/>
  <c r="J945" i="12" l="1"/>
  <c r="K945" i="12"/>
  <c r="I946" i="12" s="1"/>
  <c r="J946" i="12" l="1"/>
  <c r="K946" i="12"/>
  <c r="I947" i="12" s="1"/>
  <c r="K947" i="12" l="1"/>
  <c r="I948" i="12" s="1"/>
  <c r="J947" i="12"/>
  <c r="K948" i="12" l="1"/>
  <c r="I949" i="12" s="1"/>
  <c r="J948" i="12"/>
  <c r="K949" i="12" l="1"/>
  <c r="I950" i="12" s="1"/>
  <c r="J949" i="12"/>
  <c r="J950" i="12" l="1"/>
  <c r="K950" i="12"/>
  <c r="I951" i="12" s="1"/>
  <c r="J951" i="12" l="1"/>
  <c r="K951" i="12"/>
  <c r="I952" i="12" s="1"/>
  <c r="K952" i="12" l="1"/>
  <c r="I953" i="12" s="1"/>
  <c r="J952" i="12"/>
  <c r="K953" i="12" l="1"/>
  <c r="I954" i="12" s="1"/>
  <c r="J953" i="12"/>
  <c r="K954" i="12" l="1"/>
  <c r="I955" i="12" s="1"/>
  <c r="J954" i="12"/>
  <c r="K955" i="12" l="1"/>
  <c r="I956" i="12" s="1"/>
  <c r="J955" i="12"/>
  <c r="K956" i="12" l="1"/>
  <c r="I957" i="12" s="1"/>
  <c r="J956" i="12"/>
  <c r="K957" i="12" l="1"/>
  <c r="I958" i="12" s="1"/>
  <c r="J957" i="12"/>
  <c r="J958" i="12" l="1"/>
  <c r="K958" i="12"/>
  <c r="I959" i="12" s="1"/>
  <c r="J959" i="12" l="1"/>
  <c r="K959" i="12"/>
  <c r="I960" i="12" s="1"/>
  <c r="K960" i="12" l="1"/>
  <c r="I961" i="12" s="1"/>
  <c r="J960" i="12"/>
  <c r="J961" i="12" l="1"/>
  <c r="K961" i="12"/>
  <c r="I962" i="12" s="1"/>
  <c r="J962" i="12" l="1"/>
  <c r="K962" i="12"/>
  <c r="I963" i="12" s="1"/>
  <c r="K963" i="12" l="1"/>
  <c r="I964" i="12" s="1"/>
  <c r="J963" i="12"/>
  <c r="J964" i="12" l="1"/>
  <c r="K964" i="12"/>
  <c r="I965" i="12" s="1"/>
  <c r="J965" i="12" l="1"/>
  <c r="K965" i="12"/>
  <c r="I966" i="12" s="1"/>
  <c r="K966" i="12" l="1"/>
  <c r="I967" i="12" s="1"/>
  <c r="J966" i="12"/>
  <c r="K967" i="12" l="1"/>
  <c r="I968" i="12" s="1"/>
  <c r="J967" i="12"/>
  <c r="J968" i="12" l="1"/>
  <c r="K968" i="12"/>
  <c r="I969" i="12" s="1"/>
  <c r="J969" i="12" l="1"/>
  <c r="K969" i="12"/>
  <c r="I970" i="12" s="1"/>
  <c r="J970" i="12" l="1"/>
  <c r="K970" i="12"/>
  <c r="I971" i="12" s="1"/>
  <c r="J971" i="12" l="1"/>
  <c r="K971" i="12"/>
  <c r="I972" i="12" s="1"/>
  <c r="K972" i="12" l="1"/>
  <c r="I973" i="12" s="1"/>
  <c r="J972" i="12"/>
  <c r="K973" i="12" l="1"/>
  <c r="I974" i="12" s="1"/>
  <c r="J973" i="12"/>
  <c r="J974" i="12" l="1"/>
  <c r="K974" i="12"/>
  <c r="I975" i="12" s="1"/>
  <c r="J975" i="12" l="1"/>
  <c r="K975" i="12"/>
  <c r="I976" i="12" s="1"/>
  <c r="K976" i="12" l="1"/>
  <c r="I977" i="12" s="1"/>
  <c r="J976" i="12"/>
  <c r="J977" i="12" l="1"/>
  <c r="K977" i="12"/>
  <c r="I978" i="12" s="1"/>
  <c r="K978" i="12" l="1"/>
  <c r="I979" i="12" s="1"/>
  <c r="J978" i="12"/>
  <c r="J979" i="12" l="1"/>
  <c r="K979" i="12"/>
  <c r="I980" i="12" s="1"/>
  <c r="J980" i="12" l="1"/>
  <c r="K980" i="12"/>
  <c r="I981" i="12" s="1"/>
  <c r="K981" i="12" l="1"/>
  <c r="I982" i="12" s="1"/>
  <c r="J981" i="12"/>
  <c r="J982" i="12" l="1"/>
  <c r="K982" i="12"/>
  <c r="I983" i="12" s="1"/>
  <c r="J983" i="12" l="1"/>
  <c r="K983" i="12"/>
  <c r="I984" i="12" s="1"/>
  <c r="J984" i="12" l="1"/>
  <c r="K984" i="12"/>
  <c r="I985" i="12" s="1"/>
  <c r="J985" i="12" l="1"/>
  <c r="K985" i="12"/>
  <c r="I986" i="12" s="1"/>
  <c r="J986" i="12" l="1"/>
  <c r="K986" i="12"/>
  <c r="I987" i="12" s="1"/>
  <c r="J987" i="12" l="1"/>
  <c r="K987" i="12"/>
  <c r="I988" i="12" s="1"/>
  <c r="K988" i="12" l="1"/>
  <c r="I989" i="12" s="1"/>
  <c r="J988" i="12"/>
  <c r="K989" i="12" l="1"/>
  <c r="I990" i="12" s="1"/>
  <c r="J989" i="12"/>
  <c r="J990" i="12" l="1"/>
  <c r="K990" i="12"/>
  <c r="I991" i="12" s="1"/>
  <c r="J991" i="12" l="1"/>
  <c r="K991" i="12"/>
  <c r="I992" i="12" s="1"/>
  <c r="K992" i="12" l="1"/>
  <c r="I993" i="12" s="1"/>
  <c r="J992" i="12"/>
  <c r="J993" i="12" l="1"/>
  <c r="K993" i="12"/>
  <c r="I994" i="12" s="1"/>
  <c r="K994" i="12" l="1"/>
  <c r="I995" i="12" s="1"/>
  <c r="J994" i="12"/>
  <c r="J995" i="12" l="1"/>
  <c r="K995" i="12"/>
  <c r="I996" i="12" s="1"/>
  <c r="K996" i="12" l="1"/>
  <c r="I997" i="12" s="1"/>
  <c r="J996" i="12"/>
  <c r="J997" i="12" l="1"/>
  <c r="K997" i="12"/>
  <c r="I998" i="12" s="1"/>
  <c r="J998" i="12" l="1"/>
  <c r="K998" i="12"/>
  <c r="I999" i="12" s="1"/>
  <c r="K999" i="12" l="1"/>
  <c r="I1000" i="12" s="1"/>
  <c r="J999" i="12"/>
  <c r="J1000" i="12" l="1"/>
  <c r="K1000" i="12"/>
  <c r="I1001" i="12" s="1"/>
  <c r="J1001" i="12" l="1"/>
  <c r="K1001" i="12"/>
</calcChain>
</file>

<file path=xl/comments1.xml><?xml version="1.0" encoding="utf-8"?>
<comments xmlns="http://schemas.openxmlformats.org/spreadsheetml/2006/main">
  <authors>
    <author>Fabio</author>
    <author>Fabio Ribeiro</author>
  </authors>
  <commentList>
    <comment ref="D15" authorId="0" shapeId="0">
      <text>
        <r>
          <rPr>
            <b/>
            <sz val="9"/>
            <color indexed="81"/>
            <rFont val="Segoe UI"/>
            <family val="2"/>
          </rPr>
          <t>Fabio:</t>
        </r>
        <r>
          <rPr>
            <sz val="9"/>
            <color indexed="81"/>
            <rFont val="Segoe UI"/>
            <family val="2"/>
          </rPr>
          <t xml:space="preserve">
Viagem Cancún</t>
        </r>
      </text>
    </comment>
    <comment ref="D20" authorId="0" shapeId="0">
      <text>
        <r>
          <rPr>
            <b/>
            <sz val="9"/>
            <color indexed="81"/>
            <rFont val="Segoe UI"/>
            <family val="2"/>
          </rPr>
          <t>Fabio:</t>
        </r>
        <r>
          <rPr>
            <sz val="9"/>
            <color indexed="81"/>
            <rFont val="Segoe UI"/>
            <family val="2"/>
          </rPr>
          <t xml:space="preserve">
Viagem Cancún</t>
        </r>
      </text>
    </comment>
    <comment ref="D21" authorId="0" shapeId="0">
      <text>
        <r>
          <rPr>
            <b/>
            <sz val="9"/>
            <color indexed="81"/>
            <rFont val="Segoe UI"/>
            <family val="2"/>
          </rPr>
          <t>Fabio:</t>
        </r>
        <r>
          <rPr>
            <sz val="9"/>
            <color indexed="81"/>
            <rFont val="Segoe UI"/>
            <family val="2"/>
          </rPr>
          <t xml:space="preserve">
Viagem Cancún</t>
        </r>
      </text>
    </comment>
    <comment ref="D22" authorId="0" shapeId="0">
      <text>
        <r>
          <rPr>
            <b/>
            <sz val="9"/>
            <color indexed="81"/>
            <rFont val="Segoe UI"/>
            <family val="2"/>
          </rPr>
          <t>Fabio:</t>
        </r>
        <r>
          <rPr>
            <sz val="9"/>
            <color indexed="81"/>
            <rFont val="Segoe UI"/>
            <family val="2"/>
          </rPr>
          <t xml:space="preserve">
Viagem Cancún</t>
        </r>
      </text>
    </comment>
    <comment ref="D23" authorId="0" shapeId="0">
      <text>
        <r>
          <rPr>
            <b/>
            <sz val="9"/>
            <color indexed="81"/>
            <rFont val="Segoe UI"/>
            <family val="2"/>
          </rPr>
          <t>Fabio:</t>
        </r>
        <r>
          <rPr>
            <sz val="9"/>
            <color indexed="81"/>
            <rFont val="Segoe UI"/>
            <family val="2"/>
          </rPr>
          <t xml:space="preserve">
Viagem Cancún</t>
        </r>
      </text>
    </comment>
    <comment ref="D25" authorId="0" shapeId="0">
      <text>
        <r>
          <rPr>
            <b/>
            <sz val="9"/>
            <color indexed="81"/>
            <rFont val="Segoe UI"/>
            <family val="2"/>
          </rPr>
          <t>Fabio:</t>
        </r>
        <r>
          <rPr>
            <sz val="9"/>
            <color indexed="81"/>
            <rFont val="Segoe UI"/>
            <family val="2"/>
          </rPr>
          <t xml:space="preserve">
Viagem Cancún</t>
        </r>
      </text>
    </comment>
    <comment ref="D46" authorId="1" shapeId="0">
      <text>
        <r>
          <rPr>
            <b/>
            <sz val="9"/>
            <color indexed="81"/>
            <rFont val="Calibri"/>
            <family val="2"/>
          </rPr>
          <t>Fabio Ribeiro:</t>
        </r>
        <r>
          <rPr>
            <sz val="9"/>
            <color indexed="81"/>
            <rFont val="Calibri"/>
            <family val="2"/>
          </rPr>
          <t xml:space="preserve">
Juros pré = 11,62%
Vencto = 31/12/2016</t>
        </r>
      </text>
    </comment>
  </commentList>
</comments>
</file>

<file path=xl/comments2.xml><?xml version="1.0" encoding="utf-8"?>
<comments xmlns="http://schemas.openxmlformats.org/spreadsheetml/2006/main">
  <authors>
    <author>Fabio Ribeiro</author>
  </authors>
  <commentList>
    <comment ref="C9" authorId="0" shapeId="0">
      <text>
        <r>
          <rPr>
            <sz val="11"/>
            <color theme="1"/>
            <rFont val="Calibri"/>
            <family val="2"/>
            <scheme val="minor"/>
          </rPr>
          <t>Entrada de rescisão Control</t>
        </r>
      </text>
    </comment>
    <comment ref="C10" authorId="0" shapeId="0">
      <text>
        <r>
          <rPr>
            <sz val="11"/>
            <color theme="1"/>
            <rFont val="Calibri"/>
            <family val="2"/>
            <scheme val="minor"/>
          </rPr>
          <t>Restante rescisão Control</t>
        </r>
      </text>
    </comment>
  </commentList>
</comments>
</file>

<file path=xl/sharedStrings.xml><?xml version="1.0" encoding="utf-8"?>
<sst xmlns="http://schemas.openxmlformats.org/spreadsheetml/2006/main" count="1484" uniqueCount="88">
  <si>
    <t>Saldo Total</t>
  </si>
  <si>
    <t>Tipo de investimento</t>
  </si>
  <si>
    <t>Soma de Valor aplicado</t>
  </si>
  <si>
    <t>%</t>
  </si>
  <si>
    <t>Custódia</t>
  </si>
  <si>
    <t>Investimento</t>
  </si>
  <si>
    <t>Data de resgate</t>
  </si>
  <si>
    <t>Valor aplicado</t>
  </si>
  <si>
    <t>-</t>
  </si>
  <si>
    <t>Bradesco</t>
  </si>
  <si>
    <t>Poupança</t>
  </si>
  <si>
    <t>Poupança (Conta Alessandra)</t>
  </si>
  <si>
    <t>Fundos de investimento</t>
  </si>
  <si>
    <t>Não aplicado</t>
  </si>
  <si>
    <t>XP Investimentos</t>
  </si>
  <si>
    <t>Fundo - XP Referenciado FI Referenciado DI</t>
  </si>
  <si>
    <t>Renda Fixa</t>
  </si>
  <si>
    <t>Fundo - Sparta</t>
  </si>
  <si>
    <t>Total Geral</t>
  </si>
  <si>
    <t>Fundo - Solana</t>
  </si>
  <si>
    <t>CDB - Banco Pine</t>
  </si>
  <si>
    <t>Fundo - Bozanno</t>
  </si>
  <si>
    <t>Tesouro Direto (LTN) - 2016</t>
  </si>
  <si>
    <t>Tesouro Direto (LTN) - 2017</t>
  </si>
  <si>
    <t>Tesouro Direto (NTNB) - 2019</t>
  </si>
  <si>
    <t>Tesouro Direto (LFT)</t>
  </si>
  <si>
    <t>Tesouro Direto (NTNB) - 2020</t>
  </si>
  <si>
    <t>Santander</t>
  </si>
  <si>
    <t>SANTANDER PREV VGBL</t>
  </si>
  <si>
    <t>SANTANDER PREV PGBL</t>
  </si>
  <si>
    <t>Total</t>
  </si>
  <si>
    <t>Total com prev. parte empresa</t>
  </si>
  <si>
    <t>Conta</t>
  </si>
  <si>
    <t>Data</t>
  </si>
  <si>
    <t>Descrição</t>
  </si>
  <si>
    <t>Valor</t>
  </si>
  <si>
    <t>Saldo Inicial</t>
  </si>
  <si>
    <t>Rendimentos</t>
  </si>
  <si>
    <t>Devolução - Alessandra</t>
  </si>
  <si>
    <t>Compra de títulos</t>
  </si>
  <si>
    <t>Imposto de Renda</t>
  </si>
  <si>
    <t>Taxa</t>
  </si>
  <si>
    <t>Resgate</t>
  </si>
  <si>
    <t>Fase de acumulação (Diferimento)</t>
  </si>
  <si>
    <t>Fase de aposentadoria (Benefício)</t>
  </si>
  <si>
    <t>Aplicação mensal</t>
  </si>
  <si>
    <t>Valor aplicado (data aposentadoria)</t>
  </si>
  <si>
    <t>Rentabilidade mensal</t>
  </si>
  <si>
    <t>Saque mensal</t>
  </si>
  <si>
    <t>Término do patrimônio (idade)</t>
  </si>
  <si>
    <t>#Mês de ref.</t>
  </si>
  <si>
    <t>Mês de Aplicação</t>
  </si>
  <si>
    <t>Valor nominal</t>
  </si>
  <si>
    <t>IPCA (Mês Anterior)</t>
  </si>
  <si>
    <t>Valor atualizado</t>
  </si>
  <si>
    <t>Rendimento real</t>
  </si>
  <si>
    <t>Mês de aplicação</t>
  </si>
  <si>
    <t>Módulo</t>
  </si>
  <si>
    <t>Valor da depreciação</t>
  </si>
  <si>
    <t>Idade</t>
  </si>
  <si>
    <t>Aplicação Inicial</t>
  </si>
  <si>
    <t>Estimativa IPCA (Mês)</t>
  </si>
  <si>
    <t>Estimativa Rentabilidade (Mês)</t>
  </si>
  <si>
    <t>Idade estimada de aposentadoria</t>
  </si>
  <si>
    <t>Data de nascimento</t>
  </si>
  <si>
    <t>Meses para aposentadoria</t>
  </si>
  <si>
    <t>% Saque do rendimento (aposentadoria)</t>
  </si>
  <si>
    <t>Aporte na idade de aposentadoria (sem rendimento)</t>
  </si>
  <si>
    <t>Perfil</t>
  </si>
  <si>
    <t>% à aplicar</t>
  </si>
  <si>
    <t>Cesta de produtos sugerida em:</t>
  </si>
  <si>
    <t>Baixo</t>
  </si>
  <si>
    <t>Médio</t>
  </si>
  <si>
    <t>- Fundo Imobiliario</t>
  </si>
  <si>
    <t>Alto</t>
  </si>
  <si>
    <t>- Titulo Privado</t>
  </si>
  <si>
    <t>- Titulo Público</t>
  </si>
  <si>
    <t>- Ações</t>
  </si>
  <si>
    <t>CDB - BMG</t>
  </si>
  <si>
    <t>Rótulos de Linha</t>
  </si>
  <si>
    <t>Mês</t>
  </si>
  <si>
    <t>Soma de Valor</t>
  </si>
  <si>
    <t>Total até a data</t>
  </si>
  <si>
    <t>% Rendimento</t>
  </si>
  <si>
    <t>Aplicação</t>
  </si>
  <si>
    <t>Aporte</t>
  </si>
  <si>
    <t>Contagem de Valor</t>
  </si>
  <si>
    <t>(vazio)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</si>
</sst>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&quot;R$&quot;* #,##0.00_-;\-&quot;R$&quot;* #,##0.00_-;_-&quot;R$&quot;* &quot;-&quot;??_-;_-@_-"/>
    <numFmt numFmtId="165" formatCode="_-* #,##0_-;\-* #,##0_-;_-* &quot;-&quot;??_-;_-@_-"/>
    <numFmt numFmtId="166" formatCode="&quot;R$&quot;\ #,##0.00"/>
    <numFmt numFmtId="167" formatCode="_-[$R$-416]\ * #,##0.00_-;\-[$R$-416]\ * #,##0.00_-;_-[$R$-416]\ * &quot;-&quot;??_-;_-@_-"/>
  </numFmts>
  <fonts count="2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rgb="FF000000"/>
      <name val="Verdana"/>
      <family val="2"/>
    </font>
    <font>
      <sz val="8"/>
      <color rgb="FF000000"/>
      <name val="Verdana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theme="0"/>
      <name val="Calibri"/>
      <family val="2"/>
      <scheme val="minor"/>
    </font>
    <font>
      <b/>
      <u val="double"/>
      <sz val="11"/>
      <color rgb="FFC00000"/>
      <name val="Calibri"/>
      <family val="2"/>
      <scheme val="minor"/>
    </font>
    <font>
      <b/>
      <sz val="11"/>
      <color rgb="FFFFC00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color rgb="FFCC072D"/>
      <name val="Tahoma"/>
      <family val="2"/>
    </font>
    <font>
      <sz val="8"/>
      <color rgb="FF666666"/>
      <name val="Verdana"/>
      <family val="2"/>
    </font>
    <font>
      <sz val="8"/>
      <color rgb="FF333333"/>
      <name val="Verdana"/>
      <family val="2"/>
    </font>
    <font>
      <sz val="8"/>
      <color rgb="FF2D3033"/>
      <name val="Ubuntu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4E4E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3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theme="4" tint="0.39997558519241921"/>
      </bottom>
      <diagonal/>
    </border>
  </borders>
  <cellStyleXfs count="8">
    <xf numFmtId="0" fontId="0" fillId="0" borderId="0"/>
    <xf numFmtId="44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11">
    <xf numFmtId="0" fontId="0" fillId="0" borderId="0" xfId="0"/>
    <xf numFmtId="44" fontId="0" fillId="0" borderId="0" xfId="1" applyFont="1"/>
    <xf numFmtId="0" fontId="2" fillId="4" borderId="1" xfId="0" applyFont="1" applyFill="1" applyBorder="1"/>
    <xf numFmtId="0" fontId="3" fillId="3" borderId="1" xfId="0" applyFont="1" applyFill="1" applyBorder="1"/>
    <xf numFmtId="0" fontId="0" fillId="0" borderId="1" xfId="0" applyBorder="1" applyAlignment="1">
      <alignment horizontal="center"/>
    </xf>
    <xf numFmtId="0" fontId="0" fillId="0" borderId="1" xfId="0" applyBorder="1"/>
    <xf numFmtId="9" fontId="0" fillId="0" borderId="1" xfId="0" applyNumberFormat="1" applyBorder="1"/>
    <xf numFmtId="0" fontId="4" fillId="6" borderId="1" xfId="0" applyFont="1" applyFill="1" applyBorder="1" applyAlignment="1">
      <alignment vertical="center" wrapText="1"/>
    </xf>
    <xf numFmtId="22" fontId="4" fillId="6" borderId="1" xfId="0" applyNumberFormat="1" applyFont="1" applyFill="1" applyBorder="1" applyAlignment="1">
      <alignment vertical="center" wrapText="1"/>
    </xf>
    <xf numFmtId="0" fontId="5" fillId="5" borderId="1" xfId="0" applyFont="1" applyFill="1" applyBorder="1" applyAlignment="1">
      <alignment vertical="center" wrapText="1"/>
    </xf>
    <xf numFmtId="0" fontId="5" fillId="6" borderId="1" xfId="0" applyFont="1" applyFill="1" applyBorder="1" applyAlignment="1">
      <alignment vertical="center" wrapText="1"/>
    </xf>
    <xf numFmtId="14" fontId="0" fillId="0" borderId="1" xfId="0" applyNumberFormat="1" applyBorder="1"/>
    <xf numFmtId="44" fontId="0" fillId="0" borderId="0" xfId="0" applyNumberFormat="1"/>
    <xf numFmtId="44" fontId="0" fillId="0" borderId="1" xfId="1" applyFont="1" applyBorder="1"/>
    <xf numFmtId="0" fontId="13" fillId="3" borderId="1" xfId="0" applyFont="1" applyFill="1" applyBorder="1"/>
    <xf numFmtId="0" fontId="12" fillId="0" borderId="1" xfId="0" applyFont="1" applyBorder="1" applyAlignment="1">
      <alignment horizontal="center"/>
    </xf>
    <xf numFmtId="10" fontId="0" fillId="0" borderId="0" xfId="0" applyNumberFormat="1"/>
    <xf numFmtId="10" fontId="0" fillId="0" borderId="1" xfId="6" applyNumberFormat="1" applyFont="1" applyBorder="1"/>
    <xf numFmtId="10" fontId="0" fillId="0" borderId="1" xfId="0" applyNumberFormat="1" applyBorder="1"/>
    <xf numFmtId="0" fontId="2" fillId="4" borderId="4" xfId="0" applyFont="1" applyFill="1" applyBorder="1"/>
    <xf numFmtId="165" fontId="0" fillId="0" borderId="1" xfId="7" applyNumberFormat="1" applyFont="1" applyBorder="1"/>
    <xf numFmtId="9" fontId="0" fillId="0" borderId="1" xfId="6" applyFont="1" applyBorder="1"/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/>
    </xf>
    <xf numFmtId="44" fontId="0" fillId="3" borderId="1" xfId="0" applyNumberFormat="1" applyFill="1" applyBorder="1"/>
    <xf numFmtId="165" fontId="0" fillId="3" borderId="1" xfId="0" applyNumberFormat="1" applyFill="1" applyBorder="1" applyAlignment="1">
      <alignment horizontal="center"/>
    </xf>
    <xf numFmtId="44" fontId="0" fillId="3" borderId="1" xfId="1" applyFont="1" applyFill="1" applyBorder="1"/>
    <xf numFmtId="165" fontId="0" fillId="3" borderId="1" xfId="0" applyNumberFormat="1" applyFill="1" applyBorder="1"/>
    <xf numFmtId="44" fontId="0" fillId="7" borderId="1" xfId="1" applyFont="1" applyFill="1" applyBorder="1"/>
    <xf numFmtId="44" fontId="0" fillId="7" borderId="1" xfId="0" applyNumberFormat="1" applyFill="1" applyBorder="1"/>
    <xf numFmtId="165" fontId="14" fillId="7" borderId="1" xfId="7" applyNumberFormat="1" applyFont="1" applyFill="1" applyBorder="1"/>
    <xf numFmtId="17" fontId="0" fillId="8" borderId="0" xfId="0" applyNumberFormat="1" applyFill="1" applyAlignment="1">
      <alignment horizontal="center"/>
    </xf>
    <xf numFmtId="0" fontId="0" fillId="0" borderId="1" xfId="0" applyFill="1" applyBorder="1"/>
    <xf numFmtId="0" fontId="0" fillId="0" borderId="0" xfId="0" applyFill="1"/>
    <xf numFmtId="0" fontId="0" fillId="0" borderId="1" xfId="0" applyBorder="1" applyAlignment="1"/>
    <xf numFmtId="0" fontId="12" fillId="0" borderId="1" xfId="0" applyFont="1" applyBorder="1" applyAlignment="1"/>
    <xf numFmtId="14" fontId="0" fillId="0" borderId="1" xfId="0" applyNumberFormat="1" applyBorder="1" applyAlignment="1"/>
    <xf numFmtId="0" fontId="15" fillId="4" borderId="1" xfId="0" applyFont="1" applyFill="1" applyBorder="1"/>
    <xf numFmtId="0" fontId="0" fillId="0" borderId="1" xfId="0" applyBorder="1" applyAlignment="1">
      <alignment horizontal="left"/>
    </xf>
    <xf numFmtId="0" fontId="15" fillId="4" borderId="1" xfId="0" applyFont="1" applyFill="1" applyBorder="1" applyAlignment="1">
      <alignment horizontal="left"/>
    </xf>
    <xf numFmtId="14" fontId="3" fillId="3" borderId="1" xfId="0" applyNumberFormat="1" applyFont="1" applyFill="1" applyBorder="1"/>
    <xf numFmtId="9" fontId="2" fillId="4" borderId="1" xfId="6" applyFont="1" applyFill="1" applyBorder="1"/>
    <xf numFmtId="164" fontId="0" fillId="0" borderId="1" xfId="0" applyNumberFormat="1" applyBorder="1"/>
    <xf numFmtId="164" fontId="15" fillId="4" borderId="1" xfId="0" applyNumberFormat="1" applyFont="1" applyFill="1" applyBorder="1"/>
    <xf numFmtId="14" fontId="3" fillId="3" borderId="5" xfId="0" applyNumberFormat="1" applyFont="1" applyFill="1" applyBorder="1"/>
    <xf numFmtId="0" fontId="0" fillId="0" borderId="5" xfId="0" applyBorder="1"/>
    <xf numFmtId="14" fontId="3" fillId="9" borderId="1" xfId="0" applyNumberFormat="1" applyFont="1" applyFill="1" applyBorder="1"/>
    <xf numFmtId="14" fontId="3" fillId="9" borderId="5" xfId="0" applyNumberFormat="1" applyFont="1" applyFill="1" applyBorder="1"/>
    <xf numFmtId="0" fontId="16" fillId="0" borderId="0" xfId="0" applyFont="1"/>
    <xf numFmtId="44" fontId="0" fillId="10" borderId="1" xfId="0" applyNumberFormat="1" applyFill="1" applyBorder="1"/>
    <xf numFmtId="166" fontId="0" fillId="0" borderId="0" xfId="0" applyNumberFormat="1"/>
    <xf numFmtId="0" fontId="3" fillId="3" borderId="9" xfId="0" applyFont="1" applyFill="1" applyBorder="1"/>
    <xf numFmtId="0" fontId="13" fillId="3" borderId="9" xfId="0" applyFont="1" applyFill="1" applyBorder="1"/>
    <xf numFmtId="0" fontId="3" fillId="3" borderId="10" xfId="0" applyFont="1" applyFill="1" applyBorder="1"/>
    <xf numFmtId="0" fontId="0" fillId="9" borderId="9" xfId="0" applyFill="1" applyBorder="1"/>
    <xf numFmtId="0" fontId="3" fillId="3" borderId="11" xfId="0" applyFont="1" applyFill="1" applyBorder="1"/>
    <xf numFmtId="44" fontId="0" fillId="0" borderId="8" xfId="1" applyFont="1" applyBorder="1"/>
    <xf numFmtId="44" fontId="0" fillId="0" borderId="12" xfId="1" applyFont="1" applyFill="1" applyBorder="1"/>
    <xf numFmtId="44" fontId="0" fillId="0" borderId="13" xfId="1" applyFont="1" applyBorder="1"/>
    <xf numFmtId="44" fontId="0" fillId="0" borderId="8" xfId="1" applyFont="1" applyFill="1" applyBorder="1"/>
    <xf numFmtId="166" fontId="0" fillId="0" borderId="8" xfId="0" applyNumberFormat="1" applyBorder="1"/>
    <xf numFmtId="166" fontId="0" fillId="0" borderId="13" xfId="0" applyNumberFormat="1" applyBorder="1"/>
    <xf numFmtId="0" fontId="2" fillId="2" borderId="7" xfId="0" applyFont="1" applyFill="1" applyBorder="1"/>
    <xf numFmtId="0" fontId="2" fillId="2" borderId="6" xfId="0" applyFont="1" applyFill="1" applyBorder="1"/>
    <xf numFmtId="44" fontId="2" fillId="2" borderId="2" xfId="1" applyFont="1" applyFill="1" applyBorder="1"/>
    <xf numFmtId="0" fontId="13" fillId="3" borderId="10" xfId="0" applyFont="1" applyFill="1" applyBorder="1"/>
    <xf numFmtId="10" fontId="0" fillId="3" borderId="1" xfId="0" applyNumberFormat="1" applyFill="1" applyBorder="1"/>
    <xf numFmtId="10" fontId="0" fillId="10" borderId="1" xfId="0" applyNumberFormat="1" applyFill="1" applyBorder="1"/>
    <xf numFmtId="0" fontId="17" fillId="3" borderId="1" xfId="0" applyFont="1" applyFill="1" applyBorder="1"/>
    <xf numFmtId="167" fontId="0" fillId="0" borderId="1" xfId="0" applyNumberFormat="1" applyBorder="1" applyAlignment="1">
      <alignment horizontal="center"/>
    </xf>
    <xf numFmtId="44" fontId="0" fillId="0" borderId="0" xfId="0" applyNumberFormat="1" applyAlignment="1">
      <alignment horizontal="right"/>
    </xf>
    <xf numFmtId="0" fontId="18" fillId="4" borderId="1" xfId="0" applyFont="1" applyFill="1" applyBorder="1" applyAlignment="1">
      <alignment horizontal="center"/>
    </xf>
    <xf numFmtId="0" fontId="18" fillId="4" borderId="1" xfId="0" applyFont="1" applyFill="1" applyBorder="1"/>
    <xf numFmtId="0" fontId="18" fillId="11" borderId="1" xfId="0" applyFont="1" applyFill="1" applyBorder="1"/>
    <xf numFmtId="10" fontId="19" fillId="3" borderId="1" xfId="0" applyNumberFormat="1" applyFont="1" applyFill="1" applyBorder="1"/>
    <xf numFmtId="167" fontId="0" fillId="0" borderId="0" xfId="0" applyNumberFormat="1"/>
    <xf numFmtId="4" fontId="20" fillId="0" borderId="0" xfId="0" applyNumberFormat="1" applyFont="1"/>
    <xf numFmtId="4" fontId="21" fillId="0" borderId="0" xfId="0" applyNumberFormat="1" applyFont="1"/>
    <xf numFmtId="4" fontId="22" fillId="0" borderId="0" xfId="0" applyNumberFormat="1" applyFont="1"/>
    <xf numFmtId="4" fontId="23" fillId="0" borderId="0" xfId="0" applyNumberFormat="1" applyFont="1"/>
    <xf numFmtId="4" fontId="0" fillId="0" borderId="0" xfId="0" applyNumberFormat="1"/>
    <xf numFmtId="4" fontId="24" fillId="0" borderId="0" xfId="0" applyNumberFormat="1" applyFont="1"/>
    <xf numFmtId="0" fontId="25" fillId="3" borderId="9" xfId="0" applyFont="1" applyFill="1" applyBorder="1"/>
    <xf numFmtId="14" fontId="25" fillId="9" borderId="1" xfId="0" applyNumberFormat="1" applyFont="1" applyFill="1" applyBorder="1"/>
    <xf numFmtId="0" fontId="25" fillId="3" borderId="10" xfId="0" applyFont="1" applyFill="1" applyBorder="1"/>
    <xf numFmtId="165" fontId="0" fillId="0" borderId="0" xfId="0" applyNumberFormat="1"/>
    <xf numFmtId="17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3" fillId="3" borderId="4" xfId="0" applyNumberFormat="1" applyFont="1" applyFill="1" applyBorder="1"/>
    <xf numFmtId="0" fontId="0" fillId="0" borderId="0" xfId="0" applyNumberFormat="1"/>
    <xf numFmtId="0" fontId="3" fillId="12" borderId="14" xfId="0" applyFont="1" applyFill="1" applyBorder="1"/>
    <xf numFmtId="14" fontId="0" fillId="0" borderId="0" xfId="0" applyNumberFormat="1" applyAlignment="1">
      <alignment horizontal="left"/>
    </xf>
    <xf numFmtId="9" fontId="0" fillId="0" borderId="0" xfId="6" applyFont="1"/>
    <xf numFmtId="10" fontId="0" fillId="0" borderId="0" xfId="6" applyNumberFormat="1" applyFont="1"/>
    <xf numFmtId="14" fontId="15" fillId="13" borderId="0" xfId="0" applyNumberFormat="1" applyFont="1" applyFill="1"/>
    <xf numFmtId="14" fontId="15" fillId="14" borderId="1" xfId="0" applyNumberFormat="1" applyFont="1" applyFill="1" applyBorder="1" applyAlignment="1">
      <alignment horizontal="center" vertical="center"/>
    </xf>
    <xf numFmtId="0" fontId="0" fillId="3" borderId="1" xfId="0" applyFill="1" applyBorder="1" applyAlignment="1">
      <alignment horizontal="left"/>
    </xf>
    <xf numFmtId="10" fontId="0" fillId="3" borderId="1" xfId="6" applyNumberFormat="1" applyFont="1" applyFill="1" applyBorder="1"/>
    <xf numFmtId="0" fontId="15" fillId="14" borderId="1" xfId="0" applyFont="1" applyFill="1" applyBorder="1" applyAlignment="1">
      <alignment horizontal="center" vertical="center"/>
    </xf>
    <xf numFmtId="14" fontId="15" fillId="4" borderId="1" xfId="0" applyNumberFormat="1" applyFont="1" applyFill="1" applyBorder="1" applyAlignment="1">
      <alignment horizontal="center" vertical="center"/>
    </xf>
    <xf numFmtId="10" fontId="3" fillId="3" borderId="1" xfId="6" applyNumberFormat="1" applyFont="1" applyFill="1" applyBorder="1"/>
    <xf numFmtId="0" fontId="2" fillId="4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15" fillId="14" borderId="2" xfId="0" applyFont="1" applyFill="1" applyBorder="1" applyAlignment="1">
      <alignment horizontal="center" vertical="center"/>
    </xf>
    <xf numFmtId="0" fontId="15" fillId="14" borderId="3" xfId="0" applyFont="1" applyFill="1" applyBorder="1" applyAlignment="1">
      <alignment horizontal="center" vertical="center"/>
    </xf>
    <xf numFmtId="0" fontId="18" fillId="4" borderId="5" xfId="0" applyFont="1" applyFill="1" applyBorder="1" applyAlignment="1">
      <alignment horizontal="center"/>
    </xf>
    <xf numFmtId="0" fontId="18" fillId="4" borderId="6" xfId="0" applyFont="1" applyFill="1" applyBorder="1" applyAlignment="1">
      <alignment horizontal="center"/>
    </xf>
    <xf numFmtId="0" fontId="18" fillId="4" borderId="2" xfId="0" applyFont="1" applyFill="1" applyBorder="1" applyAlignment="1">
      <alignment horizontal="center"/>
    </xf>
    <xf numFmtId="0" fontId="18" fillId="4" borderId="3" xfId="0" applyFont="1" applyFill="1" applyBorder="1" applyAlignment="1">
      <alignment horizontal="center"/>
    </xf>
    <xf numFmtId="0" fontId="18" fillId="4" borderId="7" xfId="0" applyFont="1" applyFill="1" applyBorder="1" applyAlignment="1">
      <alignment horizontal="center"/>
    </xf>
  </cellXfs>
  <cellStyles count="8">
    <cellStyle name="Hiperlink" xfId="4" builtinId="8" hidden="1"/>
    <cellStyle name="Hiperlink" xfId="2" builtinId="8" hidden="1"/>
    <cellStyle name="Hiperlink Visitado" xfId="5" builtinId="9" hidden="1"/>
    <cellStyle name="Hiperlink Visitado" xfId="3" builtinId="9" hidden="1"/>
    <cellStyle name="Moeda" xfId="1" builtinId="4"/>
    <cellStyle name="Normal" xfId="0" builtinId="0"/>
    <cellStyle name="Porcentagem" xfId="6" builtinId="5"/>
    <cellStyle name="Vírgula" xfId="7" builtinId="3"/>
  </cellStyles>
  <dxfs count="23">
    <dxf>
      <numFmt numFmtId="166" formatCode="&quot;R$&quot;\ #,##0.0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dd/mm/yyyy"/>
      <fill>
        <patternFill patternType="solid">
          <fgColor indexed="64"/>
          <bgColor rgb="FFF2F2F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dd/mm/yyyy"/>
      <fill>
        <patternFill patternType="solid">
          <fgColor indexed="64"/>
          <bgColor rgb="FFF2F2F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3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_-&quot;R$&quot;* #,##0.00_-;\-&quot;R$&quot;* #,##0.00_-;_-&quot;R$&quot;* &quot;-&quot;??_-;_-@_-"/>
    </dxf>
    <dxf>
      <font>
        <color theme="0"/>
      </font>
    </dxf>
    <dxf>
      <font>
        <color theme="0"/>
      </font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ont>
        <color theme="0"/>
      </font>
    </dxf>
    <dxf>
      <font>
        <color theme="0"/>
      </font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[Investimentos.xlsx]Resumo!Tabela dinâmica2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B050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"/>
        <c:spPr>
          <a:solidFill>
            <a:schemeClr val="accent4">
              <a:lumMod val="60000"/>
              <a:lumOff val="40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Resumo!$I$2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D4D5-4476-8209-EAD85E826A79}"/>
              </c:ext>
            </c:extLst>
          </c:dPt>
          <c:dPt>
            <c:idx val="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D4D5-4476-8209-EAD85E826A7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D4D5-4476-8209-EAD85E826A79}"/>
              </c:ext>
            </c:extLst>
          </c:dPt>
          <c:dPt>
            <c:idx val="3"/>
            <c:bubble3D val="0"/>
            <c:spPr>
              <a:solidFill>
                <a:srgbClr val="00B050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D4D5-4476-8209-EAD85E826A7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Resumo!$H$3:$H$7</c:f>
              <c:strCache>
                <c:ptCount val="4"/>
                <c:pt idx="0">
                  <c:v>-</c:v>
                </c:pt>
                <c:pt idx="1">
                  <c:v>Fundos de investimento</c:v>
                </c:pt>
                <c:pt idx="2">
                  <c:v>Poupança</c:v>
                </c:pt>
                <c:pt idx="3">
                  <c:v>Renda Fixa</c:v>
                </c:pt>
              </c:strCache>
            </c:strRef>
          </c:cat>
          <c:val>
            <c:numRef>
              <c:f>Resumo!$I$3:$I$7</c:f>
              <c:numCache>
                <c:formatCode>_-"R$"* #,##0.00_-;\-"R$"* #,##0.00_-;_-"R$"* "-"??_-;_-@_-</c:formatCode>
                <c:ptCount val="4"/>
                <c:pt idx="0">
                  <c:v>62.53</c:v>
                </c:pt>
                <c:pt idx="1">
                  <c:v>77852.81</c:v>
                </c:pt>
                <c:pt idx="2">
                  <c:v>-5.8975047068088315E-12</c:v>
                </c:pt>
                <c:pt idx="3">
                  <c:v>82264.12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4D5-4476-8209-EAD85E826A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Performance</a:t>
            </a:r>
            <a:r>
              <a:rPr lang="pt-BR" baseline="0"/>
              <a:t> das aplicações - 6 meses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Performance!$D$2</c:f>
              <c:strCache>
                <c:ptCount val="1"/>
                <c:pt idx="0">
                  <c:v>01/02/2016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Performance!$C$3:$C$15</c:f>
              <c:strCache>
                <c:ptCount val="13"/>
                <c:pt idx="0">
                  <c:v>SANTANDER PREV VGBL</c:v>
                </c:pt>
                <c:pt idx="1">
                  <c:v>Tesouro Direto (LTN) - 2017</c:v>
                </c:pt>
                <c:pt idx="2">
                  <c:v>CDB - Banco Pine</c:v>
                </c:pt>
                <c:pt idx="3">
                  <c:v>Tesouro Direto (LTN) - 2016</c:v>
                </c:pt>
                <c:pt idx="4">
                  <c:v>Tesouro Direto (NTNB) - 2019</c:v>
                </c:pt>
                <c:pt idx="5">
                  <c:v>Tesouro Direto (LFT)</c:v>
                </c:pt>
                <c:pt idx="6">
                  <c:v>Fundo - Sparta</c:v>
                </c:pt>
                <c:pt idx="7">
                  <c:v>Fundo - XP Referenciado FI Referenciado DI</c:v>
                </c:pt>
                <c:pt idx="8">
                  <c:v>Fundo - Bozanno</c:v>
                </c:pt>
                <c:pt idx="9">
                  <c:v>Fundo - Solana</c:v>
                </c:pt>
                <c:pt idx="10">
                  <c:v>Tesouro Direto (NTNB) - 2020</c:v>
                </c:pt>
                <c:pt idx="11">
                  <c:v>SANTANDER PREV PGBL</c:v>
                </c:pt>
                <c:pt idx="12">
                  <c:v>CDB - BMG</c:v>
                </c:pt>
              </c:strCache>
            </c:strRef>
          </c:cat>
          <c:val>
            <c:numRef>
              <c:f>Performance!$D$3:$D$15</c:f>
              <c:numCache>
                <c:formatCode>0.00%</c:formatCode>
                <c:ptCount val="13"/>
                <c:pt idx="0">
                  <c:v>1.9432553769054065E-2</c:v>
                </c:pt>
                <c:pt idx="1">
                  <c:v>2.4910940823701152E-2</c:v>
                </c:pt>
                <c:pt idx="2">
                  <c:v>1.2570686436321312E-2</c:v>
                </c:pt>
                <c:pt idx="3">
                  <c:v>1.4267518770110765E-2</c:v>
                </c:pt>
                <c:pt idx="4">
                  <c:v>2.1116962590900734E-2</c:v>
                </c:pt>
                <c:pt idx="5">
                  <c:v>1.0453933677611186E-2</c:v>
                </c:pt>
                <c:pt idx="6">
                  <c:v>6.736507347077648E-3</c:v>
                </c:pt>
                <c:pt idx="7">
                  <c:v>1.0030096876378902E-2</c:v>
                </c:pt>
                <c:pt idx="8">
                  <c:v>8.3367899278597706E-3</c:v>
                </c:pt>
                <c:pt idx="9">
                  <c:v>1.0128570758882134E-2</c:v>
                </c:pt>
                <c:pt idx="10">
                  <c:v>-8.5383258871881799E-3</c:v>
                </c:pt>
                <c:pt idx="11">
                  <c:v>4.7326139406634275E-3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3F-47FB-9B91-63281B0A4D90}"/>
            </c:ext>
          </c:extLst>
        </c:ser>
        <c:ser>
          <c:idx val="1"/>
          <c:order val="1"/>
          <c:tx>
            <c:strRef>
              <c:f>Performance!$E$2</c:f>
              <c:strCache>
                <c:ptCount val="1"/>
                <c:pt idx="0">
                  <c:v>01/03/2016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Performance!$C$3:$C$15</c:f>
              <c:strCache>
                <c:ptCount val="13"/>
                <c:pt idx="0">
                  <c:v>SANTANDER PREV VGBL</c:v>
                </c:pt>
                <c:pt idx="1">
                  <c:v>Tesouro Direto (LTN) - 2017</c:v>
                </c:pt>
                <c:pt idx="2">
                  <c:v>CDB - Banco Pine</c:v>
                </c:pt>
                <c:pt idx="3">
                  <c:v>Tesouro Direto (LTN) - 2016</c:v>
                </c:pt>
                <c:pt idx="4">
                  <c:v>Tesouro Direto (NTNB) - 2019</c:v>
                </c:pt>
                <c:pt idx="5">
                  <c:v>Tesouro Direto (LFT)</c:v>
                </c:pt>
                <c:pt idx="6">
                  <c:v>Fundo - Sparta</c:v>
                </c:pt>
                <c:pt idx="7">
                  <c:v>Fundo - XP Referenciado FI Referenciado DI</c:v>
                </c:pt>
                <c:pt idx="8">
                  <c:v>Fundo - Bozanno</c:v>
                </c:pt>
                <c:pt idx="9">
                  <c:v>Fundo - Solana</c:v>
                </c:pt>
                <c:pt idx="10">
                  <c:v>Tesouro Direto (NTNB) - 2020</c:v>
                </c:pt>
                <c:pt idx="11">
                  <c:v>SANTANDER PREV PGBL</c:v>
                </c:pt>
                <c:pt idx="12">
                  <c:v>CDB - BMG</c:v>
                </c:pt>
              </c:strCache>
            </c:strRef>
          </c:cat>
          <c:val>
            <c:numRef>
              <c:f>Performance!$E$3:$E$15</c:f>
              <c:numCache>
                <c:formatCode>0.00%</c:formatCode>
                <c:ptCount val="13"/>
                <c:pt idx="0">
                  <c:v>7.4716688102113529E-2</c:v>
                </c:pt>
                <c:pt idx="1">
                  <c:v>2.7327113542408368E-2</c:v>
                </c:pt>
                <c:pt idx="2">
                  <c:v>1.1393832630579793E-2</c:v>
                </c:pt>
                <c:pt idx="3">
                  <c:v>1.3133788049356519E-2</c:v>
                </c:pt>
                <c:pt idx="4">
                  <c:v>1.1591283639117664E-2</c:v>
                </c:pt>
                <c:pt idx="5">
                  <c:v>1.0036266823193925E-2</c:v>
                </c:pt>
                <c:pt idx="6">
                  <c:v>7.5696324089173589E-3</c:v>
                </c:pt>
                <c:pt idx="7">
                  <c:v>8.0938044476698331E-3</c:v>
                </c:pt>
                <c:pt idx="8">
                  <c:v>1.0766456249462905E-3</c:v>
                </c:pt>
                <c:pt idx="9">
                  <c:v>-2.4958818910970613E-3</c:v>
                </c:pt>
                <c:pt idx="10">
                  <c:v>1.95195458904277E-2</c:v>
                </c:pt>
                <c:pt idx="11">
                  <c:v>1.1783364353684442E-2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3F-47FB-9B91-63281B0A4D90}"/>
            </c:ext>
          </c:extLst>
        </c:ser>
        <c:ser>
          <c:idx val="2"/>
          <c:order val="2"/>
          <c:tx>
            <c:strRef>
              <c:f>Performance!$F$2</c:f>
              <c:strCache>
                <c:ptCount val="1"/>
                <c:pt idx="0">
                  <c:v>01/04/2016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Performance!$C$3:$C$15</c:f>
              <c:strCache>
                <c:ptCount val="13"/>
                <c:pt idx="0">
                  <c:v>SANTANDER PREV VGBL</c:v>
                </c:pt>
                <c:pt idx="1">
                  <c:v>Tesouro Direto (LTN) - 2017</c:v>
                </c:pt>
                <c:pt idx="2">
                  <c:v>CDB - Banco Pine</c:v>
                </c:pt>
                <c:pt idx="3">
                  <c:v>Tesouro Direto (LTN) - 2016</c:v>
                </c:pt>
                <c:pt idx="4">
                  <c:v>Tesouro Direto (NTNB) - 2019</c:v>
                </c:pt>
                <c:pt idx="5">
                  <c:v>Tesouro Direto (LFT)</c:v>
                </c:pt>
                <c:pt idx="6">
                  <c:v>Fundo - Sparta</c:v>
                </c:pt>
                <c:pt idx="7">
                  <c:v>Fundo - XP Referenciado FI Referenciado DI</c:v>
                </c:pt>
                <c:pt idx="8">
                  <c:v>Fundo - Bozanno</c:v>
                </c:pt>
                <c:pt idx="9">
                  <c:v>Fundo - Solana</c:v>
                </c:pt>
                <c:pt idx="10">
                  <c:v>Tesouro Direto (NTNB) - 2020</c:v>
                </c:pt>
                <c:pt idx="11">
                  <c:v>SANTANDER PREV PGBL</c:v>
                </c:pt>
                <c:pt idx="12">
                  <c:v>CDB - BMG</c:v>
                </c:pt>
              </c:strCache>
            </c:strRef>
          </c:cat>
          <c:val>
            <c:numRef>
              <c:f>Performance!$F$3:$F$15</c:f>
              <c:numCache>
                <c:formatCode>0.00%</c:formatCode>
                <c:ptCount val="13"/>
                <c:pt idx="0">
                  <c:v>1.9742849985049469E-2</c:v>
                </c:pt>
                <c:pt idx="1">
                  <c:v>1.9627770295089872E-2</c:v>
                </c:pt>
                <c:pt idx="2">
                  <c:v>1.1394036810869923E-2</c:v>
                </c:pt>
                <c:pt idx="3">
                  <c:v>1.078673275542069E-2</c:v>
                </c:pt>
                <c:pt idx="4">
                  <c:v>9.6017886893014059E-3</c:v>
                </c:pt>
                <c:pt idx="5">
                  <c:v>1.0456413028962974E-2</c:v>
                </c:pt>
                <c:pt idx="6">
                  <c:v>9.655376520496509E-3</c:v>
                </c:pt>
                <c:pt idx="7">
                  <c:v>5.3201218832114924E-3</c:v>
                </c:pt>
                <c:pt idx="8">
                  <c:v>1.071804865164715E-2</c:v>
                </c:pt>
                <c:pt idx="9">
                  <c:v>1.3084078210546845E-2</c:v>
                </c:pt>
                <c:pt idx="10">
                  <c:v>9.7567253577466595E-3</c:v>
                </c:pt>
                <c:pt idx="11">
                  <c:v>7.4981189839919684E-3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3F-47FB-9B91-63281B0A4D90}"/>
            </c:ext>
          </c:extLst>
        </c:ser>
        <c:ser>
          <c:idx val="3"/>
          <c:order val="3"/>
          <c:tx>
            <c:strRef>
              <c:f>Performance!$G$2</c:f>
              <c:strCache>
                <c:ptCount val="1"/>
                <c:pt idx="0">
                  <c:v>01/05/2016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Performance!$C$3:$C$15</c:f>
              <c:strCache>
                <c:ptCount val="13"/>
                <c:pt idx="0">
                  <c:v>SANTANDER PREV VGBL</c:v>
                </c:pt>
                <c:pt idx="1">
                  <c:v>Tesouro Direto (LTN) - 2017</c:v>
                </c:pt>
                <c:pt idx="2">
                  <c:v>CDB - Banco Pine</c:v>
                </c:pt>
                <c:pt idx="3">
                  <c:v>Tesouro Direto (LTN) - 2016</c:v>
                </c:pt>
                <c:pt idx="4">
                  <c:v>Tesouro Direto (NTNB) - 2019</c:v>
                </c:pt>
                <c:pt idx="5">
                  <c:v>Tesouro Direto (LFT)</c:v>
                </c:pt>
                <c:pt idx="6">
                  <c:v>Fundo - Sparta</c:v>
                </c:pt>
                <c:pt idx="7">
                  <c:v>Fundo - XP Referenciado FI Referenciado DI</c:v>
                </c:pt>
                <c:pt idx="8">
                  <c:v>Fundo - Bozanno</c:v>
                </c:pt>
                <c:pt idx="9">
                  <c:v>Fundo - Solana</c:v>
                </c:pt>
                <c:pt idx="10">
                  <c:v>Tesouro Direto (NTNB) - 2020</c:v>
                </c:pt>
                <c:pt idx="11">
                  <c:v>SANTANDER PREV PGBL</c:v>
                </c:pt>
                <c:pt idx="12">
                  <c:v>CDB - BMG</c:v>
                </c:pt>
              </c:strCache>
            </c:strRef>
          </c:cat>
          <c:val>
            <c:numRef>
              <c:f>Performance!$G$3:$G$15</c:f>
              <c:numCache>
                <c:formatCode>0.00%</c:formatCode>
                <c:ptCount val="13"/>
                <c:pt idx="0">
                  <c:v>8.3110297224961178E-3</c:v>
                </c:pt>
                <c:pt idx="1">
                  <c:v>8.4982396503581401E-3</c:v>
                </c:pt>
                <c:pt idx="2">
                  <c:v>1.2585079857133289E-2</c:v>
                </c:pt>
                <c:pt idx="3">
                  <c:v>8.626381357491537E-3</c:v>
                </c:pt>
                <c:pt idx="4">
                  <c:v>1.6904069383475578E-2</c:v>
                </c:pt>
                <c:pt idx="5">
                  <c:v>9.9366141317881601E-3</c:v>
                </c:pt>
                <c:pt idx="6">
                  <c:v>9.440816307612487E-3</c:v>
                </c:pt>
                <c:pt idx="7">
                  <c:v>6.4432775690908975E-3</c:v>
                </c:pt>
                <c:pt idx="8">
                  <c:v>9.9006805217659762E-3</c:v>
                </c:pt>
                <c:pt idx="9">
                  <c:v>1.1358568488274812E-2</c:v>
                </c:pt>
                <c:pt idx="10">
                  <c:v>1.8644438072611551E-2</c:v>
                </c:pt>
                <c:pt idx="11">
                  <c:v>2.9439867778839682E-3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A3F-47FB-9B91-63281B0A4D90}"/>
            </c:ext>
          </c:extLst>
        </c:ser>
        <c:ser>
          <c:idx val="4"/>
          <c:order val="4"/>
          <c:tx>
            <c:strRef>
              <c:f>Performance!$H$2</c:f>
              <c:strCache>
                <c:ptCount val="1"/>
                <c:pt idx="0">
                  <c:v>01/06/2016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Performance!$C$3:$C$15</c:f>
              <c:strCache>
                <c:ptCount val="13"/>
                <c:pt idx="0">
                  <c:v>SANTANDER PREV VGBL</c:v>
                </c:pt>
                <c:pt idx="1">
                  <c:v>Tesouro Direto (LTN) - 2017</c:v>
                </c:pt>
                <c:pt idx="2">
                  <c:v>CDB - Banco Pine</c:v>
                </c:pt>
                <c:pt idx="3">
                  <c:v>Tesouro Direto (LTN) - 2016</c:v>
                </c:pt>
                <c:pt idx="4">
                  <c:v>Tesouro Direto (NTNB) - 2019</c:v>
                </c:pt>
                <c:pt idx="5">
                  <c:v>Tesouro Direto (LFT)</c:v>
                </c:pt>
                <c:pt idx="6">
                  <c:v>Fundo - Sparta</c:v>
                </c:pt>
                <c:pt idx="7">
                  <c:v>Fundo - XP Referenciado FI Referenciado DI</c:v>
                </c:pt>
                <c:pt idx="8">
                  <c:v>Fundo - Bozanno</c:v>
                </c:pt>
                <c:pt idx="9">
                  <c:v>Fundo - Solana</c:v>
                </c:pt>
                <c:pt idx="10">
                  <c:v>Tesouro Direto (NTNB) - 2020</c:v>
                </c:pt>
                <c:pt idx="11">
                  <c:v>SANTANDER PREV PGBL</c:v>
                </c:pt>
                <c:pt idx="12">
                  <c:v>CDB - BMG</c:v>
                </c:pt>
              </c:strCache>
            </c:strRef>
          </c:cat>
          <c:val>
            <c:numRef>
              <c:f>Performance!$H$3:$H$15</c:f>
              <c:numCache>
                <c:formatCode>0.00%</c:formatCode>
                <c:ptCount val="13"/>
                <c:pt idx="0">
                  <c:v>5.1890382090501183E-3</c:v>
                </c:pt>
                <c:pt idx="1">
                  <c:v>1.4158677725515635E-2</c:v>
                </c:pt>
                <c:pt idx="2">
                  <c:v>1.3776456439870143E-2</c:v>
                </c:pt>
                <c:pt idx="3">
                  <c:v>1.304319958979613E-2</c:v>
                </c:pt>
                <c:pt idx="4">
                  <c:v>8.4519534783526317E-3</c:v>
                </c:pt>
                <c:pt idx="5">
                  <c:v>1.305266038378847E-2</c:v>
                </c:pt>
                <c:pt idx="6">
                  <c:v>1.3153072490267372E-2</c:v>
                </c:pt>
                <c:pt idx="7">
                  <c:v>1.5275184768017739E-2</c:v>
                </c:pt>
                <c:pt idx="8">
                  <c:v>1.069929916981463E-2</c:v>
                </c:pt>
                <c:pt idx="9">
                  <c:v>1.1347804867227222E-2</c:v>
                </c:pt>
                <c:pt idx="10">
                  <c:v>7.1475776523817281E-3</c:v>
                </c:pt>
                <c:pt idx="11">
                  <c:v>7.533004884082946E-3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A3F-47FB-9B91-63281B0A4D90}"/>
            </c:ext>
          </c:extLst>
        </c:ser>
        <c:ser>
          <c:idx val="5"/>
          <c:order val="5"/>
          <c:tx>
            <c:strRef>
              <c:f>Performance!$I$2</c:f>
              <c:strCache>
                <c:ptCount val="1"/>
                <c:pt idx="0">
                  <c:v>01/07/2016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Performance!$C$3:$C$15</c:f>
              <c:strCache>
                <c:ptCount val="13"/>
                <c:pt idx="0">
                  <c:v>SANTANDER PREV VGBL</c:v>
                </c:pt>
                <c:pt idx="1">
                  <c:v>Tesouro Direto (LTN) - 2017</c:v>
                </c:pt>
                <c:pt idx="2">
                  <c:v>CDB - Banco Pine</c:v>
                </c:pt>
                <c:pt idx="3">
                  <c:v>Tesouro Direto (LTN) - 2016</c:v>
                </c:pt>
                <c:pt idx="4">
                  <c:v>Tesouro Direto (NTNB) - 2019</c:v>
                </c:pt>
                <c:pt idx="5">
                  <c:v>Tesouro Direto (LFT)</c:v>
                </c:pt>
                <c:pt idx="6">
                  <c:v>Fundo - Sparta</c:v>
                </c:pt>
                <c:pt idx="7">
                  <c:v>Fundo - XP Referenciado FI Referenciado DI</c:v>
                </c:pt>
                <c:pt idx="8">
                  <c:v>Fundo - Bozanno</c:v>
                </c:pt>
                <c:pt idx="9">
                  <c:v>Fundo - Solana</c:v>
                </c:pt>
                <c:pt idx="10">
                  <c:v>Tesouro Direto (NTNB) - 2020</c:v>
                </c:pt>
                <c:pt idx="11">
                  <c:v>SANTANDER PREV PGBL</c:v>
                </c:pt>
                <c:pt idx="12">
                  <c:v>CDB - BMG</c:v>
                </c:pt>
              </c:strCache>
            </c:strRef>
          </c:cat>
          <c:val>
            <c:numRef>
              <c:f>Performance!$I$3:$I$15</c:f>
              <c:numCache>
                <c:formatCode>0.00%</c:formatCode>
                <c:ptCount val="13"/>
                <c:pt idx="0">
                  <c:v>1.9183986275557615E-2</c:v>
                </c:pt>
                <c:pt idx="1">
                  <c:v>8.4966001732547022E-3</c:v>
                </c:pt>
                <c:pt idx="2">
                  <c:v>1.4370211247244274E-2</c:v>
                </c:pt>
                <c:pt idx="3">
                  <c:v>1.0318433627944403E-2</c:v>
                </c:pt>
                <c:pt idx="4">
                  <c:v>1.2367936642965929E-3</c:v>
                </c:pt>
                <c:pt idx="5">
                  <c:v>1.2015906055641155E-2</c:v>
                </c:pt>
                <c:pt idx="6">
                  <c:v>1.1147091631824067E-2</c:v>
                </c:pt>
                <c:pt idx="7">
                  <c:v>8.2554838907123607E-3</c:v>
                </c:pt>
                <c:pt idx="8">
                  <c:v>1.0775946001581261E-2</c:v>
                </c:pt>
                <c:pt idx="9">
                  <c:v>7.5471293166765527E-3</c:v>
                </c:pt>
                <c:pt idx="10">
                  <c:v>3.9663786119362677E-3</c:v>
                </c:pt>
                <c:pt idx="11">
                  <c:v>5.5464689419547917E-3</c:v>
                </c:pt>
                <c:pt idx="12">
                  <c:v>1.2197711920633403E-2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A3F-47FB-9B91-63281B0A4D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975008"/>
        <c:axId val="174972264"/>
      </c:barChart>
      <c:catAx>
        <c:axId val="174975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4972264"/>
        <c:crosses val="autoZero"/>
        <c:auto val="1"/>
        <c:lblAlgn val="ctr"/>
        <c:lblOffset val="100"/>
        <c:noMultiLvlLbl val="0"/>
      </c:catAx>
      <c:valAx>
        <c:axId val="174972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4975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20</xdr:row>
      <xdr:rowOff>109537</xdr:rowOff>
    </xdr:from>
    <xdr:to>
      <xdr:col>3</xdr:col>
      <xdr:colOff>1962150</xdr:colOff>
      <xdr:row>34</xdr:row>
      <xdr:rowOff>185737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381000</xdr:colOff>
      <xdr:row>15</xdr:row>
      <xdr:rowOff>157162</xdr:rowOff>
    </xdr:from>
    <xdr:to>
      <xdr:col>9</xdr:col>
      <xdr:colOff>0</xdr:colOff>
      <xdr:row>32</xdr:row>
      <xdr:rowOff>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Fabio Calegari Ribeiro" refreshedDate="42601.56113587963" createdVersion="5" refreshedVersion="5" minRefreshableVersion="3" recordCount="653">
  <cacheSource type="worksheet">
    <worksheetSource ref="A1:E1048576" sheet="Analitico"/>
  </cacheSource>
  <cacheFields count="5">
    <cacheField name="Conta" numFmtId="0">
      <sharedItems containsBlank="1" count="16">
        <s v="Poupança (Conta Alessandra)"/>
        <s v="Não aplicado"/>
        <s v="Fundo - XP Referenciado FI Referenciado DI"/>
        <s v="Fundo - Sparta"/>
        <s v="Fundo - Solana"/>
        <s v="CDB - Banco Pine"/>
        <s v="Tesouro Direto (LTN) - 2016"/>
        <s v="Tesouro Direto (LTN) - 2017"/>
        <s v="Tesouro Direto (NTNB) - 2019"/>
        <s v="Tesouro Direto (LFT)"/>
        <s v="Tesouro Direto (NTNB) - 2020"/>
        <s v="Fundo - Bozanno"/>
        <m/>
        <s v="SANTANDER PREV VGBL"/>
        <s v="SANTANDER PREV PGBL"/>
        <s v="CDB - BMG"/>
      </sharedItems>
    </cacheField>
    <cacheField name="Data" numFmtId="0">
      <sharedItems containsNonDate="0" containsDate="1" containsString="0" containsBlank="1" minDate="2014-05-01T00:00:00" maxDate="2016-08-23T00:00:00"/>
    </cacheField>
    <cacheField name="Mês" numFmtId="0">
      <sharedItems containsNonDate="0" containsDate="1" containsString="0" containsBlank="1" minDate="1899-12-31T00:00:00" maxDate="2016-08-02T00:00:00" count="29">
        <d v="2014-05-01T00:00:00"/>
        <d v="2014-06-01T00:00:00"/>
        <d v="2014-07-01T00:00:00"/>
        <d v="2014-08-01T00:00:00"/>
        <d v="2014-09-01T00:00:00"/>
        <d v="2014-10-01T00:00:00"/>
        <d v="2014-11-01T00:00:00"/>
        <d v="2015-02-01T00:00:00"/>
        <d v="2015-03-01T00:00:00"/>
        <d v="2015-04-01T00:00:00"/>
        <d v="2015-05-01T00:00:00"/>
        <d v="2015-06-01T00:00:00"/>
        <d v="2015-07-01T00:00:00"/>
        <d v="1899-12-31T00:00:00"/>
        <d v="2015-08-01T00:00:00"/>
        <d v="2014-12-01T00:00:00"/>
        <d v="2015-09-01T00:00:00"/>
        <d v="2015-10-01T00:00:00"/>
        <d v="2015-11-01T00:00:00"/>
        <d v="2015-12-01T00:00:00"/>
        <d v="2016-01-01T00:00:00"/>
        <d v="2016-02-01T00:00:00"/>
        <d v="2016-03-01T00:00:00"/>
        <d v="2016-04-01T00:00:00"/>
        <d v="2016-05-01T00:00:00"/>
        <d v="2016-06-01T00:00:00"/>
        <d v="2016-07-01T00:00:00"/>
        <d v="2016-08-01T00:00:00"/>
        <m/>
      </sharedItems>
    </cacheField>
    <cacheField name="Descrição" numFmtId="0">
      <sharedItems containsBlank="1" count="12">
        <s v="Saldo Inicial"/>
        <s v="Aporte - Fabio"/>
        <s v="Rendimentos"/>
        <s v="Devolução - Alessandra"/>
        <s v="Retirada"/>
        <m/>
        <s v="Compra de títulos"/>
        <s v="Imposto de Renda"/>
        <s v="Resgate para aplicação"/>
        <s v="Taxa"/>
        <s v="Resgate"/>
        <s v="Compra de título"/>
      </sharedItems>
    </cacheField>
    <cacheField name="Valor" numFmtId="0">
      <sharedItems containsString="0" containsBlank="1" containsNumber="1" minValue="-22350.9" maxValue="35843.8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Fabio Calegari Ribeiro" refreshedDate="42601.639482523147" createdVersion="5" refreshedVersion="5" minRefreshableVersion="3" recordCount="13">
  <cacheSource type="worksheet">
    <worksheetSource ref="B3:F16" sheet="Resumo"/>
  </cacheSource>
  <cacheFields count="5">
    <cacheField name="Custódia" numFmtId="0">
      <sharedItems/>
    </cacheField>
    <cacheField name="Tipo de investimento" numFmtId="0">
      <sharedItems count="4">
        <s v="Poupança"/>
        <s v="-"/>
        <s v="Fundos de investimento"/>
        <s v="Renda Fixa"/>
      </sharedItems>
    </cacheField>
    <cacheField name="Investimento" numFmtId="0">
      <sharedItems/>
    </cacheField>
    <cacheField name="Data de resgate" numFmtId="0">
      <sharedItems containsDate="1" containsMixedTypes="1" minDate="2016-12-31T00:00:00" maxDate="2020-08-16T00:00:00"/>
    </cacheField>
    <cacheField name="Valor aplicado" numFmtId="167">
      <sharedItems containsSemiMixedTypes="0" containsString="0" containsNumber="1" minValue="-5.8975047068088315E-12" maxValue="32577.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Fabio" refreshedDate="42620.849067476855" createdVersion="6" refreshedVersion="6" minRefreshableVersion="3" recordCount="667">
  <cacheSource type="worksheet">
    <worksheetSource ref="D1:E1048576" sheet="Analitico"/>
  </cacheSource>
  <cacheFields count="2">
    <cacheField name="Descrição" numFmtId="0">
      <sharedItems containsBlank="1" count="9">
        <s v="Saldo Inicial"/>
        <s v="Aporte"/>
        <s v="Rendimentos"/>
        <s v="Devolução - Alessandra"/>
        <s v="Resgate"/>
        <m/>
        <s v="Compra de títulos"/>
        <s v="Imposto de Renda"/>
        <s v="Taxa"/>
      </sharedItems>
    </cacheField>
    <cacheField name="Valor" numFmtId="0">
      <sharedItems containsString="0" containsBlank="1" containsNumber="1" minValue="-22350.9" maxValue="35843.8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53">
  <r>
    <x v="0"/>
    <d v="2014-05-01T00:00:00"/>
    <x v="0"/>
    <x v="0"/>
    <n v="35843.82"/>
  </r>
  <r>
    <x v="0"/>
    <d v="2014-05-08T00:00:00"/>
    <x v="0"/>
    <x v="1"/>
    <n v="400"/>
  </r>
  <r>
    <x v="0"/>
    <d v="2014-05-15T00:00:00"/>
    <x v="0"/>
    <x v="2"/>
    <n v="110.18"/>
  </r>
  <r>
    <x v="0"/>
    <d v="2014-06-30T00:00:00"/>
    <x v="1"/>
    <x v="2"/>
    <n v="175.09"/>
  </r>
  <r>
    <x v="0"/>
    <d v="2014-07-07T00:00:00"/>
    <x v="2"/>
    <x v="3"/>
    <n v="1000"/>
  </r>
  <r>
    <x v="0"/>
    <d v="2014-08-07T00:00:00"/>
    <x v="3"/>
    <x v="3"/>
    <n v="1000"/>
  </r>
  <r>
    <x v="0"/>
    <d v="2014-08-18T00:00:00"/>
    <x v="3"/>
    <x v="2"/>
    <m/>
  </r>
  <r>
    <x v="0"/>
    <d v="2014-09-08T00:00:00"/>
    <x v="4"/>
    <x v="1"/>
    <n v="300"/>
  </r>
  <r>
    <x v="0"/>
    <d v="2014-10-05T00:00:00"/>
    <x v="5"/>
    <x v="2"/>
    <n v="350"/>
  </r>
  <r>
    <x v="0"/>
    <d v="2014-10-06T00:00:00"/>
    <x v="5"/>
    <x v="1"/>
    <n v="1500"/>
  </r>
  <r>
    <x v="0"/>
    <d v="2014-11-05T00:00:00"/>
    <x v="6"/>
    <x v="2"/>
    <n v="307"/>
  </r>
  <r>
    <x v="0"/>
    <d v="2014-11-06T00:00:00"/>
    <x v="6"/>
    <x v="1"/>
    <n v="600"/>
  </r>
  <r>
    <x v="0"/>
    <d v="2015-02-02T00:00:00"/>
    <x v="7"/>
    <x v="2"/>
    <n v="787.91"/>
  </r>
  <r>
    <x v="0"/>
    <d v="2015-02-02T00:00:00"/>
    <x v="7"/>
    <x v="4"/>
    <n v="-3000"/>
  </r>
  <r>
    <x v="0"/>
    <d v="2015-03-06T00:00:00"/>
    <x v="8"/>
    <x v="2"/>
    <n v="240.02"/>
  </r>
  <r>
    <x v="0"/>
    <d v="2015-04-13T00:00:00"/>
    <x v="9"/>
    <x v="2"/>
    <n v="310.45"/>
  </r>
  <r>
    <x v="0"/>
    <d v="2015-05-29T00:00:00"/>
    <x v="10"/>
    <x v="2"/>
    <n v="169.53"/>
  </r>
  <r>
    <x v="0"/>
    <d v="2015-06-18T00:00:00"/>
    <x v="11"/>
    <x v="2"/>
    <n v="226.9"/>
  </r>
  <r>
    <x v="0"/>
    <d v="2015-06-23T00:00:00"/>
    <x v="11"/>
    <x v="4"/>
    <n v="-16000"/>
  </r>
  <r>
    <x v="0"/>
    <d v="2015-06-24T00:00:00"/>
    <x v="11"/>
    <x v="4"/>
    <n v="-8000"/>
  </r>
  <r>
    <x v="0"/>
    <d v="2015-06-25T00:00:00"/>
    <x v="11"/>
    <x v="4"/>
    <n v="-8000"/>
  </r>
  <r>
    <x v="0"/>
    <d v="2015-06-26T00:00:00"/>
    <x v="11"/>
    <x v="4"/>
    <n v="-6000"/>
  </r>
  <r>
    <x v="0"/>
    <d v="2015-06-16T00:00:00"/>
    <x v="11"/>
    <x v="2"/>
    <n v="17.579999999999998"/>
  </r>
  <r>
    <x v="0"/>
    <d v="2015-07-31T00:00:00"/>
    <x v="12"/>
    <x v="4"/>
    <n v="-2230"/>
  </r>
  <r>
    <x v="1"/>
    <m/>
    <x v="13"/>
    <x v="5"/>
    <m/>
  </r>
  <r>
    <x v="2"/>
    <d v="2015-06-23T00:00:00"/>
    <x v="11"/>
    <x v="0"/>
    <n v="0"/>
  </r>
  <r>
    <x v="2"/>
    <d v="2015-06-23T00:00:00"/>
    <x v="11"/>
    <x v="6"/>
    <n v="3000"/>
  </r>
  <r>
    <x v="2"/>
    <d v="2015-07-06T00:00:00"/>
    <x v="12"/>
    <x v="6"/>
    <n v="1500"/>
  </r>
  <r>
    <x v="2"/>
    <d v="2015-07-21T00:00:00"/>
    <x v="12"/>
    <x v="2"/>
    <n v="43.21"/>
  </r>
  <r>
    <x v="2"/>
    <d v="2015-08-03T00:00:00"/>
    <x v="14"/>
    <x v="2"/>
    <n v="16.489999999999998"/>
  </r>
  <r>
    <x v="3"/>
    <d v="2015-06-23T00:00:00"/>
    <x v="11"/>
    <x v="0"/>
    <n v="0"/>
  </r>
  <r>
    <x v="3"/>
    <d v="2015-06-25T00:00:00"/>
    <x v="11"/>
    <x v="6"/>
    <n v="9999"/>
  </r>
  <r>
    <x v="3"/>
    <d v="2015-07-21T00:00:00"/>
    <x v="12"/>
    <x v="2"/>
    <n v="103.73"/>
  </r>
  <r>
    <x v="3"/>
    <d v="2015-08-03T00:00:00"/>
    <x v="14"/>
    <x v="2"/>
    <n v="33.75"/>
  </r>
  <r>
    <x v="4"/>
    <d v="2015-06-26T00:00:00"/>
    <x v="11"/>
    <x v="0"/>
    <n v="0"/>
  </r>
  <r>
    <x v="4"/>
    <d v="2015-06-26T00:00:00"/>
    <x v="11"/>
    <x v="6"/>
    <n v="10001"/>
  </r>
  <r>
    <x v="4"/>
    <d v="2015-07-21T00:00:00"/>
    <x v="12"/>
    <x v="2"/>
    <n v="146.24"/>
  </r>
  <r>
    <x v="4"/>
    <d v="2015-08-03T00:00:00"/>
    <x v="14"/>
    <x v="2"/>
    <n v="30.77"/>
  </r>
  <r>
    <x v="5"/>
    <d v="2015-06-23T00:00:00"/>
    <x v="11"/>
    <x v="0"/>
    <n v="0"/>
  </r>
  <r>
    <x v="5"/>
    <d v="2015-06-23T00:00:00"/>
    <x v="11"/>
    <x v="6"/>
    <n v="15000"/>
  </r>
  <r>
    <x v="5"/>
    <d v="2015-07-21T00:00:00"/>
    <x v="12"/>
    <x v="2"/>
    <n v="184.93"/>
  </r>
  <r>
    <x v="5"/>
    <d v="2015-08-03T00:00:00"/>
    <x v="14"/>
    <x v="2"/>
    <n v="62.75"/>
  </r>
  <r>
    <x v="6"/>
    <d v="2014-05-01T00:00:00"/>
    <x v="0"/>
    <x v="0"/>
    <n v="0"/>
  </r>
  <r>
    <x v="6"/>
    <d v="2014-05-09T00:00:00"/>
    <x v="0"/>
    <x v="6"/>
    <n v="6637.7699999999995"/>
  </r>
  <r>
    <x v="6"/>
    <d v="2014-05-30T00:00:00"/>
    <x v="0"/>
    <x v="2"/>
    <n v="108.23"/>
  </r>
  <r>
    <x v="6"/>
    <d v="2014-06-06T00:00:00"/>
    <x v="1"/>
    <x v="6"/>
    <n v="1515.72"/>
  </r>
  <r>
    <x v="6"/>
    <d v="2014-06-30T00:00:00"/>
    <x v="1"/>
    <x v="2"/>
    <n v="96.96"/>
  </r>
  <r>
    <x v="6"/>
    <d v="2014-08-18T00:00:00"/>
    <x v="3"/>
    <x v="2"/>
    <n v="131.78"/>
  </r>
  <r>
    <x v="6"/>
    <d v="2014-09-08T00:00:00"/>
    <x v="4"/>
    <x v="2"/>
    <n v="69.52"/>
  </r>
  <r>
    <x v="6"/>
    <d v="2014-10-05T00:00:00"/>
    <x v="5"/>
    <x v="2"/>
    <n v="-102"/>
  </r>
  <r>
    <x v="6"/>
    <d v="2014-10-28T00:00:00"/>
    <x v="5"/>
    <x v="2"/>
    <n v="108.27"/>
  </r>
  <r>
    <x v="6"/>
    <d v="2015-02-02T00:00:00"/>
    <x v="7"/>
    <x v="2"/>
    <n v="212.74"/>
  </r>
  <r>
    <x v="6"/>
    <d v="2015-03-06T00:00:00"/>
    <x v="8"/>
    <x v="2"/>
    <n v="-8.25"/>
  </r>
  <r>
    <x v="6"/>
    <d v="2015-04-13T00:00:00"/>
    <x v="9"/>
    <x v="2"/>
    <n v="131.26"/>
  </r>
  <r>
    <x v="6"/>
    <d v="2015-05-06T00:00:00"/>
    <x v="10"/>
    <x v="2"/>
    <n v="5.47"/>
  </r>
  <r>
    <x v="6"/>
    <d v="2015-05-29T00:00:00"/>
    <x v="10"/>
    <x v="2"/>
    <n v="109.67"/>
  </r>
  <r>
    <x v="6"/>
    <d v="2015-06-29T00:00:00"/>
    <x v="11"/>
    <x v="2"/>
    <n v="-24.86"/>
  </r>
  <r>
    <x v="6"/>
    <d v="2015-07-21T00:00:00"/>
    <x v="12"/>
    <x v="2"/>
    <n v="171.16"/>
  </r>
  <r>
    <x v="6"/>
    <d v="2015-08-03T00:00:00"/>
    <x v="14"/>
    <x v="2"/>
    <n v="40.369999999999997"/>
  </r>
  <r>
    <x v="7"/>
    <d v="2014-05-01T00:00:00"/>
    <x v="0"/>
    <x v="0"/>
    <n v="0"/>
  </r>
  <r>
    <x v="7"/>
    <d v="2014-06-09T00:00:00"/>
    <x v="1"/>
    <x v="6"/>
    <n v="681.95"/>
  </r>
  <r>
    <x v="7"/>
    <d v="2014-08-15T00:00:00"/>
    <x v="3"/>
    <x v="2"/>
    <n v="9.02"/>
  </r>
  <r>
    <x v="7"/>
    <d v="2014-09-08T00:00:00"/>
    <x v="4"/>
    <x v="2"/>
    <n v="9.1999999999999993"/>
  </r>
  <r>
    <x v="7"/>
    <d v="2014-09-10T00:00:00"/>
    <x v="4"/>
    <x v="6"/>
    <n v="701"/>
  </r>
  <r>
    <x v="7"/>
    <d v="2014-10-05T00:00:00"/>
    <x v="5"/>
    <x v="2"/>
    <n v="-35.17"/>
  </r>
  <r>
    <x v="7"/>
    <d v="2014-10-28T00:00:00"/>
    <x v="5"/>
    <x v="2"/>
    <n v="19.239999999999998"/>
  </r>
  <r>
    <x v="7"/>
    <d v="2015-02-02T00:00:00"/>
    <x v="7"/>
    <x v="2"/>
    <n v="42.38"/>
  </r>
  <r>
    <x v="7"/>
    <d v="2015-03-06T00:00:00"/>
    <x v="8"/>
    <x v="2"/>
    <n v="-11.36"/>
  </r>
  <r>
    <x v="7"/>
    <d v="2015-04-13T00:00:00"/>
    <x v="9"/>
    <x v="2"/>
    <n v="23.58"/>
  </r>
  <r>
    <x v="7"/>
    <d v="2015-04-13T00:00:00"/>
    <x v="9"/>
    <x v="6"/>
    <n v="1450"/>
  </r>
  <r>
    <x v="7"/>
    <d v="2015-05-06T00:00:00"/>
    <x v="10"/>
    <x v="2"/>
    <n v="-16.2"/>
  </r>
  <r>
    <x v="7"/>
    <d v="2015-05-29T00:00:00"/>
    <x v="10"/>
    <x v="2"/>
    <n v="56.88"/>
  </r>
  <r>
    <x v="7"/>
    <d v="2015-06-08T00:00:00"/>
    <x v="11"/>
    <x v="6"/>
    <n v="732.23"/>
  </r>
  <r>
    <x v="7"/>
    <d v="2015-06-08T00:00:00"/>
    <x v="11"/>
    <x v="2"/>
    <n v="-15.48"/>
  </r>
  <r>
    <x v="7"/>
    <d v="2015-06-12T00:00:00"/>
    <x v="11"/>
    <x v="6"/>
    <n v="727.91"/>
  </r>
  <r>
    <x v="7"/>
    <d v="2015-07-21T00:00:00"/>
    <x v="12"/>
    <x v="2"/>
    <n v="76.459999999999994"/>
  </r>
  <r>
    <x v="7"/>
    <d v="2015-08-03T00:00:00"/>
    <x v="14"/>
    <x v="2"/>
    <n v="26.64"/>
  </r>
  <r>
    <x v="8"/>
    <d v="2014-05-01T00:00:00"/>
    <x v="0"/>
    <x v="0"/>
    <n v="0"/>
  </r>
  <r>
    <x v="8"/>
    <d v="2014-05-09T00:00:00"/>
    <x v="0"/>
    <x v="6"/>
    <n v="3610.52"/>
  </r>
  <r>
    <x v="8"/>
    <d v="2014-05-14T00:00:00"/>
    <x v="0"/>
    <x v="2"/>
    <n v="82.48"/>
  </r>
  <r>
    <x v="8"/>
    <d v="2014-06-30T00:00:00"/>
    <x v="1"/>
    <x v="2"/>
    <n v="43.14"/>
  </r>
  <r>
    <x v="8"/>
    <d v="2014-08-18T00:00:00"/>
    <x v="3"/>
    <x v="2"/>
    <n v="15.42"/>
  </r>
  <r>
    <x v="8"/>
    <d v="2014-09-08T00:00:00"/>
    <x v="4"/>
    <x v="2"/>
    <n v="94.66"/>
  </r>
  <r>
    <x v="8"/>
    <d v="2014-10-05T00:00:00"/>
    <x v="5"/>
    <x v="2"/>
    <n v="-53.22"/>
  </r>
  <r>
    <x v="8"/>
    <d v="2014-10-28T00:00:00"/>
    <x v="5"/>
    <x v="2"/>
    <n v="38.340000000000003"/>
  </r>
  <r>
    <x v="8"/>
    <d v="2014-11-06T00:00:00"/>
    <x v="6"/>
    <x v="6"/>
    <n v="3848"/>
  </r>
  <r>
    <x v="8"/>
    <d v="2015-02-02T00:00:00"/>
    <x v="7"/>
    <x v="2"/>
    <n v="287.62"/>
  </r>
  <r>
    <x v="8"/>
    <d v="2015-03-06T00:00:00"/>
    <x v="8"/>
    <x v="2"/>
    <n v="21.08"/>
  </r>
  <r>
    <x v="8"/>
    <d v="2015-04-13T00:00:00"/>
    <x v="9"/>
    <x v="2"/>
    <n v="138.44"/>
  </r>
  <r>
    <x v="8"/>
    <d v="2015-04-13T00:00:00"/>
    <x v="9"/>
    <x v="2"/>
    <n v="-24.08"/>
  </r>
  <r>
    <x v="8"/>
    <d v="2015-05-28T00:00:00"/>
    <x v="10"/>
    <x v="2"/>
    <n v="165.08"/>
  </r>
  <r>
    <x v="8"/>
    <d v="2015-06-08T00:00:00"/>
    <x v="11"/>
    <x v="2"/>
    <n v="-53.56"/>
  </r>
  <r>
    <x v="8"/>
    <d v="2015-07-21T00:00:00"/>
    <x v="12"/>
    <x v="2"/>
    <n v="179.48"/>
  </r>
  <r>
    <x v="8"/>
    <d v="2015-08-03T00:00:00"/>
    <x v="14"/>
    <x v="2"/>
    <n v="68.48"/>
  </r>
  <r>
    <x v="9"/>
    <d v="2014-12-01T00:00:00"/>
    <x v="15"/>
    <x v="0"/>
    <n v="0"/>
  </r>
  <r>
    <x v="9"/>
    <d v="2014-12-15T00:00:00"/>
    <x v="15"/>
    <x v="6"/>
    <n v="6508.79"/>
  </r>
  <r>
    <x v="9"/>
    <d v="2015-02-02T00:00:00"/>
    <x v="7"/>
    <x v="2"/>
    <n v="88.4"/>
  </r>
  <r>
    <x v="9"/>
    <d v="2015-03-06T00:00:00"/>
    <x v="8"/>
    <x v="2"/>
    <n v="66.66"/>
  </r>
  <r>
    <x v="9"/>
    <d v="2015-04-13T00:00:00"/>
    <x v="9"/>
    <x v="2"/>
    <n v="80.69"/>
  </r>
  <r>
    <x v="9"/>
    <d v="2015-05-06T00:00:00"/>
    <x v="10"/>
    <x v="2"/>
    <n v="51.81"/>
  </r>
  <r>
    <x v="9"/>
    <d v="2015-05-29T00:00:00"/>
    <x v="10"/>
    <x v="2"/>
    <n v="56.96"/>
  </r>
  <r>
    <x v="9"/>
    <d v="2015-06-08T00:00:00"/>
    <x v="11"/>
    <x v="2"/>
    <n v="17.09"/>
  </r>
  <r>
    <x v="9"/>
    <d v="2015-07-21T00:00:00"/>
    <x v="12"/>
    <x v="2"/>
    <n v="116.27"/>
  </r>
  <r>
    <x v="9"/>
    <d v="2015-08-03T00:00:00"/>
    <x v="14"/>
    <x v="2"/>
    <n v="25.29"/>
  </r>
  <r>
    <x v="10"/>
    <d v="2015-04-15T00:00:00"/>
    <x v="9"/>
    <x v="0"/>
    <n v="0"/>
  </r>
  <r>
    <x v="10"/>
    <d v="2015-04-15T00:00:00"/>
    <x v="9"/>
    <x v="6"/>
    <n v="5265"/>
  </r>
  <r>
    <x v="10"/>
    <d v="2015-04-15T00:00:00"/>
    <x v="9"/>
    <x v="2"/>
    <n v="-69.400000000000006"/>
  </r>
  <r>
    <x v="10"/>
    <d v="2015-05-29T00:00:00"/>
    <x v="10"/>
    <x v="2"/>
    <n v="95.64"/>
  </r>
  <r>
    <x v="10"/>
    <d v="2015-06-08T00:00:00"/>
    <x v="11"/>
    <x v="2"/>
    <n v="-21.2"/>
  </r>
  <r>
    <x v="10"/>
    <d v="2015-07-21T00:00:00"/>
    <x v="12"/>
    <x v="2"/>
    <n v="77.900000000000006"/>
  </r>
  <r>
    <x v="10"/>
    <d v="2015-08-03T00:00:00"/>
    <x v="14"/>
    <x v="2"/>
    <n v="33.92"/>
  </r>
  <r>
    <x v="2"/>
    <d v="2015-08-11T00:00:00"/>
    <x v="14"/>
    <x v="7"/>
    <n v="-15.94"/>
  </r>
  <r>
    <x v="2"/>
    <d v="2015-08-11T00:00:00"/>
    <x v="14"/>
    <x v="8"/>
    <n v="-4004.06"/>
  </r>
  <r>
    <x v="1"/>
    <d v="2015-08-11T00:00:00"/>
    <x v="14"/>
    <x v="6"/>
    <n v="5007.16"/>
  </r>
  <r>
    <x v="1"/>
    <d v="2015-08-12T00:00:00"/>
    <x v="14"/>
    <x v="8"/>
    <n v="-5000"/>
  </r>
  <r>
    <x v="4"/>
    <d v="2015-08-13T00:00:00"/>
    <x v="14"/>
    <x v="6"/>
    <n v="5000"/>
  </r>
  <r>
    <x v="6"/>
    <d v="2015-08-17T00:00:00"/>
    <x v="14"/>
    <x v="2"/>
    <n v="1.21"/>
  </r>
  <r>
    <x v="7"/>
    <d v="2015-08-17T00:00:00"/>
    <x v="14"/>
    <x v="2"/>
    <n v="-42.84"/>
  </r>
  <r>
    <x v="8"/>
    <d v="2015-08-17T00:00:00"/>
    <x v="14"/>
    <x v="2"/>
    <n v="-146.36000000000001"/>
  </r>
  <r>
    <x v="9"/>
    <d v="2015-08-17T00:00:00"/>
    <x v="14"/>
    <x v="2"/>
    <n v="40.69"/>
  </r>
  <r>
    <x v="10"/>
    <d v="2015-08-17T00:00:00"/>
    <x v="14"/>
    <x v="2"/>
    <n v="-239.62"/>
  </r>
  <r>
    <x v="1"/>
    <d v="2015-08-17T00:00:00"/>
    <x v="14"/>
    <x v="6"/>
    <n v="136"/>
  </r>
  <r>
    <x v="2"/>
    <d v="2015-09-03T00:00:00"/>
    <x v="16"/>
    <x v="2"/>
    <n v="19.57"/>
  </r>
  <r>
    <x v="3"/>
    <d v="2015-09-03T00:00:00"/>
    <x v="16"/>
    <x v="2"/>
    <n v="136.63999999999999"/>
  </r>
  <r>
    <x v="4"/>
    <d v="2015-09-03T00:00:00"/>
    <x v="16"/>
    <x v="2"/>
    <n v="230.76"/>
  </r>
  <r>
    <x v="5"/>
    <d v="2015-09-03T00:00:00"/>
    <x v="16"/>
    <x v="2"/>
    <n v="212.98"/>
  </r>
  <r>
    <x v="1"/>
    <d v="2015-09-03T00:00:00"/>
    <x v="16"/>
    <x v="9"/>
    <n v="-6.06"/>
  </r>
  <r>
    <x v="6"/>
    <d v="2015-09-03T00:00:00"/>
    <x v="16"/>
    <x v="2"/>
    <n v="-52.91"/>
  </r>
  <r>
    <x v="7"/>
    <d v="2015-09-03T00:00:00"/>
    <x v="16"/>
    <x v="2"/>
    <n v="-90.9"/>
  </r>
  <r>
    <x v="8"/>
    <d v="2015-09-03T00:00:00"/>
    <x v="16"/>
    <x v="2"/>
    <n v="-107.12"/>
  </r>
  <r>
    <x v="9"/>
    <d v="2015-09-03T00:00:00"/>
    <x v="16"/>
    <x v="2"/>
    <n v="44.65"/>
  </r>
  <r>
    <x v="10"/>
    <d v="2015-09-03T00:00:00"/>
    <x v="16"/>
    <x v="2"/>
    <n v="-75.84"/>
  </r>
  <r>
    <x v="2"/>
    <d v="2015-09-04T00:00:00"/>
    <x v="16"/>
    <x v="6"/>
    <n v="2100"/>
  </r>
  <r>
    <x v="1"/>
    <d v="2015-09-04T00:00:00"/>
    <x v="16"/>
    <x v="8"/>
    <n v="-100"/>
  </r>
  <r>
    <x v="6"/>
    <d v="2015-09-28T00:00:00"/>
    <x v="16"/>
    <x v="2"/>
    <n v="21.45"/>
  </r>
  <r>
    <x v="7"/>
    <d v="2015-09-28T00:00:00"/>
    <x v="16"/>
    <x v="2"/>
    <n v="-38.76"/>
  </r>
  <r>
    <x v="8"/>
    <d v="2015-09-28T00:00:00"/>
    <x v="16"/>
    <x v="2"/>
    <n v="114.08"/>
  </r>
  <r>
    <x v="9"/>
    <d v="2015-09-28T00:00:00"/>
    <x v="16"/>
    <x v="2"/>
    <n v="59.98"/>
  </r>
  <r>
    <x v="10"/>
    <d v="2015-09-28T00:00:00"/>
    <x v="16"/>
    <x v="2"/>
    <n v="69.64"/>
  </r>
  <r>
    <x v="5"/>
    <d v="2015-09-28T00:00:00"/>
    <x v="16"/>
    <x v="2"/>
    <n v="149.91999999999999"/>
  </r>
  <r>
    <x v="2"/>
    <d v="2015-09-28T00:00:00"/>
    <x v="16"/>
    <x v="2"/>
    <n v="21.39"/>
  </r>
  <r>
    <x v="3"/>
    <d v="2015-09-28T00:00:00"/>
    <x v="16"/>
    <x v="2"/>
    <n v="87.11"/>
  </r>
  <r>
    <x v="4"/>
    <d v="2015-09-28T00:00:00"/>
    <x v="16"/>
    <x v="2"/>
    <n v="-46.83"/>
  </r>
  <r>
    <x v="0"/>
    <d v="2015-09-28T00:00:00"/>
    <x v="16"/>
    <x v="8"/>
    <n v="-108.48"/>
  </r>
  <r>
    <x v="1"/>
    <d v="2015-10-14T00:00:00"/>
    <x v="17"/>
    <x v="6"/>
    <n v="22430.2"/>
  </r>
  <r>
    <x v="1"/>
    <d v="2015-10-15T00:00:00"/>
    <x v="17"/>
    <x v="8"/>
    <n v="-22350.9"/>
  </r>
  <r>
    <x v="2"/>
    <d v="2015-10-15T00:00:00"/>
    <x v="17"/>
    <x v="8"/>
    <n v="-2680.66"/>
  </r>
  <r>
    <x v="11"/>
    <d v="2015-10-16T00:00:00"/>
    <x v="17"/>
    <x v="6"/>
    <n v="25000"/>
  </r>
  <r>
    <x v="3"/>
    <d v="2015-10-19T00:00:00"/>
    <x v="17"/>
    <x v="2"/>
    <n v="87.45"/>
  </r>
  <r>
    <x v="4"/>
    <d v="2015-10-19T00:00:00"/>
    <x v="17"/>
    <x v="2"/>
    <n v="-36.04"/>
  </r>
  <r>
    <x v="6"/>
    <d v="2015-10-28T00:00:00"/>
    <x v="17"/>
    <x v="2"/>
    <n v="-82.459999999999127"/>
  </r>
  <r>
    <x v="7"/>
    <d v="2015-10-28T00:00:00"/>
    <x v="17"/>
    <x v="2"/>
    <n v="54.899999999999636"/>
  </r>
  <r>
    <x v="8"/>
    <d v="2015-10-28T00:00:00"/>
    <x v="17"/>
    <x v="2"/>
    <n v="22.940000000002328"/>
  </r>
  <r>
    <x v="9"/>
    <d v="2015-10-28T00:00:00"/>
    <x v="17"/>
    <x v="2"/>
    <n v="-73.059999999998581"/>
  </r>
  <r>
    <x v="10"/>
    <d v="2015-10-28T00:00:00"/>
    <x v="17"/>
    <x v="2"/>
    <n v="116.34999999999945"/>
  </r>
  <r>
    <x v="3"/>
    <d v="2015-10-28T00:00:00"/>
    <x v="17"/>
    <x v="2"/>
    <n v="40.539999999999054"/>
  </r>
  <r>
    <x v="4"/>
    <d v="2015-10-28T00:00:00"/>
    <x v="17"/>
    <x v="2"/>
    <n v="64.659999999999854"/>
  </r>
  <r>
    <x v="5"/>
    <d v="2015-10-28T00:00:00"/>
    <x v="17"/>
    <x v="2"/>
    <n v="199"/>
  </r>
  <r>
    <x v="11"/>
    <d v="2015-10-28T00:00:00"/>
    <x v="17"/>
    <x v="2"/>
    <n v="160.900000000001"/>
  </r>
  <r>
    <x v="11"/>
    <d v="2015-11-05T00:00:00"/>
    <x v="18"/>
    <x v="6"/>
    <n v="5000"/>
  </r>
  <r>
    <x v="3"/>
    <d v="2015-11-06T00:00:00"/>
    <x v="18"/>
    <x v="2"/>
    <n v="34.530000000000655"/>
  </r>
  <r>
    <x v="4"/>
    <d v="2015-11-06T00:00:00"/>
    <x v="18"/>
    <x v="2"/>
    <n v="-2.5599999999994907"/>
  </r>
  <r>
    <x v="5"/>
    <d v="2015-11-06T00:00:00"/>
    <x v="18"/>
    <x v="2"/>
    <n v="57.350000000000364"/>
  </r>
  <r>
    <x v="11"/>
    <d v="2015-11-06T00:00:00"/>
    <x v="18"/>
    <x v="2"/>
    <n v="31.419999999998254"/>
  </r>
  <r>
    <x v="6"/>
    <d v="2015-11-06T00:00:00"/>
    <x v="18"/>
    <x v="2"/>
    <n v="246.25"/>
  </r>
  <r>
    <x v="7"/>
    <d v="2015-11-06T00:00:00"/>
    <x v="18"/>
    <x v="2"/>
    <n v="38.9399999999996"/>
  </r>
  <r>
    <x v="8"/>
    <d v="2015-11-06T00:00:00"/>
    <x v="18"/>
    <x v="2"/>
    <n v="244.70000000000073"/>
  </r>
  <r>
    <x v="9"/>
    <d v="2015-11-06T00:00:00"/>
    <x v="18"/>
    <x v="2"/>
    <n v="175.42000000000007"/>
  </r>
  <r>
    <x v="10"/>
    <d v="2015-11-06T00:00:00"/>
    <x v="18"/>
    <x v="2"/>
    <n v="29.929999999999382"/>
  </r>
  <r>
    <x v="1"/>
    <d v="2015-11-06T00:00:00"/>
    <x v="18"/>
    <x v="2"/>
    <n v="-9.9"/>
  </r>
  <r>
    <x v="6"/>
    <d v="2015-11-24T00:00:00"/>
    <x v="18"/>
    <x v="2"/>
    <n v="92.510000000000218"/>
  </r>
  <r>
    <x v="7"/>
    <d v="2015-11-24T00:00:00"/>
    <x v="18"/>
    <x v="2"/>
    <n v="57.0600000000004"/>
  </r>
  <r>
    <x v="8"/>
    <d v="2015-11-24T00:00:00"/>
    <x v="18"/>
    <x v="2"/>
    <n v="153.92000000000007"/>
  </r>
  <r>
    <x v="9"/>
    <d v="2015-11-24T00:00:00"/>
    <x v="18"/>
    <x v="2"/>
    <n v="45.969999999999345"/>
  </r>
  <r>
    <x v="10"/>
    <d v="2015-11-24T00:00:00"/>
    <x v="18"/>
    <x v="2"/>
    <n v="113.26000000000022"/>
  </r>
  <r>
    <x v="3"/>
    <d v="2015-11-24T00:00:00"/>
    <x v="18"/>
    <x v="2"/>
    <n v="-63.719999999999345"/>
  </r>
  <r>
    <x v="4"/>
    <d v="2015-11-24T00:00:00"/>
    <x v="18"/>
    <x v="2"/>
    <n v="32.200000000000728"/>
  </r>
  <r>
    <x v="5"/>
    <d v="2015-11-24T00:00:00"/>
    <x v="18"/>
    <x v="2"/>
    <n v="115.32999999999993"/>
  </r>
  <r>
    <x v="11"/>
    <d v="2015-11-24T00:00:00"/>
    <x v="18"/>
    <x v="2"/>
    <n v="102.7400000000016"/>
  </r>
  <r>
    <x v="3"/>
    <d v="2015-12-01T00:00:00"/>
    <x v="19"/>
    <x v="2"/>
    <n v="17.949999999998909"/>
  </r>
  <r>
    <x v="4"/>
    <d v="2015-12-01T00:00:00"/>
    <x v="19"/>
    <x v="2"/>
    <n v="108.46999999999935"/>
  </r>
  <r>
    <x v="5"/>
    <d v="2015-12-01T00:00:00"/>
    <x v="19"/>
    <x v="2"/>
    <n v="48.299999999999272"/>
  </r>
  <r>
    <x v="11"/>
    <d v="2015-12-01T00:00:00"/>
    <x v="19"/>
    <x v="2"/>
    <n v="34.909999999999854"/>
  </r>
  <r>
    <x v="6"/>
    <d v="2015-12-01T00:00:00"/>
    <x v="19"/>
    <x v="2"/>
    <n v="-38.940000000000509"/>
  </r>
  <r>
    <x v="7"/>
    <d v="2015-12-01T00:00:00"/>
    <x v="19"/>
    <x v="2"/>
    <n v="-57.0600000000004"/>
  </r>
  <r>
    <x v="8"/>
    <d v="2015-12-01T00:00:00"/>
    <x v="19"/>
    <x v="2"/>
    <n v="-180.88000000000102"/>
  </r>
  <r>
    <x v="9"/>
    <d v="2015-12-01T00:00:00"/>
    <x v="19"/>
    <x v="2"/>
    <n v="19.240000000000691"/>
  </r>
  <r>
    <x v="10"/>
    <d v="2015-12-01T00:00:00"/>
    <x v="19"/>
    <x v="2"/>
    <n v="-123.73999999999978"/>
  </r>
  <r>
    <x v="6"/>
    <d v="2015-12-10T00:00:00"/>
    <x v="19"/>
    <x v="2"/>
    <n v="51.149999999999636"/>
  </r>
  <r>
    <x v="7"/>
    <d v="2015-12-10T00:00:00"/>
    <x v="19"/>
    <x v="2"/>
    <n v="36.239999999999782"/>
  </r>
  <r>
    <x v="8"/>
    <d v="2015-12-10T00:00:00"/>
    <x v="19"/>
    <x v="2"/>
    <n v="81.639999999999418"/>
  </r>
  <r>
    <x v="9"/>
    <d v="2015-12-10T00:00:00"/>
    <x v="19"/>
    <x v="2"/>
    <n v="27.009999999999309"/>
  </r>
  <r>
    <x v="10"/>
    <d v="2015-12-10T00:00:00"/>
    <x v="19"/>
    <x v="2"/>
    <n v="62.119999999999891"/>
  </r>
  <r>
    <x v="3"/>
    <d v="2015-12-10T00:00:00"/>
    <x v="19"/>
    <x v="2"/>
    <n v="33.270000000000437"/>
  </r>
  <r>
    <x v="4"/>
    <d v="2015-12-10T00:00:00"/>
    <x v="19"/>
    <x v="2"/>
    <n v="121.55999999999949"/>
  </r>
  <r>
    <x v="5"/>
    <d v="2015-12-10T00:00:00"/>
    <x v="19"/>
    <x v="2"/>
    <n v="67.8700000000008"/>
  </r>
  <r>
    <x v="11"/>
    <d v="2015-12-10T00:00:00"/>
    <x v="19"/>
    <x v="2"/>
    <n v="4.6199999999989814"/>
  </r>
  <r>
    <x v="1"/>
    <d v="2015-12-10T00:00:00"/>
    <x v="19"/>
    <x v="2"/>
    <n v="-9.8999999999978172"/>
  </r>
  <r>
    <x v="1"/>
    <d v="2015-12-15T00:00:00"/>
    <x v="19"/>
    <x v="6"/>
    <n v="11000"/>
  </r>
  <r>
    <x v="1"/>
    <d v="2015-12-18T00:00:00"/>
    <x v="19"/>
    <x v="10"/>
    <n v="-10800"/>
  </r>
  <r>
    <x v="8"/>
    <d v="2015-12-18T00:00:00"/>
    <x v="19"/>
    <x v="6"/>
    <n v="10900.5"/>
  </r>
  <r>
    <x v="1"/>
    <d v="2015-12-18T00:00:00"/>
    <x v="19"/>
    <x v="2"/>
    <n v="-8.9000000000003752"/>
  </r>
  <r>
    <x v="2"/>
    <d v="2015-12-18T00:00:00"/>
    <x v="19"/>
    <x v="2"/>
    <m/>
  </r>
  <r>
    <x v="3"/>
    <d v="2015-12-18T00:00:00"/>
    <x v="19"/>
    <x v="2"/>
    <n v="27.219999999999345"/>
  </r>
  <r>
    <x v="4"/>
    <d v="2015-12-18T00:00:00"/>
    <x v="19"/>
    <x v="2"/>
    <n v="52.8700000000008"/>
  </r>
  <r>
    <x v="5"/>
    <d v="2015-12-18T00:00:00"/>
    <x v="19"/>
    <x v="2"/>
    <n v="58.399999999999636"/>
  </r>
  <r>
    <x v="11"/>
    <d v="2015-12-18T00:00:00"/>
    <x v="19"/>
    <x v="2"/>
    <n v="86.900000000001455"/>
  </r>
  <r>
    <x v="6"/>
    <d v="2015-12-18T00:00:00"/>
    <x v="19"/>
    <x v="2"/>
    <n v="23.430000000000291"/>
  </r>
  <r>
    <x v="7"/>
    <d v="2015-12-18T00:00:00"/>
    <x v="19"/>
    <x v="2"/>
    <n v="-15.119999999999891"/>
  </r>
  <r>
    <x v="12"/>
    <d v="2015-12-18T00:00:00"/>
    <x v="19"/>
    <x v="2"/>
    <m/>
  </r>
  <r>
    <x v="9"/>
    <d v="2015-12-18T00:00:00"/>
    <x v="19"/>
    <x v="2"/>
    <n v="23.240000000000691"/>
  </r>
  <r>
    <x v="10"/>
    <d v="2015-12-18T00:00:00"/>
    <x v="19"/>
    <x v="2"/>
    <n v="25.899999999999636"/>
  </r>
  <r>
    <x v="3"/>
    <d v="2015-12-28T00:00:00"/>
    <x v="19"/>
    <x v="2"/>
    <n v="39.3700000000008"/>
  </r>
  <r>
    <x v="4"/>
    <d v="2015-12-28T00:00:00"/>
    <x v="19"/>
    <x v="2"/>
    <n v="-7.1599999999998545"/>
  </r>
  <r>
    <x v="5"/>
    <d v="2015-12-28T00:00:00"/>
    <x v="19"/>
    <x v="2"/>
    <n v="48.829999999999927"/>
  </r>
  <r>
    <x v="11"/>
    <d v="2015-12-28T00:00:00"/>
    <x v="19"/>
    <x v="2"/>
    <n v="45.579999999998108"/>
  </r>
  <r>
    <x v="6"/>
    <d v="2015-12-28T00:00:00"/>
    <x v="19"/>
    <x v="2"/>
    <n v="24.969999999999345"/>
  </r>
  <r>
    <x v="7"/>
    <d v="2015-12-28T00:00:00"/>
    <x v="19"/>
    <x v="2"/>
    <n v="2.6999999999998181"/>
  </r>
  <r>
    <x v="8"/>
    <d v="2015-12-28T00:00:00"/>
    <x v="19"/>
    <x v="2"/>
    <n v="131.04000000000087"/>
  </r>
  <r>
    <x v="9"/>
    <d v="2015-12-28T00:00:00"/>
    <x v="19"/>
    <x v="2"/>
    <n v="19.420000000000073"/>
  </r>
  <r>
    <x v="10"/>
    <d v="2015-12-28T00:00:00"/>
    <x v="19"/>
    <x v="2"/>
    <n v="34.480000000000473"/>
  </r>
  <r>
    <x v="1"/>
    <d v="2015-12-28T00:00:00"/>
    <x v="19"/>
    <x v="6"/>
    <n v="250"/>
  </r>
  <r>
    <x v="3"/>
    <d v="2016-01-04T00:00:00"/>
    <x v="20"/>
    <x v="2"/>
    <n v="19.789999999999054"/>
  </r>
  <r>
    <x v="4"/>
    <d v="2016-01-04T00:00:00"/>
    <x v="20"/>
    <x v="2"/>
    <n v="81.889999999999418"/>
  </r>
  <r>
    <x v="5"/>
    <d v="2016-01-04T00:00:00"/>
    <x v="20"/>
    <x v="2"/>
    <n v="39.170000000000073"/>
  </r>
  <r>
    <x v="11"/>
    <d v="2016-01-04T00:00:00"/>
    <x v="20"/>
    <x v="2"/>
    <n v="23"/>
  </r>
  <r>
    <x v="6"/>
    <d v="2016-01-04T00:00:00"/>
    <x v="20"/>
    <x v="2"/>
    <n v="20.460000000000946"/>
  </r>
  <r>
    <x v="7"/>
    <d v="2016-01-04T00:00:00"/>
    <x v="20"/>
    <x v="2"/>
    <n v="12.240000000000691"/>
  </r>
  <r>
    <x v="8"/>
    <d v="2016-01-04T00:00:00"/>
    <x v="20"/>
    <x v="2"/>
    <n v="104.13000000000102"/>
  </r>
  <r>
    <x v="9"/>
    <d v="2016-01-04T00:00:00"/>
    <x v="20"/>
    <x v="2"/>
    <n v="15.6299999999992"/>
  </r>
  <r>
    <x v="10"/>
    <d v="2016-01-04T00:00:00"/>
    <x v="20"/>
    <x v="2"/>
    <n v="30.5"/>
  </r>
  <r>
    <x v="6"/>
    <d v="2016-01-11T00:00:00"/>
    <x v="20"/>
    <x v="2"/>
    <n v="54.229999999999563"/>
  </r>
  <r>
    <x v="7"/>
    <d v="2016-01-11T00:00:00"/>
    <x v="20"/>
    <x v="2"/>
    <n v="39"/>
  </r>
  <r>
    <x v="8"/>
    <d v="2016-01-11T00:00:00"/>
    <x v="20"/>
    <x v="2"/>
    <n v="284.57999999999811"/>
  </r>
  <r>
    <x v="9"/>
    <d v="2016-01-11T00:00:00"/>
    <x v="20"/>
    <x v="2"/>
    <n v="19.0600000000004"/>
  </r>
  <r>
    <x v="10"/>
    <d v="2016-01-11T00:00:00"/>
    <x v="20"/>
    <x v="2"/>
    <n v="69.659999999999854"/>
  </r>
  <r>
    <x v="3"/>
    <d v="2016-01-11T00:00:00"/>
    <x v="20"/>
    <x v="2"/>
    <n v="18.530000000000655"/>
  </r>
  <r>
    <x v="4"/>
    <d v="2016-01-11T00:00:00"/>
    <x v="20"/>
    <x v="2"/>
    <n v="33.899999999999636"/>
  </r>
  <r>
    <x v="5"/>
    <d v="2016-01-11T00:00:00"/>
    <x v="20"/>
    <x v="2"/>
    <n v="49.090000000000146"/>
  </r>
  <r>
    <x v="11"/>
    <d v="2016-01-11T00:00:00"/>
    <x v="20"/>
    <x v="2"/>
    <n v="73.479999999999563"/>
  </r>
  <r>
    <x v="1"/>
    <d v="2016-01-11T00:00:00"/>
    <x v="20"/>
    <x v="9"/>
    <n v="9.9"/>
  </r>
  <r>
    <x v="1"/>
    <d v="2016-01-13T00:00:00"/>
    <x v="20"/>
    <x v="6"/>
    <n v="5495.39"/>
  </r>
  <r>
    <x v="4"/>
    <d v="2016-01-13T00:00:00"/>
    <x v="20"/>
    <x v="10"/>
    <n v="-5515.49"/>
  </r>
  <r>
    <x v="3"/>
    <d v="2016-01-13T00:00:00"/>
    <x v="20"/>
    <x v="2"/>
    <n v="18.190000000000509"/>
  </r>
  <r>
    <x v="5"/>
    <d v="2016-01-13T00:00:00"/>
    <x v="20"/>
    <x v="2"/>
    <n v="19.680000000000291"/>
  </r>
  <r>
    <x v="11"/>
    <d v="2016-01-13T00:00:00"/>
    <x v="20"/>
    <x v="2"/>
    <n v="38.119999999998981"/>
  </r>
  <r>
    <x v="6"/>
    <d v="2016-01-13T00:00:00"/>
    <x v="20"/>
    <x v="2"/>
    <n v="11.770000000000437"/>
  </r>
  <r>
    <x v="7"/>
    <d v="2016-01-13T00:00:00"/>
    <x v="20"/>
    <x v="2"/>
    <n v="6.0599999999994907"/>
  </r>
  <r>
    <x v="8"/>
    <d v="2016-01-13T00:00:00"/>
    <x v="20"/>
    <x v="2"/>
    <n v="54.090000000000146"/>
  </r>
  <r>
    <x v="9"/>
    <d v="2016-01-13T00:00:00"/>
    <x v="20"/>
    <x v="2"/>
    <n v="8.2200000000002547"/>
  </r>
  <r>
    <x v="10"/>
    <d v="2016-01-13T00:00:00"/>
    <x v="20"/>
    <x v="2"/>
    <n v="10.399999999999636"/>
  </r>
  <r>
    <x v="1"/>
    <d v="2016-01-18T00:00:00"/>
    <x v="20"/>
    <x v="10"/>
    <n v="-6000.0000000000009"/>
  </r>
  <r>
    <x v="2"/>
    <d v="2016-01-18T00:00:00"/>
    <x v="20"/>
    <x v="6"/>
    <n v="3000.3299999999995"/>
  </r>
  <r>
    <x v="3"/>
    <d v="2016-01-18T00:00:00"/>
    <x v="20"/>
    <x v="11"/>
    <n v="3009.33"/>
  </r>
  <r>
    <x v="4"/>
    <d v="2016-01-18T00:00:00"/>
    <x v="20"/>
    <x v="2"/>
    <n v="-34.25"/>
  </r>
  <r>
    <x v="5"/>
    <d v="2016-01-18T00:00:00"/>
    <x v="20"/>
    <x v="2"/>
    <n v="29.559999999999491"/>
  </r>
  <r>
    <x v="11"/>
    <d v="2016-01-18T00:00:00"/>
    <x v="20"/>
    <x v="2"/>
    <n v="36.080000000001746"/>
  </r>
  <r>
    <x v="6"/>
    <d v="2016-01-18T00:00:00"/>
    <x v="20"/>
    <x v="2"/>
    <n v="15.510000000000218"/>
  </r>
  <r>
    <x v="7"/>
    <d v="2016-01-18T00:00:00"/>
    <x v="20"/>
    <x v="2"/>
    <n v="-3.2399999999997817"/>
  </r>
  <r>
    <x v="8"/>
    <d v="2016-01-18T00:00:00"/>
    <x v="20"/>
    <x v="2"/>
    <n v="46.619999999998981"/>
  </r>
  <r>
    <x v="9"/>
    <d v="2016-01-18T00:00:00"/>
    <x v="20"/>
    <x v="2"/>
    <n v="11.739999999999782"/>
  </r>
  <r>
    <x v="10"/>
    <d v="2016-01-18T00:00:00"/>
    <x v="20"/>
    <x v="2"/>
    <n v="12.840000000000146"/>
  </r>
  <r>
    <x v="2"/>
    <d v="2016-01-27T00:00:00"/>
    <x v="20"/>
    <x v="2"/>
    <n v="3.5799999999999272"/>
  </r>
  <r>
    <x v="3"/>
    <d v="2016-01-27T00:00:00"/>
    <x v="20"/>
    <x v="2"/>
    <n v="35.760000000000218"/>
  </r>
  <r>
    <x v="4"/>
    <d v="2016-01-27T00:00:00"/>
    <x v="20"/>
    <x v="2"/>
    <n v="51.200000000000728"/>
  </r>
  <r>
    <x v="5"/>
    <d v="2016-01-27T00:00:00"/>
    <x v="20"/>
    <x v="2"/>
    <n v="59.270000000000437"/>
  </r>
  <r>
    <x v="11"/>
    <d v="2016-01-27T00:00:00"/>
    <x v="20"/>
    <x v="2"/>
    <n v="83.380000000001019"/>
  </r>
  <r>
    <x v="6"/>
    <d v="2016-01-27T00:00:00"/>
    <x v="20"/>
    <x v="2"/>
    <n v="102.85000000000036"/>
  </r>
  <r>
    <x v="7"/>
    <d v="2016-01-27T00:00:00"/>
    <x v="20"/>
    <x v="2"/>
    <n v="78.600000000000364"/>
  </r>
  <r>
    <x v="8"/>
    <d v="2016-01-27T00:00:00"/>
    <x v="20"/>
    <x v="6"/>
    <n v="517.95000000000073"/>
  </r>
  <r>
    <x v="9"/>
    <d v="2016-01-27T00:00:00"/>
    <x v="20"/>
    <x v="2"/>
    <n v="27.479999999999563"/>
  </r>
  <r>
    <x v="10"/>
    <d v="2016-01-27T00:00:00"/>
    <x v="20"/>
    <x v="2"/>
    <n v="112.64000000000033"/>
  </r>
  <r>
    <x v="13"/>
    <d v="2016-01-29T00:00:00"/>
    <x v="20"/>
    <x v="6"/>
    <n v="373.87"/>
  </r>
  <r>
    <x v="14"/>
    <d v="2016-01-29T00:00:00"/>
    <x v="20"/>
    <x v="6"/>
    <n v="375.34"/>
  </r>
  <r>
    <x v="2"/>
    <d v="2016-02-01T00:00:00"/>
    <x v="21"/>
    <x v="2"/>
    <n v="4.8800000000001091"/>
  </r>
  <r>
    <x v="3"/>
    <d v="2016-02-01T00:00:00"/>
    <x v="21"/>
    <x v="2"/>
    <n v="17.75"/>
  </r>
  <r>
    <x v="4"/>
    <d v="2016-02-01T00:00:00"/>
    <x v="21"/>
    <x v="2"/>
    <n v="50.25"/>
  </r>
  <r>
    <x v="5"/>
    <d v="2016-02-01T00:00:00"/>
    <x v="21"/>
    <x v="2"/>
    <n v="39.619999999998981"/>
  </r>
  <r>
    <x v="11"/>
    <d v="2016-02-01T00:00:00"/>
    <x v="21"/>
    <x v="2"/>
    <n v="47.159999999999854"/>
  </r>
  <r>
    <x v="6"/>
    <d v="2016-02-01T00:00:00"/>
    <x v="21"/>
    <x v="2"/>
    <n v="32.119999999998981"/>
  </r>
  <r>
    <x v="7"/>
    <d v="2016-02-01T00:00:00"/>
    <x v="21"/>
    <x v="2"/>
    <n v="38.759999999999309"/>
  </r>
  <r>
    <x v="8"/>
    <d v="2016-02-01T00:00:00"/>
    <x v="21"/>
    <x v="2"/>
    <n v="-94.860000000000582"/>
  </r>
  <r>
    <x v="9"/>
    <d v="2016-02-01T00:00:00"/>
    <x v="21"/>
    <x v="2"/>
    <n v="11.8100000000004"/>
  </r>
  <r>
    <x v="10"/>
    <d v="2016-02-01T00:00:00"/>
    <x v="21"/>
    <x v="2"/>
    <n v="-21.039999999999964"/>
  </r>
  <r>
    <x v="1"/>
    <d v="2016-02-10T00:00:00"/>
    <x v="21"/>
    <x v="2"/>
    <n v="-9.8999999999997783"/>
  </r>
  <r>
    <x v="2"/>
    <d v="2016-02-10T00:00:00"/>
    <x v="21"/>
    <x v="2"/>
    <n v="9.9600000000000364"/>
  </r>
  <r>
    <x v="3"/>
    <d v="2016-02-10T00:00:00"/>
    <x v="21"/>
    <x v="2"/>
    <n v="11.93999999999869"/>
  </r>
  <r>
    <x v="4"/>
    <d v="2016-02-10T00:00:00"/>
    <x v="21"/>
    <x v="2"/>
    <n v="34.299999999999272"/>
  </r>
  <r>
    <x v="5"/>
    <d v="2016-02-10T00:00:00"/>
    <x v="21"/>
    <x v="2"/>
    <n v="49.659999999999854"/>
  </r>
  <r>
    <x v="11"/>
    <d v="2016-02-10T00:00:00"/>
    <x v="21"/>
    <x v="2"/>
    <n v="50.540000000000873"/>
  </r>
  <r>
    <x v="6"/>
    <d v="2016-02-10T00:00:00"/>
    <x v="21"/>
    <x v="2"/>
    <n v="20.680000000000291"/>
  </r>
  <r>
    <x v="7"/>
    <d v="2016-02-10T00:00:00"/>
    <x v="21"/>
    <x v="2"/>
    <n v="6.0600000000004002"/>
  </r>
  <r>
    <x v="8"/>
    <d v="2016-02-10T00:00:00"/>
    <x v="21"/>
    <x v="2"/>
    <n v="111.06000000000131"/>
  </r>
  <r>
    <x v="9"/>
    <d v="2016-02-10T00:00:00"/>
    <x v="21"/>
    <x v="2"/>
    <n v="19.710000000000036"/>
  </r>
  <r>
    <x v="10"/>
    <d v="2016-02-10T00:00:00"/>
    <x v="21"/>
    <x v="2"/>
    <n v="31.9399999999996"/>
  </r>
  <r>
    <x v="13"/>
    <d v="2016-02-10T00:00:00"/>
    <x v="21"/>
    <x v="2"/>
    <n v="8.6100000000000136"/>
  </r>
  <r>
    <x v="14"/>
    <d v="2016-02-10T00:00:00"/>
    <x v="21"/>
    <x v="2"/>
    <n v="1.1000000000000227"/>
  </r>
  <r>
    <x v="2"/>
    <d v="2016-02-15T00:00:00"/>
    <x v="21"/>
    <x v="2"/>
    <n v="5.8200000000001637"/>
  </r>
  <r>
    <x v="3"/>
    <d v="2016-02-15T00:00:00"/>
    <x v="21"/>
    <x v="2"/>
    <n v="27"/>
  </r>
  <r>
    <x v="4"/>
    <d v="2016-02-15T00:00:00"/>
    <x v="21"/>
    <x v="2"/>
    <n v="30.710000000000946"/>
  </r>
  <r>
    <x v="5"/>
    <d v="2016-02-15T00:00:00"/>
    <x v="21"/>
    <x v="2"/>
    <n v="29.860000000000582"/>
  </r>
  <r>
    <x v="11"/>
    <d v="2016-02-15T00:00:00"/>
    <x v="21"/>
    <x v="2"/>
    <n v="41.18999999999869"/>
  </r>
  <r>
    <x v="6"/>
    <d v="2016-02-15T00:00:00"/>
    <x v="21"/>
    <x v="2"/>
    <n v="26.950000000000728"/>
  </r>
  <r>
    <x v="7"/>
    <d v="2016-02-15T00:00:00"/>
    <x v="21"/>
    <x v="2"/>
    <n v="15.960000000000036"/>
  </r>
  <r>
    <x v="8"/>
    <d v="2016-02-15T00:00:00"/>
    <x v="21"/>
    <x v="2"/>
    <n v="137.61000000000058"/>
  </r>
  <r>
    <x v="9"/>
    <d v="2016-02-15T00:00:00"/>
    <x v="21"/>
    <x v="2"/>
    <n v="11.859999999999673"/>
  </r>
  <r>
    <x v="10"/>
    <d v="2016-02-15T00:00:00"/>
    <x v="21"/>
    <x v="2"/>
    <n v="0"/>
  </r>
  <r>
    <x v="13"/>
    <d v="2016-02-15T00:00:00"/>
    <x v="21"/>
    <x v="2"/>
    <n v="-3.0699999999999932"/>
  </r>
  <r>
    <x v="14"/>
    <d v="2016-02-15T00:00:00"/>
    <x v="21"/>
    <x v="2"/>
    <n v="0.67000000000001592"/>
  </r>
  <r>
    <x v="2"/>
    <d v="2016-02-22T00:00:00"/>
    <x v="21"/>
    <x v="2"/>
    <n v="6.1299999999996544"/>
  </r>
  <r>
    <x v="3"/>
    <d v="2016-02-22T00:00:00"/>
    <x v="21"/>
    <x v="2"/>
    <n v="31.900000000001455"/>
  </r>
  <r>
    <x v="4"/>
    <d v="2016-02-22T00:00:00"/>
    <x v="21"/>
    <x v="2"/>
    <n v="-12.480000000001382"/>
  </r>
  <r>
    <x v="5"/>
    <d v="2016-02-22T00:00:00"/>
    <x v="21"/>
    <x v="2"/>
    <n v="49.900000000001455"/>
  </r>
  <r>
    <x v="11"/>
    <d v="2016-02-22T00:00:00"/>
    <x v="21"/>
    <x v="2"/>
    <n v="62.110000000000582"/>
  </r>
  <r>
    <x v="6"/>
    <d v="2016-02-22T00:00:00"/>
    <x v="21"/>
    <x v="2"/>
    <n v="39.3799999999992"/>
  </r>
  <r>
    <x v="7"/>
    <d v="2016-02-22T00:00:00"/>
    <x v="21"/>
    <x v="2"/>
    <n v="45"/>
  </r>
  <r>
    <x v="8"/>
    <d v="2016-02-22T00:00:00"/>
    <x v="21"/>
    <x v="2"/>
    <n v="181.81999999999971"/>
  </r>
  <r>
    <x v="9"/>
    <d v="2016-02-22T00:00:00"/>
    <x v="21"/>
    <x v="2"/>
    <n v="19.800000000000182"/>
  </r>
  <r>
    <x v="10"/>
    <d v="2016-02-22T00:00:00"/>
    <x v="21"/>
    <x v="2"/>
    <n v="-83.399999999999636"/>
  </r>
  <r>
    <x v="13"/>
    <d v="2016-02-22T00:00:00"/>
    <x v="21"/>
    <x v="2"/>
    <n v="0"/>
  </r>
  <r>
    <x v="14"/>
    <d v="2016-02-22T00:00:00"/>
    <x v="21"/>
    <x v="2"/>
    <n v="0"/>
  </r>
  <r>
    <x v="2"/>
    <d v="2016-02-26T00:00:00"/>
    <x v="21"/>
    <x v="2"/>
    <n v="3.6700000000000728"/>
  </r>
  <r>
    <x v="3"/>
    <d v="2016-02-26T00:00:00"/>
    <x v="21"/>
    <x v="2"/>
    <n v="24.609999999998763"/>
  </r>
  <r>
    <x v="4"/>
    <d v="2016-02-26T00:00:00"/>
    <x v="21"/>
    <x v="2"/>
    <n v="3.0900000000001455"/>
  </r>
  <r>
    <x v="5"/>
    <d v="2016-02-26T00:00:00"/>
    <x v="21"/>
    <x v="2"/>
    <n v="40.029999999998836"/>
  </r>
  <r>
    <x v="11"/>
    <d v="2016-02-26T00:00:00"/>
    <x v="21"/>
    <x v="2"/>
    <n v="57.469999999997526"/>
  </r>
  <r>
    <x v="6"/>
    <d v="2016-02-26T00:00:00"/>
    <x v="21"/>
    <x v="2"/>
    <n v="21.340000000000146"/>
  </r>
  <r>
    <x v="7"/>
    <d v="2016-02-26T00:00:00"/>
    <x v="21"/>
    <x v="2"/>
    <n v="10.859999999999673"/>
  </r>
  <r>
    <x v="8"/>
    <d v="2016-02-26T00:00:00"/>
    <x v="21"/>
    <x v="2"/>
    <n v="110.13999999999942"/>
  </r>
  <r>
    <x v="9"/>
    <d v="2016-02-26T00:00:00"/>
    <x v="21"/>
    <x v="2"/>
    <n v="15.890000000000327"/>
  </r>
  <r>
    <x v="10"/>
    <d v="2016-02-26T00:00:00"/>
    <x v="21"/>
    <x v="2"/>
    <n v="24.760000000000218"/>
  </r>
  <r>
    <x v="13"/>
    <d v="2016-02-26T00:00:00"/>
    <x v="21"/>
    <x v="2"/>
    <n v="9.3499999999999659"/>
  </r>
  <r>
    <x v="14"/>
    <d v="2016-02-26T00:00:00"/>
    <x v="21"/>
    <x v="2"/>
    <n v="1.8000000000000114"/>
  </r>
  <r>
    <x v="1"/>
    <d v="2016-02-29T00:00:00"/>
    <x v="21"/>
    <x v="6"/>
    <n v="0"/>
  </r>
  <r>
    <x v="13"/>
    <d v="2016-02-29T00:00:00"/>
    <x v="21"/>
    <x v="6"/>
    <n v="373.84000000000003"/>
  </r>
  <r>
    <x v="14"/>
    <d v="2016-02-29T00:00:00"/>
    <x v="21"/>
    <x v="6"/>
    <n v="375.04"/>
  </r>
  <r>
    <x v="2"/>
    <d v="2016-03-01T00:00:00"/>
    <x v="22"/>
    <x v="2"/>
    <n v="2.4900000000002365"/>
  </r>
  <r>
    <x v="3"/>
    <d v="2016-03-01T00:00:00"/>
    <x v="22"/>
    <x v="6"/>
    <n v="3012.3199999999997"/>
  </r>
  <r>
    <x v="4"/>
    <d v="2016-03-01T00:00:00"/>
    <x v="22"/>
    <x v="2"/>
    <n v="33.550000000001091"/>
  </r>
  <r>
    <x v="5"/>
    <d v="2016-03-01T00:00:00"/>
    <x v="22"/>
    <x v="2"/>
    <n v="20.049999999999272"/>
  </r>
  <r>
    <x v="11"/>
    <d v="2016-03-01T00:00:00"/>
    <x v="22"/>
    <x v="2"/>
    <n v="23.940000000002328"/>
  </r>
  <r>
    <x v="6"/>
    <d v="2016-03-01T00:00:00"/>
    <x v="22"/>
    <x v="2"/>
    <n v="9.680000000000291"/>
  </r>
  <r>
    <x v="7"/>
    <d v="2016-03-01T00:00:00"/>
    <x v="22"/>
    <x v="2"/>
    <n v="9.5399999999999636"/>
  </r>
  <r>
    <x v="8"/>
    <d v="2016-03-01T00:00:00"/>
    <x v="22"/>
    <x v="2"/>
    <n v="-19.909999999999854"/>
  </r>
  <r>
    <x v="9"/>
    <d v="2016-03-01T00:00:00"/>
    <x v="22"/>
    <x v="2"/>
    <n v="7.9399999999995998"/>
  </r>
  <r>
    <x v="10"/>
    <d v="2016-03-01T00:00:00"/>
    <x v="22"/>
    <x v="2"/>
    <n v="8.6199999999998909"/>
  </r>
  <r>
    <x v="13"/>
    <d v="2016-03-01T00:00:00"/>
    <x v="22"/>
    <x v="2"/>
    <n v="3.6399999999999864"/>
  </r>
  <r>
    <x v="14"/>
    <d v="2016-03-01T00:00:00"/>
    <x v="22"/>
    <x v="2"/>
    <n v="0.38999999999998636"/>
  </r>
  <r>
    <x v="1"/>
    <d v="2016-03-04T00:00:00"/>
    <x v="22"/>
    <x v="2"/>
    <n v="-9.9000000000000021"/>
  </r>
  <r>
    <x v="2"/>
    <d v="2016-03-04T00:00:00"/>
    <x v="22"/>
    <x v="2"/>
    <n v="4.9699999999997999"/>
  </r>
  <r>
    <x v="3"/>
    <d v="2016-03-04T00:00:00"/>
    <x v="22"/>
    <x v="2"/>
    <n v="20.840000000000146"/>
  </r>
  <r>
    <x v="4"/>
    <d v="2016-03-04T00:00:00"/>
    <x v="22"/>
    <x v="2"/>
    <n v="-94.220000000001164"/>
  </r>
  <r>
    <x v="5"/>
    <d v="2016-03-04T00:00:00"/>
    <x v="22"/>
    <x v="2"/>
    <n v="30.119999999998981"/>
  </r>
  <r>
    <x v="11"/>
    <d v="2016-03-04T00:00:00"/>
    <x v="22"/>
    <x v="2"/>
    <n v="46.759999999998399"/>
  </r>
  <r>
    <x v="6"/>
    <d v="2016-03-04T00:00:00"/>
    <x v="22"/>
    <x v="2"/>
    <n v="28.3799999999992"/>
  </r>
  <r>
    <x v="7"/>
    <d v="2016-03-04T00:00:00"/>
    <x v="22"/>
    <x v="2"/>
    <n v="37.440000000000509"/>
  </r>
  <r>
    <x v="8"/>
    <d v="2016-03-04T00:00:00"/>
    <x v="22"/>
    <x v="2"/>
    <n v="196.56999999999971"/>
  </r>
  <r>
    <x v="9"/>
    <d v="2016-03-04T00:00:00"/>
    <x v="22"/>
    <x v="2"/>
    <n v="11.949999999999818"/>
  </r>
  <r>
    <x v="10"/>
    <d v="2016-03-04T00:00:00"/>
    <x v="22"/>
    <x v="2"/>
    <n v="76.300000000000182"/>
  </r>
  <r>
    <x v="13"/>
    <d v="2016-03-04T00:00:00"/>
    <x v="22"/>
    <x v="2"/>
    <n v="35.100000000000023"/>
  </r>
  <r>
    <x v="14"/>
    <d v="2016-03-04T00:00:00"/>
    <x v="22"/>
    <x v="2"/>
    <n v="2.1899999999999409"/>
  </r>
  <r>
    <x v="2"/>
    <d v="2016-03-10T00:00:00"/>
    <x v="22"/>
    <x v="2"/>
    <n v="3.6199999999998909"/>
  </r>
  <r>
    <x v="3"/>
    <d v="2016-03-10T00:00:00"/>
    <x v="22"/>
    <x v="2"/>
    <n v="26.209999999999127"/>
  </r>
  <r>
    <x v="4"/>
    <d v="2016-03-10T00:00:00"/>
    <x v="22"/>
    <x v="2"/>
    <n v="6.6100000000005821"/>
  </r>
  <r>
    <x v="5"/>
    <d v="2016-03-10T00:00:00"/>
    <x v="22"/>
    <x v="2"/>
    <n v="40.240000000001601"/>
  </r>
  <r>
    <x v="11"/>
    <d v="2016-03-10T00:00:00"/>
    <x v="22"/>
    <x v="2"/>
    <n v="-190.05999999999767"/>
  </r>
  <r>
    <x v="6"/>
    <d v="2016-03-10T00:00:00"/>
    <x v="22"/>
    <x v="2"/>
    <n v="30.25"/>
  </r>
  <r>
    <x v="7"/>
    <d v="2016-03-10T00:00:00"/>
    <x v="22"/>
    <x v="2"/>
    <n v="29.159999999999854"/>
  </r>
  <r>
    <x v="8"/>
    <d v="2016-03-10T00:00:00"/>
    <x v="22"/>
    <x v="2"/>
    <n v="-122.72000000000116"/>
  </r>
  <r>
    <x v="9"/>
    <d v="2016-03-10T00:00:00"/>
    <x v="22"/>
    <x v="2"/>
    <n v="11.960000000000036"/>
  </r>
  <r>
    <x v="10"/>
    <d v="2016-03-10T00:00:00"/>
    <x v="22"/>
    <x v="2"/>
    <n v="-25.380000000000109"/>
  </r>
  <r>
    <x v="13"/>
    <d v="2016-03-10T00:00:00"/>
    <x v="22"/>
    <x v="2"/>
    <n v="12.740000000000009"/>
  </r>
  <r>
    <x v="14"/>
    <d v="2016-03-10T00:00:00"/>
    <x v="22"/>
    <x v="2"/>
    <n v="1.8899999999999864"/>
  </r>
  <r>
    <x v="2"/>
    <d v="2016-03-15T00:00:00"/>
    <x v="22"/>
    <x v="2"/>
    <n v="3.7100000000000364"/>
  </r>
  <r>
    <x v="3"/>
    <d v="2016-03-15T00:00:00"/>
    <x v="22"/>
    <x v="2"/>
    <n v="21.120000000002619"/>
  </r>
  <r>
    <x v="4"/>
    <d v="2016-03-15T00:00:00"/>
    <x v="22"/>
    <x v="2"/>
    <n v="68.440000000000509"/>
  </r>
  <r>
    <x v="5"/>
    <d v="2016-03-15T00:00:00"/>
    <x v="22"/>
    <x v="2"/>
    <n v="20.159999999999854"/>
  </r>
  <r>
    <x v="11"/>
    <d v="2016-03-15T00:00:00"/>
    <x v="22"/>
    <x v="2"/>
    <n v="52.319999999999709"/>
  </r>
  <r>
    <x v="6"/>
    <d v="2016-03-15T00:00:00"/>
    <x v="22"/>
    <x v="2"/>
    <n v="22.220000000001164"/>
  </r>
  <r>
    <x v="7"/>
    <d v="2016-03-15T00:00:00"/>
    <x v="22"/>
    <x v="2"/>
    <n v="30.599999999999454"/>
  </r>
  <r>
    <x v="8"/>
    <d v="2016-03-15T00:00:00"/>
    <x v="22"/>
    <x v="2"/>
    <n v="174.21000000000276"/>
  </r>
  <r>
    <x v="9"/>
    <d v="2016-03-15T00:00:00"/>
    <x v="22"/>
    <x v="2"/>
    <n v="12.730000000000473"/>
  </r>
  <r>
    <x v="10"/>
    <d v="2016-03-15T00:00:00"/>
    <x v="22"/>
    <x v="2"/>
    <n v="50.519999999999527"/>
  </r>
  <r>
    <x v="13"/>
    <d v="2016-03-15T00:00:00"/>
    <x v="22"/>
    <x v="2"/>
    <n v="2.6299999999999955"/>
  </r>
  <r>
    <x v="14"/>
    <d v="2016-03-15T00:00:00"/>
    <x v="22"/>
    <x v="2"/>
    <n v="1.4100000000000819"/>
  </r>
  <r>
    <x v="2"/>
    <d v="2016-03-24T00:00:00"/>
    <x v="22"/>
    <x v="2"/>
    <n v="9.9700000000002547"/>
  </r>
  <r>
    <x v="3"/>
    <d v="2016-03-24T00:00:00"/>
    <x v="22"/>
    <x v="2"/>
    <n v="60"/>
  </r>
  <r>
    <x v="4"/>
    <d v="2016-03-24T00:00:00"/>
    <x v="22"/>
    <x v="2"/>
    <n v="-40.319999999999709"/>
  </r>
  <r>
    <x v="5"/>
    <d v="2016-03-24T00:00:00"/>
    <x v="22"/>
    <x v="2"/>
    <n v="80.880000000001019"/>
  </r>
  <r>
    <x v="11"/>
    <d v="2016-03-24T00:00:00"/>
    <x v="22"/>
    <x v="2"/>
    <n v="100.43000000000029"/>
  </r>
  <r>
    <x v="6"/>
    <d v="2016-03-24T00:00:00"/>
    <x v="22"/>
    <x v="2"/>
    <n v="40.369999999998981"/>
  </r>
  <r>
    <x v="7"/>
    <d v="2016-03-24T00:00:00"/>
    <x v="22"/>
    <x v="2"/>
    <n v="24.540000000000873"/>
  </r>
  <r>
    <x v="8"/>
    <d v="2016-03-24T00:00:00"/>
    <x v="22"/>
    <x v="2"/>
    <n v="19.639999999999418"/>
  </r>
  <r>
    <x v="9"/>
    <d v="2016-03-24T00:00:00"/>
    <x v="22"/>
    <x v="2"/>
    <n v="32.019999999999527"/>
  </r>
  <r>
    <x v="10"/>
    <d v="2016-03-24T00:00:00"/>
    <x v="22"/>
    <x v="2"/>
    <n v="1.0799999999999272"/>
  </r>
  <r>
    <x v="13"/>
    <d v="2016-03-24T00:00:00"/>
    <x v="22"/>
    <x v="2"/>
    <n v="7.4699999999999136"/>
  </r>
  <r>
    <x v="14"/>
    <d v="2016-03-24T00:00:00"/>
    <x v="22"/>
    <x v="2"/>
    <n v="3.1100000000000136"/>
  </r>
  <r>
    <x v="4"/>
    <d v="2016-04-01T00:00:00"/>
    <x v="23"/>
    <x v="6"/>
    <n v="7000"/>
  </r>
  <r>
    <x v="2"/>
    <d v="2016-04-04T00:00:00"/>
    <x v="23"/>
    <x v="2"/>
    <n v="6.2100000000000364"/>
  </r>
  <r>
    <x v="3"/>
    <d v="2016-04-04T00:00:00"/>
    <x v="23"/>
    <x v="2"/>
    <n v="51.209999999999127"/>
  </r>
  <r>
    <x v="4"/>
    <d v="2016-04-04T00:00:00"/>
    <x v="23"/>
    <x v="2"/>
    <n v="53.379999999997381"/>
  </r>
  <r>
    <x v="5"/>
    <d v="2016-04-04T00:00:00"/>
    <x v="23"/>
    <x v="2"/>
    <n v="60.909999999999854"/>
  </r>
  <r>
    <x v="11"/>
    <d v="2016-04-04T00:00:00"/>
    <x v="23"/>
    <x v="2"/>
    <n v="81.909999999999854"/>
  </r>
  <r>
    <x v="6"/>
    <d v="2016-04-04T00:00:00"/>
    <x v="23"/>
    <x v="2"/>
    <n v="28.489999999999782"/>
  </r>
  <r>
    <x v="7"/>
    <d v="2016-04-04T00:00:00"/>
    <x v="23"/>
    <x v="2"/>
    <n v="11.519999999999527"/>
  </r>
  <r>
    <x v="8"/>
    <d v="2016-04-04T00:00:00"/>
    <x v="23"/>
    <x v="2"/>
    <n v="-48.959999999999127"/>
  </r>
  <r>
    <x v="9"/>
    <d v="2016-04-04T00:00:00"/>
    <x v="23"/>
    <x v="2"/>
    <n v="24.100000000000364"/>
  </r>
  <r>
    <x v="10"/>
    <d v="2016-04-04T00:00:00"/>
    <x v="23"/>
    <x v="2"/>
    <n v="-11.819999999999709"/>
  </r>
  <r>
    <x v="13"/>
    <d v="2016-04-04T00:00:00"/>
    <x v="23"/>
    <x v="6"/>
    <n v="388.80000000000007"/>
  </r>
  <r>
    <x v="14"/>
    <d v="2016-04-04T00:00:00"/>
    <x v="23"/>
    <x v="6"/>
    <n v="384.67999999999984"/>
  </r>
  <r>
    <x v="1"/>
    <d v="2016-04-13T00:00:00"/>
    <x v="23"/>
    <x v="2"/>
    <n v="-9.9000000000000021"/>
  </r>
  <r>
    <x v="2"/>
    <d v="2016-04-13T00:00:00"/>
    <x v="23"/>
    <x v="2"/>
    <n v="9.819999999999709"/>
  </r>
  <r>
    <x v="3"/>
    <d v="2016-04-13T00:00:00"/>
    <x v="23"/>
    <x v="2"/>
    <n v="55.599999999998545"/>
  </r>
  <r>
    <x v="4"/>
    <d v="2016-04-13T00:00:00"/>
    <x v="23"/>
    <x v="2"/>
    <n v="39.340000000000146"/>
  </r>
  <r>
    <x v="5"/>
    <d v="2016-04-13T00:00:00"/>
    <x v="23"/>
    <x v="2"/>
    <n v="71.349999999998545"/>
  </r>
  <r>
    <x v="11"/>
    <d v="2016-04-13T00:00:00"/>
    <x v="23"/>
    <x v="2"/>
    <n v="103.71999999999753"/>
  </r>
  <r>
    <x v="6"/>
    <d v="2016-04-13T00:00:00"/>
    <x v="23"/>
    <x v="2"/>
    <n v="37.6200000000008"/>
  </r>
  <r>
    <x v="7"/>
    <d v="2016-04-13T00:00:00"/>
    <x v="23"/>
    <x v="2"/>
    <n v="27.180000000000291"/>
  </r>
  <r>
    <x v="8"/>
    <d v="2016-04-13T00:00:00"/>
    <x v="23"/>
    <x v="2"/>
    <n v="51.409999999999854"/>
  </r>
  <r>
    <x v="9"/>
    <d v="2016-04-13T00:00:00"/>
    <x v="23"/>
    <x v="2"/>
    <n v="28.220000000000255"/>
  </r>
  <r>
    <x v="10"/>
    <d v="2016-04-13T00:00:00"/>
    <x v="23"/>
    <x v="2"/>
    <n v="13.220000000000255"/>
  </r>
  <r>
    <x v="13"/>
    <d v="2016-04-13T00:00:00"/>
    <x v="23"/>
    <x v="2"/>
    <n v="14.910000000000082"/>
  </r>
  <r>
    <x v="14"/>
    <d v="2016-04-13T00:00:00"/>
    <x v="23"/>
    <x v="2"/>
    <n v="4.5200000000002092"/>
  </r>
  <r>
    <x v="2"/>
    <d v="2016-04-15T00:00:00"/>
    <x v="23"/>
    <x v="2"/>
    <n v="2.5"/>
  </r>
  <r>
    <x v="3"/>
    <d v="2016-04-15T00:00:00"/>
    <x v="23"/>
    <x v="2"/>
    <n v="22.870000000002619"/>
  </r>
  <r>
    <x v="4"/>
    <d v="2016-04-15T00:00:00"/>
    <x v="23"/>
    <x v="2"/>
    <n v="31.470000000001164"/>
  </r>
  <r>
    <x v="5"/>
    <d v="2016-04-15T00:00:00"/>
    <x v="23"/>
    <x v="2"/>
    <n v="20.440000000002328"/>
  </r>
  <r>
    <x v="11"/>
    <d v="2016-04-15T00:00:00"/>
    <x v="23"/>
    <x v="2"/>
    <n v="71.330000000001746"/>
  </r>
  <r>
    <x v="13"/>
    <d v="2016-04-15T00:00:00"/>
    <x v="23"/>
    <x v="2"/>
    <n v="4.4399999999998272"/>
  </r>
  <r>
    <x v="14"/>
    <d v="2016-04-15T00:00:00"/>
    <x v="23"/>
    <x v="2"/>
    <n v="1.7599999999999909"/>
  </r>
  <r>
    <x v="2"/>
    <d v="2016-04-15T00:00:00"/>
    <x v="23"/>
    <x v="6"/>
    <n v="1400"/>
  </r>
  <r>
    <x v="6"/>
    <d v="2016-04-15T00:00:00"/>
    <x v="23"/>
    <x v="2"/>
    <n v="15.949999999998909"/>
  </r>
  <r>
    <x v="7"/>
    <d v="2016-04-15T00:00:00"/>
    <x v="23"/>
    <x v="2"/>
    <n v="24.479999999999563"/>
  </r>
  <r>
    <x v="8"/>
    <d v="2016-04-15T00:00:00"/>
    <x v="23"/>
    <x v="2"/>
    <n v="68.869999999998981"/>
  </r>
  <r>
    <x v="9"/>
    <d v="2016-04-15T00:00:00"/>
    <x v="23"/>
    <x v="2"/>
    <n v="8.089999999999236"/>
  </r>
  <r>
    <x v="10"/>
    <d v="2016-04-15T00:00:00"/>
    <x v="23"/>
    <x v="2"/>
    <n v="35.699999999999818"/>
  </r>
  <r>
    <x v="2"/>
    <d v="2016-04-25T00:00:00"/>
    <x v="23"/>
    <x v="2"/>
    <n v="5.319999999999709"/>
  </r>
  <r>
    <x v="3"/>
    <d v="2016-04-25T00:00:00"/>
    <x v="23"/>
    <x v="2"/>
    <n v="35.399999999997817"/>
  </r>
  <r>
    <x v="4"/>
    <d v="2016-04-25T00:00:00"/>
    <x v="23"/>
    <x v="2"/>
    <n v="106.39999999999782"/>
  </r>
  <r>
    <x v="5"/>
    <d v="2016-04-25T00:00:00"/>
    <x v="23"/>
    <x v="2"/>
    <n v="40.959999999999127"/>
  </r>
  <r>
    <x v="11"/>
    <d v="2016-04-25T00:00:00"/>
    <x v="23"/>
    <x v="2"/>
    <n v="79.040000000000873"/>
  </r>
  <r>
    <x v="6"/>
    <d v="2016-04-25T00:00:00"/>
    <x v="23"/>
    <x v="2"/>
    <n v="26.6200000000008"/>
  </r>
  <r>
    <x v="7"/>
    <d v="2016-04-25T00:00:00"/>
    <x v="23"/>
    <x v="2"/>
    <n v="33"/>
  </r>
  <r>
    <x v="8"/>
    <d v="2016-04-25T00:00:00"/>
    <x v="23"/>
    <x v="2"/>
    <n v="135.93000000000029"/>
  </r>
  <r>
    <x v="9"/>
    <d v="2016-04-25T00:00:00"/>
    <x v="23"/>
    <x v="2"/>
    <n v="20.240000000000691"/>
  </r>
  <r>
    <x v="10"/>
    <d v="2016-04-25T00:00:00"/>
    <x v="23"/>
    <x v="2"/>
    <n v="19"/>
  </r>
  <r>
    <x v="13"/>
    <d v="2016-04-25T00:00:00"/>
    <x v="23"/>
    <x v="2"/>
    <n v="5.0800000000001546"/>
  </r>
  <r>
    <x v="14"/>
    <d v="2016-04-25T00:00:00"/>
    <x v="23"/>
    <x v="2"/>
    <n v="2.3899999999998727"/>
  </r>
  <r>
    <x v="2"/>
    <d v="2016-05-02T00:00:00"/>
    <x v="24"/>
    <x v="2"/>
    <n v="10.090000000000146"/>
  </r>
  <r>
    <x v="3"/>
    <d v="2016-05-02T00:00:00"/>
    <x v="24"/>
    <x v="2"/>
    <n v="47.920000000001892"/>
  </r>
  <r>
    <x v="4"/>
    <d v="2016-05-02T00:00:00"/>
    <x v="24"/>
    <x v="2"/>
    <n v="131.84000000000015"/>
  </r>
  <r>
    <x v="5"/>
    <d v="2016-05-02T00:00:00"/>
    <x v="24"/>
    <x v="2"/>
    <n v="61.610000000000582"/>
  </r>
  <r>
    <x v="11"/>
    <d v="2016-05-02T00:00:00"/>
    <x v="24"/>
    <x v="2"/>
    <n v="72.849999999998545"/>
  </r>
  <r>
    <x v="6"/>
    <d v="2016-05-02T00:00:00"/>
    <x v="24"/>
    <x v="2"/>
    <n v="20.020000000000437"/>
  </r>
  <r>
    <x v="7"/>
    <d v="2016-05-02T00:00:00"/>
    <x v="24"/>
    <x v="2"/>
    <n v="15.360000000000582"/>
  </r>
  <r>
    <x v="8"/>
    <d v="2016-05-02T00:00:00"/>
    <x v="24"/>
    <x v="2"/>
    <n v="114.47999999999956"/>
  </r>
  <r>
    <x v="9"/>
    <d v="2016-05-02T00:00:00"/>
    <x v="24"/>
    <x v="2"/>
    <n v="20.289999999999964"/>
  </r>
  <r>
    <x v="10"/>
    <d v="2016-05-02T00:00:00"/>
    <x v="24"/>
    <x v="2"/>
    <n v="36.800000000000182"/>
  </r>
  <r>
    <x v="13"/>
    <d v="2016-05-02T00:00:00"/>
    <x v="24"/>
    <x v="2"/>
    <n v="1.9700000000000273"/>
  </r>
  <r>
    <x v="14"/>
    <d v="2016-05-02T00:00:00"/>
    <x v="24"/>
    <x v="2"/>
    <n v="1.1800000000000637"/>
  </r>
  <r>
    <x v="13"/>
    <d v="2016-05-06T00:00:00"/>
    <x v="24"/>
    <x v="6"/>
    <n v="375.16999999999985"/>
  </r>
  <r>
    <x v="14"/>
    <d v="2016-05-06T00:00:00"/>
    <x v="24"/>
    <x v="6"/>
    <n v="388.09999999999991"/>
  </r>
  <r>
    <x v="1"/>
    <d v="2016-05-06T00:00:00"/>
    <x v="24"/>
    <x v="2"/>
    <n v="-9.8999999999999986"/>
  </r>
  <r>
    <x v="2"/>
    <d v="2016-05-06T00:00:00"/>
    <x v="24"/>
    <x v="2"/>
    <n v="7.1900000000005093"/>
  </r>
  <r>
    <x v="3"/>
    <d v="2016-05-06T00:00:00"/>
    <x v="24"/>
    <x v="2"/>
    <n v="32.289999999997235"/>
  </r>
  <r>
    <x v="4"/>
    <d v="2016-05-06T00:00:00"/>
    <x v="24"/>
    <x v="2"/>
    <n v="54.5"/>
  </r>
  <r>
    <x v="5"/>
    <d v="2016-05-06T00:00:00"/>
    <x v="24"/>
    <x v="2"/>
    <n v="41.19999999999709"/>
  </r>
  <r>
    <x v="11"/>
    <d v="2016-05-06T00:00:00"/>
    <x v="24"/>
    <x v="2"/>
    <n v="74.040000000000873"/>
  </r>
  <r>
    <x v="6"/>
    <d v="2016-05-06T00:00:00"/>
    <x v="24"/>
    <x v="2"/>
    <n v="15.949999999998909"/>
  </r>
  <r>
    <x v="7"/>
    <d v="2016-05-06T00:00:00"/>
    <x v="24"/>
    <x v="2"/>
    <n v="2.9399999999995998"/>
  </r>
  <r>
    <x v="8"/>
    <d v="2016-05-06T00:00:00"/>
    <x v="24"/>
    <x v="2"/>
    <n v="61.990000000001601"/>
  </r>
  <r>
    <x v="9"/>
    <d v="2016-05-06T00:00:00"/>
    <x v="24"/>
    <x v="2"/>
    <n v="16.279999999999745"/>
  </r>
  <r>
    <x v="10"/>
    <d v="2016-05-06T00:00:00"/>
    <x v="24"/>
    <x v="2"/>
    <n v="14.899999999999636"/>
  </r>
  <r>
    <x v="2"/>
    <d v="2016-05-13T00:00:00"/>
    <x v="24"/>
    <x v="2"/>
    <n v="10.559999999999491"/>
  </r>
  <r>
    <x v="3"/>
    <d v="2016-05-13T00:00:00"/>
    <x v="24"/>
    <x v="2"/>
    <n v="32.900000000001455"/>
  </r>
  <r>
    <x v="4"/>
    <d v="2016-05-13T00:00:00"/>
    <x v="24"/>
    <x v="2"/>
    <n v="17.909999999999854"/>
  </r>
  <r>
    <x v="5"/>
    <d v="2016-05-13T00:00:00"/>
    <x v="24"/>
    <x v="2"/>
    <n v="51.650000000001455"/>
  </r>
  <r>
    <x v="11"/>
    <d v="2016-05-13T00:00:00"/>
    <x v="24"/>
    <x v="2"/>
    <n v="80.43999999999869"/>
  </r>
  <r>
    <x v="6"/>
    <d v="2016-05-13T00:00:00"/>
    <x v="24"/>
    <x v="2"/>
    <n v="30.909999999999854"/>
  </r>
  <r>
    <x v="7"/>
    <d v="2016-05-13T00:00:00"/>
    <x v="24"/>
    <x v="2"/>
    <n v="23.880000000000109"/>
  </r>
  <r>
    <x v="8"/>
    <d v="2016-05-13T00:00:00"/>
    <x v="24"/>
    <x v="2"/>
    <n v="204.34999999999854"/>
  </r>
  <r>
    <x v="9"/>
    <d v="2016-05-13T00:00:00"/>
    <x v="24"/>
    <x v="2"/>
    <n v="20.390000000000327"/>
  </r>
  <r>
    <x v="10"/>
    <d v="2016-05-13T00:00:00"/>
    <x v="24"/>
    <x v="2"/>
    <n v="64.840000000000146"/>
  </r>
  <r>
    <x v="13"/>
    <d v="2016-05-13T00:00:00"/>
    <x v="24"/>
    <x v="2"/>
    <n v="14.549999999999955"/>
  </r>
  <r>
    <x v="14"/>
    <d v="2016-05-13T00:00:00"/>
    <x v="24"/>
    <x v="2"/>
    <n v="4.5199999999999818"/>
  </r>
  <r>
    <x v="2"/>
    <d v="2016-05-19T00:00:00"/>
    <x v="24"/>
    <x v="2"/>
    <n v="7.25"/>
  </r>
  <r>
    <x v="3"/>
    <d v="2016-05-19T00:00:00"/>
    <x v="24"/>
    <x v="2"/>
    <n v="32.18999999999869"/>
  </r>
  <r>
    <x v="4"/>
    <d v="2016-05-19T00:00:00"/>
    <x v="24"/>
    <x v="2"/>
    <n v="20.360000000000582"/>
  </r>
  <r>
    <x v="5"/>
    <d v="2016-05-19T00:00:00"/>
    <x v="24"/>
    <x v="2"/>
    <n v="41.420000000001892"/>
  </r>
  <r>
    <x v="11"/>
    <d v="2016-05-19T00:00:00"/>
    <x v="24"/>
    <x v="2"/>
    <n v="59.159999999999854"/>
  </r>
  <r>
    <x v="6"/>
    <d v="2016-05-19T00:00:00"/>
    <x v="24"/>
    <x v="2"/>
    <n v="15.070000000001528"/>
  </r>
  <r>
    <x v="7"/>
    <d v="2016-05-19T00:00:00"/>
    <x v="24"/>
    <x v="2"/>
    <n v="-9.6000000000003638"/>
  </r>
  <r>
    <x v="8"/>
    <d v="2016-05-19T00:00:00"/>
    <x v="24"/>
    <x v="2"/>
    <n v="-35.020000000000437"/>
  </r>
  <r>
    <x v="9"/>
    <d v="2016-05-19T00:00:00"/>
    <x v="24"/>
    <x v="2"/>
    <n v="16.349999999999454"/>
  </r>
  <r>
    <x v="10"/>
    <d v="2016-05-19T00:00:00"/>
    <x v="24"/>
    <x v="2"/>
    <n v="-14.5"/>
  </r>
  <r>
    <x v="2"/>
    <d v="2016-05-19T00:00:00"/>
    <x v="24"/>
    <x v="6"/>
    <n v="1500"/>
  </r>
  <r>
    <x v="2"/>
    <d v="2016-05-23T00:00:00"/>
    <x v="24"/>
    <x v="2"/>
    <n v="3.7100000000000364"/>
  </r>
  <r>
    <x v="3"/>
    <d v="2016-05-23T00:00:00"/>
    <x v="24"/>
    <x v="2"/>
    <n v="17.650000000001455"/>
  </r>
  <r>
    <x v="4"/>
    <d v="2016-05-23T00:00:00"/>
    <x v="24"/>
    <x v="2"/>
    <n v="-22.130000000001019"/>
  </r>
  <r>
    <x v="5"/>
    <d v="2016-05-23T00:00:00"/>
    <x v="24"/>
    <x v="2"/>
    <n v="20.75"/>
  </r>
  <r>
    <x v="11"/>
    <d v="2016-05-23T00:00:00"/>
    <x v="24"/>
    <x v="2"/>
    <n v="26.990000000001601"/>
  </r>
  <r>
    <x v="6"/>
    <d v="2016-05-23T00:00:00"/>
    <x v="24"/>
    <x v="2"/>
    <n v="5.7199999999993452"/>
  </r>
  <r>
    <x v="7"/>
    <d v="2016-05-23T00:00:00"/>
    <x v="24"/>
    <x v="2"/>
    <n v="9.4200000000000728"/>
  </r>
  <r>
    <x v="8"/>
    <d v="2016-05-23T00:00:00"/>
    <x v="24"/>
    <x v="2"/>
    <n v="25.340000000000146"/>
  </r>
  <r>
    <x v="9"/>
    <d v="2016-05-23T00:00:00"/>
    <x v="24"/>
    <x v="2"/>
    <n v="4.1000000000003638"/>
  </r>
  <r>
    <x v="10"/>
    <d v="2016-05-23T00:00:00"/>
    <x v="24"/>
    <x v="2"/>
    <n v="7.1999999999998181"/>
  </r>
  <r>
    <x v="13"/>
    <d v="2016-05-23T00:00:00"/>
    <x v="24"/>
    <x v="6"/>
    <n v="358.62000000000012"/>
  </r>
  <r>
    <x v="14"/>
    <d v="2016-05-23T00:00:00"/>
    <x v="24"/>
    <x v="6"/>
    <n v="386.06000000000017"/>
  </r>
  <r>
    <x v="2"/>
    <d v="2016-06-01T00:00:00"/>
    <x v="25"/>
    <x v="2"/>
    <n v="12.980000000000473"/>
  </r>
  <r>
    <x v="3"/>
    <d v="2016-06-01T00:00:00"/>
    <x v="25"/>
    <x v="2"/>
    <n v="48.209999999999127"/>
  </r>
  <r>
    <x v="4"/>
    <d v="2016-06-01T00:00:00"/>
    <x v="25"/>
    <x v="2"/>
    <n v="60.81000000000131"/>
  </r>
  <r>
    <x v="5"/>
    <d v="2016-06-01T00:00:00"/>
    <x v="25"/>
    <x v="2"/>
    <n v="51.989999999997963"/>
  </r>
  <r>
    <x v="11"/>
    <d v="2016-06-01T00:00:00"/>
    <x v="25"/>
    <x v="2"/>
    <n v="67.819999999999709"/>
  </r>
  <r>
    <x v="6"/>
    <d v="2016-06-01T00:00:00"/>
    <x v="25"/>
    <x v="2"/>
    <n v="38.5"/>
  </r>
  <r>
    <x v="7"/>
    <d v="2016-06-01T00:00:00"/>
    <x v="25"/>
    <x v="2"/>
    <n v="13.140000000000327"/>
  </r>
  <r>
    <x v="8"/>
    <d v="2016-06-01T00:00:00"/>
    <x v="25"/>
    <x v="2"/>
    <n v="-131.04999999999927"/>
  </r>
  <r>
    <x v="9"/>
    <d v="2016-06-01T00:00:00"/>
    <x v="25"/>
    <x v="2"/>
    <n v="28.710000000000036"/>
  </r>
  <r>
    <x v="10"/>
    <d v="2016-06-01T00:00:00"/>
    <x v="25"/>
    <x v="2"/>
    <n v="-50.760000000000218"/>
  </r>
  <r>
    <x v="13"/>
    <d v="2016-06-01T00:00:00"/>
    <x v="25"/>
    <x v="2"/>
    <n v="-6.2999999999999545"/>
  </r>
  <r>
    <x v="14"/>
    <d v="2016-06-01T00:00:00"/>
    <x v="25"/>
    <x v="2"/>
    <n v="3.5299999999999727"/>
  </r>
  <r>
    <x v="1"/>
    <d v="2016-06-13T00:00:00"/>
    <x v="25"/>
    <x v="2"/>
    <n v="-9.9"/>
  </r>
  <r>
    <x v="2"/>
    <d v="2016-06-13T00:00:00"/>
    <x v="25"/>
    <x v="2"/>
    <n v="25.229999999999563"/>
  </r>
  <r>
    <x v="3"/>
    <d v="2016-06-13T00:00:00"/>
    <x v="25"/>
    <x v="2"/>
    <n v="64.340000000000146"/>
  </r>
  <r>
    <x v="4"/>
    <d v="2016-06-13T00:00:00"/>
    <x v="25"/>
    <x v="2"/>
    <n v="69.020000000000437"/>
  </r>
  <r>
    <x v="5"/>
    <d v="2016-06-13T00:00:00"/>
    <x v="25"/>
    <x v="2"/>
    <n v="93.970000000001164"/>
  </r>
  <r>
    <x v="11"/>
    <d v="2016-06-13T00:00:00"/>
    <x v="25"/>
    <x v="2"/>
    <n v="132.79999999999927"/>
  </r>
  <r>
    <x v="6"/>
    <d v="2016-06-13T00:00:00"/>
    <x v="25"/>
    <x v="2"/>
    <n v="39.159999999999854"/>
  </r>
  <r>
    <x v="7"/>
    <d v="2016-06-13T00:00:00"/>
    <x v="25"/>
    <x v="2"/>
    <n v="28.680000000000291"/>
  </r>
  <r>
    <x v="8"/>
    <d v="2016-06-13T00:00:00"/>
    <x v="25"/>
    <x v="2"/>
    <n v="316.65999999999985"/>
  </r>
  <r>
    <x v="9"/>
    <d v="2016-06-13T00:00:00"/>
    <x v="25"/>
    <x v="2"/>
    <n v="32.9399999999996"/>
  </r>
  <r>
    <x v="10"/>
    <d v="2016-06-13T00:00:00"/>
    <x v="25"/>
    <x v="2"/>
    <n v="80.600000000000364"/>
  </r>
  <r>
    <x v="13"/>
    <d v="2016-06-13T00:00:00"/>
    <x v="25"/>
    <x v="2"/>
    <n v="14.279999999999973"/>
  </r>
  <r>
    <x v="14"/>
    <d v="2016-06-13T00:00:00"/>
    <x v="25"/>
    <x v="2"/>
    <n v="9.3599999999999"/>
  </r>
  <r>
    <x v="1"/>
    <d v="2016-06-16T00:00:00"/>
    <x v="25"/>
    <x v="6"/>
    <n v="3200"/>
  </r>
  <r>
    <x v="1"/>
    <d v="2016-06-20T00:00:00"/>
    <x v="25"/>
    <x v="6"/>
    <n v="5477.8000000000011"/>
  </r>
  <r>
    <x v="2"/>
    <d v="2016-06-20T00:00:00"/>
    <x v="25"/>
    <x v="10"/>
    <n v="-5468.94"/>
  </r>
  <r>
    <x v="3"/>
    <d v="2016-06-20T00:00:00"/>
    <x v="25"/>
    <x v="2"/>
    <n v="39.340000000000146"/>
  </r>
  <r>
    <x v="4"/>
    <d v="2016-06-20T00:00:00"/>
    <x v="25"/>
    <x v="2"/>
    <n v="-11.420000000001892"/>
  </r>
  <r>
    <x v="5"/>
    <d v="2016-06-20T00:00:00"/>
    <x v="25"/>
    <x v="2"/>
    <n v="41.930000000000291"/>
  </r>
  <r>
    <x v="11"/>
    <d v="2016-06-20T00:00:00"/>
    <x v="25"/>
    <x v="2"/>
    <n v="56.240000000001601"/>
  </r>
  <r>
    <x v="6"/>
    <d v="2016-06-20T00:00:00"/>
    <x v="25"/>
    <x v="2"/>
    <n v="23.319999999999709"/>
  </r>
  <r>
    <x v="7"/>
    <d v="2016-06-20T00:00:00"/>
    <x v="25"/>
    <x v="2"/>
    <n v="6.4799999999995634"/>
  </r>
  <r>
    <x v="8"/>
    <d v="2016-06-20T00:00:00"/>
    <x v="25"/>
    <x v="2"/>
    <n v="-49.950000000000728"/>
  </r>
  <r>
    <x v="9"/>
    <d v="2016-06-20T00:00:00"/>
    <x v="25"/>
    <x v="2"/>
    <n v="20.659999999999854"/>
  </r>
  <r>
    <x v="10"/>
    <d v="2016-06-20T00:00:00"/>
    <x v="25"/>
    <x v="2"/>
    <n v="-5.8999999999996362"/>
  </r>
  <r>
    <x v="13"/>
    <d v="2016-06-20T00:00:00"/>
    <x v="25"/>
    <x v="2"/>
    <n v="4.4300000000000637"/>
  </r>
  <r>
    <x v="14"/>
    <d v="2016-06-20T00:00:00"/>
    <x v="25"/>
    <x v="2"/>
    <n v="4.7699999999999818"/>
  </r>
  <r>
    <x v="2"/>
    <d v="2016-06-29T00:00:00"/>
    <x v="25"/>
    <x v="2"/>
    <n v="1.3899999999998727"/>
  </r>
  <r>
    <x v="3"/>
    <d v="2016-06-29T00:00:00"/>
    <x v="25"/>
    <x v="2"/>
    <n v="78.159999999999854"/>
  </r>
  <r>
    <x v="4"/>
    <d v="2016-06-29T00:00:00"/>
    <x v="25"/>
    <x v="2"/>
    <n v="86.200000000000728"/>
  </r>
  <r>
    <x v="5"/>
    <d v="2016-06-29T00:00:00"/>
    <x v="25"/>
    <x v="2"/>
    <n v="52.559999999997672"/>
  </r>
  <r>
    <x v="11"/>
    <d v="2016-06-29T00:00:00"/>
    <x v="25"/>
    <x v="2"/>
    <n v="85.569999999999709"/>
  </r>
  <r>
    <x v="6"/>
    <d v="2016-06-29T00:00:00"/>
    <x v="25"/>
    <x v="2"/>
    <n v="33.329999999999927"/>
  </r>
  <r>
    <x v="7"/>
    <d v="2016-06-29T00:00:00"/>
    <x v="25"/>
    <x v="2"/>
    <n v="22.680000000000291"/>
  </r>
  <r>
    <x v="8"/>
    <d v="2016-06-29T00:00:00"/>
    <x v="25"/>
    <x v="2"/>
    <n v="51.490000000001601"/>
  </r>
  <r>
    <x v="9"/>
    <d v="2016-06-29T00:00:00"/>
    <x v="25"/>
    <x v="2"/>
    <n v="20.720000000000255"/>
  </r>
  <r>
    <x v="10"/>
    <d v="2016-06-29T00:00:00"/>
    <x v="25"/>
    <x v="2"/>
    <n v="18.239999999999782"/>
  </r>
  <r>
    <x v="13"/>
    <d v="2016-06-29T00:00:00"/>
    <x v="25"/>
    <x v="6"/>
    <n v="391.44999999999982"/>
  </r>
  <r>
    <x v="14"/>
    <d v="2016-06-29T00:00:00"/>
    <x v="25"/>
    <x v="6"/>
    <n v="390.53999999999996"/>
  </r>
  <r>
    <x v="1"/>
    <d v="2016-06-30T00:00:00"/>
    <x v="25"/>
    <x v="10"/>
    <n v="-8650"/>
  </r>
  <r>
    <x v="2"/>
    <d v="2016-06-30T00:00:00"/>
    <x v="25"/>
    <x v="6"/>
    <n v="2000"/>
  </r>
  <r>
    <x v="3"/>
    <d v="2016-06-30T00:00:00"/>
    <x v="25"/>
    <x v="2"/>
    <n v="0"/>
  </r>
  <r>
    <x v="4"/>
    <d v="2016-06-30T00:00:00"/>
    <x v="25"/>
    <x v="2"/>
    <n v="0"/>
  </r>
  <r>
    <x v="5"/>
    <d v="2016-06-30T00:00:00"/>
    <x v="25"/>
    <x v="2"/>
    <n v="0"/>
  </r>
  <r>
    <x v="15"/>
    <d v="2016-06-30T00:00:00"/>
    <x v="25"/>
    <x v="6"/>
    <n v="12000"/>
  </r>
  <r>
    <x v="11"/>
    <d v="2016-06-30T00:00:00"/>
    <x v="25"/>
    <x v="2"/>
    <n v="0"/>
  </r>
  <r>
    <x v="6"/>
    <d v="2016-06-30T00:00:00"/>
    <x v="25"/>
    <x v="2"/>
    <n v="0"/>
  </r>
  <r>
    <x v="7"/>
    <d v="2016-06-30T00:00:00"/>
    <x v="25"/>
    <x v="2"/>
    <n v="0"/>
  </r>
  <r>
    <x v="8"/>
    <d v="2016-06-30T00:00:00"/>
    <x v="25"/>
    <x v="2"/>
    <n v="0"/>
  </r>
  <r>
    <x v="9"/>
    <d v="2016-06-30T00:00:00"/>
    <x v="25"/>
    <x v="2"/>
    <n v="0"/>
  </r>
  <r>
    <x v="10"/>
    <d v="2016-06-30T00:00:00"/>
    <x v="25"/>
    <x v="2"/>
    <n v="0"/>
  </r>
  <r>
    <x v="13"/>
    <d v="2016-06-30T00:00:00"/>
    <x v="25"/>
    <x v="2"/>
    <n v="0"/>
  </r>
  <r>
    <x v="14"/>
    <d v="2016-06-30T00:00:00"/>
    <x v="25"/>
    <x v="2"/>
    <n v="0"/>
  </r>
  <r>
    <x v="1"/>
    <d v="2016-07-04T00:00:00"/>
    <x v="26"/>
    <x v="2"/>
    <n v="-9.9000000000008725"/>
  </r>
  <r>
    <x v="2"/>
    <d v="2016-07-04T00:00:00"/>
    <x v="26"/>
    <x v="2"/>
    <n v="1.6700000000000728"/>
  </r>
  <r>
    <x v="3"/>
    <d v="2016-07-04T00:00:00"/>
    <x v="26"/>
    <x v="2"/>
    <n v="45.819999999999709"/>
  </r>
  <r>
    <x v="4"/>
    <d v="2016-07-04T00:00:00"/>
    <x v="26"/>
    <x v="2"/>
    <n v="45.889999999999418"/>
  </r>
  <r>
    <x v="5"/>
    <d v="2016-07-04T00:00:00"/>
    <x v="26"/>
    <x v="2"/>
    <n v="63.270000000000437"/>
  </r>
  <r>
    <x v="15"/>
    <d v="2016-07-04T00:00:00"/>
    <x v="26"/>
    <x v="2"/>
    <n v="14.739999999999782"/>
  </r>
  <r>
    <x v="11"/>
    <d v="2016-07-04T00:00:00"/>
    <x v="26"/>
    <x v="2"/>
    <n v="77.569999999999709"/>
  </r>
  <r>
    <x v="6"/>
    <d v="2016-07-04T00:00:00"/>
    <x v="26"/>
    <x v="2"/>
    <n v="16.720000000001164"/>
  </r>
  <r>
    <x v="7"/>
    <d v="2016-07-04T00:00:00"/>
    <x v="26"/>
    <x v="2"/>
    <n v="5.9399999999995998"/>
  </r>
  <r>
    <x v="8"/>
    <d v="2016-07-04T00:00:00"/>
    <x v="26"/>
    <x v="2"/>
    <n v="-26.240000000001601"/>
  </r>
  <r>
    <x v="9"/>
    <d v="2016-07-04T00:00:00"/>
    <x v="26"/>
    <x v="2"/>
    <n v="20.770000000000437"/>
  </r>
  <r>
    <x v="10"/>
    <d v="2016-07-04T00:00:00"/>
    <x v="26"/>
    <x v="2"/>
    <n v="-18.180000000000291"/>
  </r>
  <r>
    <x v="13"/>
    <d v="2016-07-04T00:00:00"/>
    <x v="26"/>
    <x v="2"/>
    <n v="18.130000000000109"/>
  </r>
  <r>
    <x v="14"/>
    <d v="2016-07-04T00:00:00"/>
    <x v="26"/>
    <x v="2"/>
    <n v="2.5799999999999272"/>
  </r>
  <r>
    <x v="2"/>
    <d v="2016-07-12T00:00:00"/>
    <x v="26"/>
    <x v="2"/>
    <n v="3.9699999999997999"/>
  </r>
  <r>
    <x v="3"/>
    <d v="2016-07-12T00:00:00"/>
    <x v="26"/>
    <x v="2"/>
    <n v="47.05000000000291"/>
  </r>
  <r>
    <x v="4"/>
    <d v="2016-07-12T00:00:00"/>
    <x v="26"/>
    <x v="2"/>
    <n v="26.75"/>
  </r>
  <r>
    <x v="5"/>
    <d v="2016-07-12T00:00:00"/>
    <x v="26"/>
    <x v="2"/>
    <n v="63.5"/>
  </r>
  <r>
    <x v="15"/>
    <d v="2016-07-12T00:00:00"/>
    <x v="26"/>
    <x v="2"/>
    <n v="44.309999999999491"/>
  </r>
  <r>
    <x v="11"/>
    <d v="2016-07-12T00:00:00"/>
    <x v="26"/>
    <x v="2"/>
    <n v="91"/>
  </r>
  <r>
    <x v="6"/>
    <d v="2016-07-12T00:00:00"/>
    <x v="26"/>
    <x v="2"/>
    <n v="31.019999999998618"/>
  </r>
  <r>
    <x v="7"/>
    <d v="2016-07-12T00:00:00"/>
    <x v="26"/>
    <x v="2"/>
    <n v="17.699999999999818"/>
  </r>
  <r>
    <x v="8"/>
    <d v="2016-07-12T00:00:00"/>
    <x v="26"/>
    <x v="2"/>
    <n v="68.68999999999869"/>
  </r>
  <r>
    <x v="9"/>
    <d v="2016-07-12T00:00:00"/>
    <x v="26"/>
    <x v="2"/>
    <n v="25"/>
  </r>
  <r>
    <x v="10"/>
    <d v="2016-07-12T00:00:00"/>
    <x v="26"/>
    <x v="2"/>
    <n v="21.619999999999891"/>
  </r>
  <r>
    <x v="2"/>
    <d v="2016-07-18T00:00:00"/>
    <x v="26"/>
    <x v="2"/>
    <n v="4.3000000000001819"/>
  </r>
  <r>
    <x v="3"/>
    <d v="2016-07-18T00:00:00"/>
    <x v="26"/>
    <x v="2"/>
    <n v="36.93999999999869"/>
  </r>
  <r>
    <x v="4"/>
    <d v="2016-07-18T00:00:00"/>
    <x v="26"/>
    <x v="2"/>
    <n v="117.25"/>
  </r>
  <r>
    <x v="5"/>
    <d v="2016-07-18T00:00:00"/>
    <x v="26"/>
    <x v="2"/>
    <n v="42.470000000001164"/>
  </r>
  <r>
    <x v="15"/>
    <d v="2016-07-18T00:00:00"/>
    <x v="26"/>
    <x v="2"/>
    <n v="29.630000000001019"/>
  </r>
  <r>
    <x v="11"/>
    <d v="2016-07-18T00:00:00"/>
    <x v="26"/>
    <x v="2"/>
    <n v="59.989999999997963"/>
  </r>
  <r>
    <x v="6"/>
    <d v="2016-07-18T00:00:00"/>
    <x v="26"/>
    <x v="2"/>
    <n v="21.450000000000728"/>
  </r>
  <r>
    <x v="7"/>
    <d v="2016-07-18T00:00:00"/>
    <x v="26"/>
    <x v="2"/>
    <n v="9.5399999999999636"/>
  </r>
  <r>
    <x v="8"/>
    <d v="2016-07-18T00:00:00"/>
    <x v="26"/>
    <x v="2"/>
    <n v="86.240000000001601"/>
  </r>
  <r>
    <x v="9"/>
    <d v="2016-07-18T00:00:00"/>
    <x v="26"/>
    <x v="2"/>
    <n v="16.699999999999818"/>
  </r>
  <r>
    <x v="10"/>
    <d v="2016-07-18T00:00:00"/>
    <x v="26"/>
    <x v="2"/>
    <n v="38.440000000000509"/>
  </r>
  <r>
    <x v="13"/>
    <d v="2016-07-18T00:00:00"/>
    <x v="26"/>
    <x v="2"/>
    <n v="36.440000000000055"/>
  </r>
  <r>
    <x v="14"/>
    <d v="2016-07-18T00:00:00"/>
    <x v="26"/>
    <x v="2"/>
    <n v="12.680000000000291"/>
  </r>
  <r>
    <x v="1"/>
    <d v="2016-07-28T00:00:00"/>
    <x v="26"/>
    <x v="2"/>
    <n v="11.04000000000029"/>
  </r>
  <r>
    <x v="2"/>
    <d v="2016-07-28T00:00:00"/>
    <x v="26"/>
    <x v="2"/>
    <n v="11.639999999999873"/>
  </r>
  <r>
    <x v="3"/>
    <d v="2016-07-28T00:00:00"/>
    <x v="26"/>
    <x v="10"/>
    <n v="-5974.83"/>
  </r>
  <r>
    <x v="4"/>
    <d v="2016-07-28T00:00:00"/>
    <x v="26"/>
    <x v="6"/>
    <n v="6939.8700000000026"/>
  </r>
  <r>
    <x v="5"/>
    <d v="2016-07-28T00:00:00"/>
    <x v="26"/>
    <x v="2"/>
    <n v="85.229999999999563"/>
  </r>
  <r>
    <x v="15"/>
    <d v="2016-07-28T00:00:00"/>
    <x v="26"/>
    <x v="2"/>
    <n v="59.5"/>
  </r>
  <r>
    <x v="11"/>
    <d v="2016-07-28T00:00:00"/>
    <x v="26"/>
    <x v="2"/>
    <n v="120.08000000000175"/>
  </r>
  <r>
    <x v="6"/>
    <d v="2016-07-28T00:00:00"/>
    <x v="26"/>
    <x v="2"/>
    <n v="38.170000000000073"/>
  </r>
  <r>
    <x v="7"/>
    <d v="2016-07-28T00:00:00"/>
    <x v="26"/>
    <x v="2"/>
    <n v="9.7800000000006548"/>
  </r>
  <r>
    <x v="8"/>
    <d v="2016-07-28T00:00:00"/>
    <x v="26"/>
    <x v="2"/>
    <n v="-101.27000000000044"/>
  </r>
  <r>
    <x v="9"/>
    <d v="2016-07-28T00:00:00"/>
    <x v="26"/>
    <x v="2"/>
    <n v="33.529999999999745"/>
  </r>
  <r>
    <x v="10"/>
    <d v="2016-07-28T00:00:00"/>
    <x v="26"/>
    <x v="2"/>
    <n v="-18.380000000000109"/>
  </r>
  <r>
    <x v="13"/>
    <d v="2016-07-28T00:00:00"/>
    <x v="26"/>
    <x v="6"/>
    <n v="398.40999999999985"/>
  </r>
  <r>
    <x v="14"/>
    <d v="2016-07-28T00:00:00"/>
    <x v="26"/>
    <x v="6"/>
    <n v="391.69000000000005"/>
  </r>
  <r>
    <x v="2"/>
    <d v="2016-08-02T00:00:00"/>
    <x v="27"/>
    <x v="6"/>
    <n v="1300"/>
  </r>
  <r>
    <x v="1"/>
    <d v="2016-08-11T00:00:00"/>
    <x v="27"/>
    <x v="2"/>
    <n v="-9.9000000000002917"/>
  </r>
  <r>
    <x v="2"/>
    <d v="2016-08-12T00:00:00"/>
    <x v="27"/>
    <x v="2"/>
    <n v="12.699999999999818"/>
  </r>
  <r>
    <x v="3"/>
    <d v="2016-08-13T00:00:00"/>
    <x v="27"/>
    <x v="2"/>
    <n v="55.229999999999563"/>
  </r>
  <r>
    <x v="4"/>
    <d v="2016-08-14T00:00:00"/>
    <x v="27"/>
    <x v="2"/>
    <n v="-107.17000000000189"/>
  </r>
  <r>
    <x v="5"/>
    <d v="2016-08-15T00:00:00"/>
    <x v="27"/>
    <x v="2"/>
    <n v="107.13000000000102"/>
  </r>
  <r>
    <x v="15"/>
    <d v="2016-08-16T00:00:00"/>
    <x v="27"/>
    <x v="2"/>
    <n v="74.770000000000437"/>
  </r>
  <r>
    <x v="11"/>
    <d v="2016-08-17T00:00:00"/>
    <x v="27"/>
    <x v="2"/>
    <n v="147.65999999999985"/>
  </r>
  <r>
    <x v="6"/>
    <d v="2016-08-18T00:00:00"/>
    <x v="27"/>
    <x v="2"/>
    <n v="55.659999999999854"/>
  </r>
  <r>
    <x v="7"/>
    <d v="2016-08-19T00:00:00"/>
    <x v="27"/>
    <x v="2"/>
    <n v="36.719999999999345"/>
  </r>
  <r>
    <x v="8"/>
    <d v="2016-08-20T00:00:00"/>
    <x v="27"/>
    <x v="2"/>
    <n v="311.31999999999971"/>
  </r>
  <r>
    <x v="9"/>
    <d v="2016-08-21T00:00:00"/>
    <x v="27"/>
    <x v="2"/>
    <n v="42.100000000000364"/>
  </r>
  <r>
    <x v="10"/>
    <d v="2016-08-22T00:00:00"/>
    <x v="27"/>
    <x v="2"/>
    <n v="99.960000000000036"/>
  </r>
  <r>
    <x v="1"/>
    <d v="2016-08-18T00:00:00"/>
    <x v="27"/>
    <x v="6"/>
    <n v="50"/>
  </r>
  <r>
    <x v="2"/>
    <d v="2016-08-18T00:00:00"/>
    <x v="27"/>
    <x v="2"/>
    <n v="7.6700000000000728"/>
  </r>
  <r>
    <x v="3"/>
    <d v="2016-08-18T00:00:00"/>
    <x v="27"/>
    <x v="6"/>
    <n v="4484.18"/>
  </r>
  <r>
    <x v="4"/>
    <d v="2016-08-18T00:00:00"/>
    <x v="27"/>
    <x v="2"/>
    <n v="102.45999999999913"/>
  </r>
  <r>
    <x v="5"/>
    <d v="2016-08-18T00:00:00"/>
    <x v="27"/>
    <x v="2"/>
    <n v="53.799999999999272"/>
  </r>
  <r>
    <x v="15"/>
    <d v="2016-08-18T00:00:00"/>
    <x v="27"/>
    <x v="2"/>
    <n v="37.549999999999272"/>
  </r>
  <r>
    <x v="11"/>
    <d v="2016-08-18T00:00:00"/>
    <x v="27"/>
    <x v="2"/>
    <n v="76.770000000000437"/>
  </r>
  <r>
    <x v="6"/>
    <d v="2016-08-18T00:00:00"/>
    <x v="27"/>
    <x v="2"/>
    <n v="26.180000000000291"/>
  </r>
  <r>
    <x v="7"/>
    <d v="2016-08-18T00:00:00"/>
    <x v="27"/>
    <x v="2"/>
    <n v="8.4000000000005457"/>
  </r>
  <r>
    <x v="8"/>
    <d v="2016-08-18T00:00:00"/>
    <x v="27"/>
    <x v="2"/>
    <n v="173.52000000000044"/>
  </r>
  <r>
    <x v="9"/>
    <d v="2016-08-18T00:00:00"/>
    <x v="27"/>
    <x v="2"/>
    <n v="21.130000000000109"/>
  </r>
  <r>
    <x v="10"/>
    <d v="2016-08-18T00:00:00"/>
    <x v="27"/>
    <x v="2"/>
    <n v="-185.72000000000025"/>
  </r>
  <r>
    <x v="13"/>
    <d v="2016-08-18T00:00:00"/>
    <x v="27"/>
    <x v="2"/>
    <n v="37.360000000000127"/>
  </r>
  <r>
    <x v="14"/>
    <d v="2016-08-18T00:00:00"/>
    <x v="27"/>
    <x v="2"/>
    <n v="22.159999999999854"/>
  </r>
  <r>
    <x v="12"/>
    <m/>
    <x v="28"/>
    <x v="5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3">
  <r>
    <s v="Bradesco"/>
    <x v="0"/>
    <s v="Poupança (Conta Alessandra)"/>
    <s v="-"/>
    <n v="-5.8975047068088315E-12"/>
  </r>
  <r>
    <s v="-"/>
    <x v="1"/>
    <s v="Não aplicado"/>
    <s v="-"/>
    <n v="62.53"/>
  </r>
  <r>
    <s v="XP Investimentos"/>
    <x v="2"/>
    <s v="Fundo - XP Referenciado FI Referenciado DI"/>
    <s v="-"/>
    <n v="3934.39"/>
  </r>
  <r>
    <s v="XP Investimentos"/>
    <x v="2"/>
    <s v="Fundo - Sparta"/>
    <s v="-"/>
    <n v="16184.6"/>
  </r>
  <r>
    <s v="XP Investimentos"/>
    <x v="2"/>
    <s v="Fundo - Solana"/>
    <s v="-"/>
    <n v="25155.85"/>
  </r>
  <r>
    <s v="XP Investimentos"/>
    <x v="3"/>
    <s v="CDB - Banco Pine"/>
    <d v="2017-12-31T00:00:00"/>
    <n v="17869.09"/>
  </r>
  <r>
    <s v="XP Investimentos"/>
    <x v="3"/>
    <s v="CDB - BMG"/>
    <d v="2019-06-15T00:00:00"/>
    <n v="12260.5"/>
  </r>
  <r>
    <s v="XP Investimentos"/>
    <x v="2"/>
    <s v="Fundo - Bozanno"/>
    <s v="-"/>
    <n v="32577.97"/>
  </r>
  <r>
    <s v="Bradesco"/>
    <x v="3"/>
    <s v="Tesouro Direto (LTN) - 2016"/>
    <d v="2016-12-31T00:00:00"/>
    <n v="10486.52"/>
  </r>
  <r>
    <s v="Bradesco"/>
    <x v="3"/>
    <s v="Tesouro Direto (LTN) - 2017"/>
    <d v="2017-12-31T00:00:00"/>
    <n v="5101.26"/>
  </r>
  <r>
    <s v="Bradesco"/>
    <x v="3"/>
    <s v="Tesouro Direto (NTNB) - 2019"/>
    <d v="2019-05-15T00:00:00"/>
    <n v="22655.07"/>
  </r>
  <r>
    <s v="Bradesco"/>
    <x v="3"/>
    <s v="Tesouro Direto (LFT)"/>
    <d v="2017-03-07T00:00:00"/>
    <n v="8052.64"/>
  </r>
  <r>
    <s v="Bradesco"/>
    <x v="3"/>
    <s v="Tesouro Direto (NTNB) - 2020"/>
    <d v="2020-08-15T00:00:00"/>
    <n v="5839.04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667">
  <r>
    <x v="0"/>
    <n v="35843.82"/>
  </r>
  <r>
    <x v="1"/>
    <n v="400"/>
  </r>
  <r>
    <x v="2"/>
    <n v="110.18"/>
  </r>
  <r>
    <x v="2"/>
    <n v="175.09"/>
  </r>
  <r>
    <x v="3"/>
    <n v="1000"/>
  </r>
  <r>
    <x v="3"/>
    <n v="1000"/>
  </r>
  <r>
    <x v="2"/>
    <m/>
  </r>
  <r>
    <x v="1"/>
    <n v="300"/>
  </r>
  <r>
    <x v="2"/>
    <n v="350"/>
  </r>
  <r>
    <x v="1"/>
    <n v="1500"/>
  </r>
  <r>
    <x v="2"/>
    <n v="307"/>
  </r>
  <r>
    <x v="1"/>
    <n v="600"/>
  </r>
  <r>
    <x v="2"/>
    <n v="787.91"/>
  </r>
  <r>
    <x v="4"/>
    <n v="-3000"/>
  </r>
  <r>
    <x v="2"/>
    <n v="240.02"/>
  </r>
  <r>
    <x v="2"/>
    <n v="310.45"/>
  </r>
  <r>
    <x v="2"/>
    <n v="169.53"/>
  </r>
  <r>
    <x v="2"/>
    <n v="226.9"/>
  </r>
  <r>
    <x v="4"/>
    <n v="-16000"/>
  </r>
  <r>
    <x v="4"/>
    <n v="-8000"/>
  </r>
  <r>
    <x v="4"/>
    <n v="-8000"/>
  </r>
  <r>
    <x v="4"/>
    <n v="-6000"/>
  </r>
  <r>
    <x v="2"/>
    <n v="17.579999999999998"/>
  </r>
  <r>
    <x v="4"/>
    <n v="-2230"/>
  </r>
  <r>
    <x v="5"/>
    <m/>
  </r>
  <r>
    <x v="0"/>
    <n v="0"/>
  </r>
  <r>
    <x v="6"/>
    <n v="3000"/>
  </r>
  <r>
    <x v="6"/>
    <n v="1500"/>
  </r>
  <r>
    <x v="2"/>
    <n v="43.21"/>
  </r>
  <r>
    <x v="2"/>
    <n v="16.489999999999998"/>
  </r>
  <r>
    <x v="0"/>
    <n v="0"/>
  </r>
  <r>
    <x v="6"/>
    <n v="9999"/>
  </r>
  <r>
    <x v="2"/>
    <n v="103.73"/>
  </r>
  <r>
    <x v="2"/>
    <n v="33.75"/>
  </r>
  <r>
    <x v="0"/>
    <n v="0"/>
  </r>
  <r>
    <x v="6"/>
    <n v="10001"/>
  </r>
  <r>
    <x v="2"/>
    <n v="146.24"/>
  </r>
  <r>
    <x v="2"/>
    <n v="30.77"/>
  </r>
  <r>
    <x v="0"/>
    <n v="0"/>
  </r>
  <r>
    <x v="6"/>
    <n v="15000"/>
  </r>
  <r>
    <x v="2"/>
    <n v="184.93"/>
  </r>
  <r>
    <x v="2"/>
    <n v="62.75"/>
  </r>
  <r>
    <x v="0"/>
    <n v="0"/>
  </r>
  <r>
    <x v="6"/>
    <n v="6637.7699999999995"/>
  </r>
  <r>
    <x v="2"/>
    <n v="108.23"/>
  </r>
  <r>
    <x v="6"/>
    <n v="1515.72"/>
  </r>
  <r>
    <x v="2"/>
    <n v="96.96"/>
  </r>
  <r>
    <x v="2"/>
    <n v="131.78"/>
  </r>
  <r>
    <x v="2"/>
    <n v="69.52"/>
  </r>
  <r>
    <x v="2"/>
    <n v="-102"/>
  </r>
  <r>
    <x v="2"/>
    <n v="108.27"/>
  </r>
  <r>
    <x v="2"/>
    <n v="212.74"/>
  </r>
  <r>
    <x v="2"/>
    <n v="-8.25"/>
  </r>
  <r>
    <x v="2"/>
    <n v="131.26"/>
  </r>
  <r>
    <x v="2"/>
    <n v="5.47"/>
  </r>
  <r>
    <x v="2"/>
    <n v="109.67"/>
  </r>
  <r>
    <x v="2"/>
    <n v="-24.86"/>
  </r>
  <r>
    <x v="2"/>
    <n v="171.16"/>
  </r>
  <r>
    <x v="2"/>
    <n v="40.369999999999997"/>
  </r>
  <r>
    <x v="0"/>
    <n v="0"/>
  </r>
  <r>
    <x v="6"/>
    <n v="681.95"/>
  </r>
  <r>
    <x v="2"/>
    <n v="9.02"/>
  </r>
  <r>
    <x v="2"/>
    <n v="9.1999999999999993"/>
  </r>
  <r>
    <x v="6"/>
    <n v="701"/>
  </r>
  <r>
    <x v="2"/>
    <n v="-35.17"/>
  </r>
  <r>
    <x v="2"/>
    <n v="19.239999999999998"/>
  </r>
  <r>
    <x v="2"/>
    <n v="42.38"/>
  </r>
  <r>
    <x v="2"/>
    <n v="-11.36"/>
  </r>
  <r>
    <x v="2"/>
    <n v="23.58"/>
  </r>
  <r>
    <x v="6"/>
    <n v="1450"/>
  </r>
  <r>
    <x v="2"/>
    <n v="-16.2"/>
  </r>
  <r>
    <x v="2"/>
    <n v="56.88"/>
  </r>
  <r>
    <x v="6"/>
    <n v="732.23"/>
  </r>
  <r>
    <x v="2"/>
    <n v="-15.48"/>
  </r>
  <r>
    <x v="6"/>
    <n v="727.91"/>
  </r>
  <r>
    <x v="2"/>
    <n v="76.459999999999994"/>
  </r>
  <r>
    <x v="2"/>
    <n v="26.64"/>
  </r>
  <r>
    <x v="0"/>
    <n v="0"/>
  </r>
  <r>
    <x v="6"/>
    <n v="3610.52"/>
  </r>
  <r>
    <x v="2"/>
    <n v="82.48"/>
  </r>
  <r>
    <x v="2"/>
    <n v="43.14"/>
  </r>
  <r>
    <x v="2"/>
    <n v="15.42"/>
  </r>
  <r>
    <x v="2"/>
    <n v="94.66"/>
  </r>
  <r>
    <x v="2"/>
    <n v="-53.22"/>
  </r>
  <r>
    <x v="2"/>
    <n v="38.340000000000003"/>
  </r>
  <r>
    <x v="6"/>
    <n v="3848"/>
  </r>
  <r>
    <x v="2"/>
    <n v="287.62"/>
  </r>
  <r>
    <x v="2"/>
    <n v="21.08"/>
  </r>
  <r>
    <x v="2"/>
    <n v="138.44"/>
  </r>
  <r>
    <x v="2"/>
    <n v="-24.08"/>
  </r>
  <r>
    <x v="2"/>
    <n v="165.08"/>
  </r>
  <r>
    <x v="2"/>
    <n v="-53.56"/>
  </r>
  <r>
    <x v="2"/>
    <n v="179.48"/>
  </r>
  <r>
    <x v="2"/>
    <n v="68.48"/>
  </r>
  <r>
    <x v="0"/>
    <n v="0"/>
  </r>
  <r>
    <x v="6"/>
    <n v="6508.79"/>
  </r>
  <r>
    <x v="2"/>
    <n v="88.4"/>
  </r>
  <r>
    <x v="2"/>
    <n v="66.66"/>
  </r>
  <r>
    <x v="2"/>
    <n v="80.69"/>
  </r>
  <r>
    <x v="2"/>
    <n v="51.81"/>
  </r>
  <r>
    <x v="2"/>
    <n v="56.96"/>
  </r>
  <r>
    <x v="2"/>
    <n v="17.09"/>
  </r>
  <r>
    <x v="2"/>
    <n v="116.27"/>
  </r>
  <r>
    <x v="2"/>
    <n v="25.29"/>
  </r>
  <r>
    <x v="0"/>
    <n v="0"/>
  </r>
  <r>
    <x v="6"/>
    <n v="5265"/>
  </r>
  <r>
    <x v="2"/>
    <n v="-69.400000000000006"/>
  </r>
  <r>
    <x v="2"/>
    <n v="95.64"/>
  </r>
  <r>
    <x v="2"/>
    <n v="-21.2"/>
  </r>
  <r>
    <x v="2"/>
    <n v="77.900000000000006"/>
  </r>
  <r>
    <x v="2"/>
    <n v="33.92"/>
  </r>
  <r>
    <x v="7"/>
    <n v="-15.94"/>
  </r>
  <r>
    <x v="4"/>
    <n v="-4004.06"/>
  </r>
  <r>
    <x v="6"/>
    <n v="5007.16"/>
  </r>
  <r>
    <x v="4"/>
    <n v="-5000"/>
  </r>
  <r>
    <x v="6"/>
    <n v="5000"/>
  </r>
  <r>
    <x v="2"/>
    <n v="1.21"/>
  </r>
  <r>
    <x v="2"/>
    <n v="-42.84"/>
  </r>
  <r>
    <x v="2"/>
    <n v="-146.36000000000001"/>
  </r>
  <r>
    <x v="2"/>
    <n v="40.69"/>
  </r>
  <r>
    <x v="2"/>
    <n v="-239.62"/>
  </r>
  <r>
    <x v="6"/>
    <n v="136"/>
  </r>
  <r>
    <x v="2"/>
    <n v="19.57"/>
  </r>
  <r>
    <x v="2"/>
    <n v="136.63999999999999"/>
  </r>
  <r>
    <x v="2"/>
    <n v="230.76"/>
  </r>
  <r>
    <x v="2"/>
    <n v="212.98"/>
  </r>
  <r>
    <x v="8"/>
    <n v="-6.06"/>
  </r>
  <r>
    <x v="2"/>
    <n v="-52.91"/>
  </r>
  <r>
    <x v="2"/>
    <n v="-90.9"/>
  </r>
  <r>
    <x v="2"/>
    <n v="-107.12"/>
  </r>
  <r>
    <x v="2"/>
    <n v="44.65"/>
  </r>
  <r>
    <x v="2"/>
    <n v="-75.84"/>
  </r>
  <r>
    <x v="6"/>
    <n v="2100"/>
  </r>
  <r>
    <x v="4"/>
    <n v="-100"/>
  </r>
  <r>
    <x v="2"/>
    <n v="21.45"/>
  </r>
  <r>
    <x v="2"/>
    <n v="-38.76"/>
  </r>
  <r>
    <x v="2"/>
    <n v="114.08"/>
  </r>
  <r>
    <x v="2"/>
    <n v="59.98"/>
  </r>
  <r>
    <x v="2"/>
    <n v="69.64"/>
  </r>
  <r>
    <x v="2"/>
    <n v="149.91999999999999"/>
  </r>
  <r>
    <x v="2"/>
    <n v="21.39"/>
  </r>
  <r>
    <x v="2"/>
    <n v="87.11"/>
  </r>
  <r>
    <x v="2"/>
    <n v="-46.83"/>
  </r>
  <r>
    <x v="4"/>
    <n v="-108.48"/>
  </r>
  <r>
    <x v="6"/>
    <n v="22430.2"/>
  </r>
  <r>
    <x v="4"/>
    <n v="-22350.9"/>
  </r>
  <r>
    <x v="4"/>
    <n v="-2680.66"/>
  </r>
  <r>
    <x v="6"/>
    <n v="25000"/>
  </r>
  <r>
    <x v="2"/>
    <n v="87.45"/>
  </r>
  <r>
    <x v="2"/>
    <n v="-36.04"/>
  </r>
  <r>
    <x v="2"/>
    <n v="-82.459999999999127"/>
  </r>
  <r>
    <x v="2"/>
    <n v="54.899999999999636"/>
  </r>
  <r>
    <x v="2"/>
    <n v="22.940000000002328"/>
  </r>
  <r>
    <x v="2"/>
    <n v="-73.059999999998581"/>
  </r>
  <r>
    <x v="2"/>
    <n v="116.34999999999945"/>
  </r>
  <r>
    <x v="2"/>
    <n v="40.539999999999054"/>
  </r>
  <r>
    <x v="2"/>
    <n v="64.659999999999854"/>
  </r>
  <r>
    <x v="2"/>
    <n v="199"/>
  </r>
  <r>
    <x v="2"/>
    <n v="160.900000000001"/>
  </r>
  <r>
    <x v="6"/>
    <n v="5000"/>
  </r>
  <r>
    <x v="2"/>
    <n v="34.530000000000655"/>
  </r>
  <r>
    <x v="2"/>
    <n v="-2.5599999999994907"/>
  </r>
  <r>
    <x v="2"/>
    <n v="57.350000000000364"/>
  </r>
  <r>
    <x v="2"/>
    <n v="31.419999999998254"/>
  </r>
  <r>
    <x v="2"/>
    <n v="246.25"/>
  </r>
  <r>
    <x v="2"/>
    <n v="38.9399999999996"/>
  </r>
  <r>
    <x v="2"/>
    <n v="244.70000000000073"/>
  </r>
  <r>
    <x v="2"/>
    <n v="175.42000000000007"/>
  </r>
  <r>
    <x v="2"/>
    <n v="29.929999999999382"/>
  </r>
  <r>
    <x v="2"/>
    <n v="-9.9"/>
  </r>
  <r>
    <x v="2"/>
    <n v="92.510000000000218"/>
  </r>
  <r>
    <x v="2"/>
    <n v="57.0600000000004"/>
  </r>
  <r>
    <x v="2"/>
    <n v="153.92000000000007"/>
  </r>
  <r>
    <x v="2"/>
    <n v="45.969999999999345"/>
  </r>
  <r>
    <x v="2"/>
    <n v="113.26000000000022"/>
  </r>
  <r>
    <x v="2"/>
    <n v="-63.719999999999345"/>
  </r>
  <r>
    <x v="2"/>
    <n v="32.200000000000728"/>
  </r>
  <r>
    <x v="2"/>
    <n v="115.32999999999993"/>
  </r>
  <r>
    <x v="2"/>
    <n v="102.7400000000016"/>
  </r>
  <r>
    <x v="2"/>
    <n v="17.949999999998909"/>
  </r>
  <r>
    <x v="2"/>
    <n v="108.46999999999935"/>
  </r>
  <r>
    <x v="2"/>
    <n v="48.299999999999272"/>
  </r>
  <r>
    <x v="2"/>
    <n v="34.909999999999854"/>
  </r>
  <r>
    <x v="2"/>
    <n v="-38.940000000000509"/>
  </r>
  <r>
    <x v="2"/>
    <n v="-57.0600000000004"/>
  </r>
  <r>
    <x v="2"/>
    <n v="-180.88000000000102"/>
  </r>
  <r>
    <x v="2"/>
    <n v="19.240000000000691"/>
  </r>
  <r>
    <x v="2"/>
    <n v="-123.73999999999978"/>
  </r>
  <r>
    <x v="2"/>
    <n v="51.149999999999636"/>
  </r>
  <r>
    <x v="2"/>
    <n v="36.239999999999782"/>
  </r>
  <r>
    <x v="2"/>
    <n v="81.639999999999418"/>
  </r>
  <r>
    <x v="2"/>
    <n v="27.009999999999309"/>
  </r>
  <r>
    <x v="2"/>
    <n v="62.119999999999891"/>
  </r>
  <r>
    <x v="2"/>
    <n v="33.270000000000437"/>
  </r>
  <r>
    <x v="2"/>
    <n v="121.55999999999949"/>
  </r>
  <r>
    <x v="2"/>
    <n v="67.8700000000008"/>
  </r>
  <r>
    <x v="2"/>
    <n v="4.6199999999989814"/>
  </r>
  <r>
    <x v="2"/>
    <n v="-9.8999999999978172"/>
  </r>
  <r>
    <x v="6"/>
    <n v="11000"/>
  </r>
  <r>
    <x v="4"/>
    <n v="-10800"/>
  </r>
  <r>
    <x v="6"/>
    <n v="10900.5"/>
  </r>
  <r>
    <x v="2"/>
    <n v="-8.9000000000003752"/>
  </r>
  <r>
    <x v="2"/>
    <m/>
  </r>
  <r>
    <x v="2"/>
    <n v="27.219999999999345"/>
  </r>
  <r>
    <x v="2"/>
    <n v="52.8700000000008"/>
  </r>
  <r>
    <x v="2"/>
    <n v="58.399999999999636"/>
  </r>
  <r>
    <x v="2"/>
    <n v="86.900000000001455"/>
  </r>
  <r>
    <x v="2"/>
    <n v="23.430000000000291"/>
  </r>
  <r>
    <x v="2"/>
    <n v="-15.119999999999891"/>
  </r>
  <r>
    <x v="2"/>
    <m/>
  </r>
  <r>
    <x v="2"/>
    <n v="23.240000000000691"/>
  </r>
  <r>
    <x v="2"/>
    <n v="25.899999999999636"/>
  </r>
  <r>
    <x v="2"/>
    <n v="39.3700000000008"/>
  </r>
  <r>
    <x v="2"/>
    <n v="-7.1599999999998545"/>
  </r>
  <r>
    <x v="2"/>
    <n v="48.829999999999927"/>
  </r>
  <r>
    <x v="2"/>
    <n v="45.579999999998108"/>
  </r>
  <r>
    <x v="2"/>
    <n v="24.969999999999345"/>
  </r>
  <r>
    <x v="2"/>
    <n v="2.6999999999998181"/>
  </r>
  <r>
    <x v="2"/>
    <n v="131.04000000000087"/>
  </r>
  <r>
    <x v="2"/>
    <n v="19.420000000000073"/>
  </r>
  <r>
    <x v="2"/>
    <n v="34.480000000000473"/>
  </r>
  <r>
    <x v="6"/>
    <n v="250"/>
  </r>
  <r>
    <x v="2"/>
    <n v="19.789999999999054"/>
  </r>
  <r>
    <x v="2"/>
    <n v="81.889999999999418"/>
  </r>
  <r>
    <x v="2"/>
    <n v="39.170000000000073"/>
  </r>
  <r>
    <x v="2"/>
    <n v="23"/>
  </r>
  <r>
    <x v="2"/>
    <n v="20.460000000000946"/>
  </r>
  <r>
    <x v="2"/>
    <n v="12.240000000000691"/>
  </r>
  <r>
    <x v="2"/>
    <n v="104.13000000000102"/>
  </r>
  <r>
    <x v="2"/>
    <n v="15.6299999999992"/>
  </r>
  <r>
    <x v="2"/>
    <n v="30.5"/>
  </r>
  <r>
    <x v="2"/>
    <n v="54.229999999999563"/>
  </r>
  <r>
    <x v="2"/>
    <n v="39"/>
  </r>
  <r>
    <x v="2"/>
    <n v="284.57999999999811"/>
  </r>
  <r>
    <x v="2"/>
    <n v="19.0600000000004"/>
  </r>
  <r>
    <x v="2"/>
    <n v="69.659999999999854"/>
  </r>
  <r>
    <x v="2"/>
    <n v="18.530000000000655"/>
  </r>
  <r>
    <x v="2"/>
    <n v="33.899999999999636"/>
  </r>
  <r>
    <x v="2"/>
    <n v="49.090000000000146"/>
  </r>
  <r>
    <x v="2"/>
    <n v="73.479999999999563"/>
  </r>
  <r>
    <x v="8"/>
    <n v="9.9"/>
  </r>
  <r>
    <x v="6"/>
    <n v="5495.39"/>
  </r>
  <r>
    <x v="4"/>
    <n v="-5515.49"/>
  </r>
  <r>
    <x v="2"/>
    <n v="18.190000000000509"/>
  </r>
  <r>
    <x v="2"/>
    <n v="19.680000000000291"/>
  </r>
  <r>
    <x v="2"/>
    <n v="38.119999999998981"/>
  </r>
  <r>
    <x v="2"/>
    <n v="11.770000000000437"/>
  </r>
  <r>
    <x v="2"/>
    <n v="6.0599999999994907"/>
  </r>
  <r>
    <x v="2"/>
    <n v="54.090000000000146"/>
  </r>
  <r>
    <x v="2"/>
    <n v="8.2200000000002547"/>
  </r>
  <r>
    <x v="2"/>
    <n v="10.399999999999636"/>
  </r>
  <r>
    <x v="4"/>
    <n v="-6000.0000000000009"/>
  </r>
  <r>
    <x v="6"/>
    <n v="3000.3299999999995"/>
  </r>
  <r>
    <x v="6"/>
    <n v="3009.33"/>
  </r>
  <r>
    <x v="2"/>
    <n v="-34.25"/>
  </r>
  <r>
    <x v="2"/>
    <n v="29.559999999999491"/>
  </r>
  <r>
    <x v="2"/>
    <n v="36.080000000001746"/>
  </r>
  <r>
    <x v="2"/>
    <n v="15.510000000000218"/>
  </r>
  <r>
    <x v="2"/>
    <n v="-3.2399999999997817"/>
  </r>
  <r>
    <x v="2"/>
    <n v="46.619999999998981"/>
  </r>
  <r>
    <x v="2"/>
    <n v="11.739999999999782"/>
  </r>
  <r>
    <x v="2"/>
    <n v="12.840000000000146"/>
  </r>
  <r>
    <x v="2"/>
    <n v="3.5799999999999272"/>
  </r>
  <r>
    <x v="2"/>
    <n v="35.760000000000218"/>
  </r>
  <r>
    <x v="2"/>
    <n v="51.200000000000728"/>
  </r>
  <r>
    <x v="2"/>
    <n v="59.270000000000437"/>
  </r>
  <r>
    <x v="2"/>
    <n v="83.380000000001019"/>
  </r>
  <r>
    <x v="2"/>
    <n v="102.85000000000036"/>
  </r>
  <r>
    <x v="2"/>
    <n v="78.600000000000364"/>
  </r>
  <r>
    <x v="6"/>
    <n v="517.95000000000073"/>
  </r>
  <r>
    <x v="2"/>
    <n v="27.479999999999563"/>
  </r>
  <r>
    <x v="2"/>
    <n v="112.64000000000033"/>
  </r>
  <r>
    <x v="6"/>
    <n v="373.87"/>
  </r>
  <r>
    <x v="6"/>
    <n v="375.34"/>
  </r>
  <r>
    <x v="2"/>
    <n v="4.8800000000001091"/>
  </r>
  <r>
    <x v="2"/>
    <n v="17.75"/>
  </r>
  <r>
    <x v="2"/>
    <n v="50.25"/>
  </r>
  <r>
    <x v="2"/>
    <n v="39.619999999998981"/>
  </r>
  <r>
    <x v="2"/>
    <n v="47.159999999999854"/>
  </r>
  <r>
    <x v="2"/>
    <n v="32.119999999998981"/>
  </r>
  <r>
    <x v="2"/>
    <n v="38.759999999999309"/>
  </r>
  <r>
    <x v="2"/>
    <n v="-94.860000000000582"/>
  </r>
  <r>
    <x v="2"/>
    <n v="11.8100000000004"/>
  </r>
  <r>
    <x v="2"/>
    <n v="-21.039999999999964"/>
  </r>
  <r>
    <x v="2"/>
    <n v="-9.8999999999997783"/>
  </r>
  <r>
    <x v="2"/>
    <n v="9.9600000000000364"/>
  </r>
  <r>
    <x v="2"/>
    <n v="11.93999999999869"/>
  </r>
  <r>
    <x v="2"/>
    <n v="34.299999999999272"/>
  </r>
  <r>
    <x v="2"/>
    <n v="49.659999999999854"/>
  </r>
  <r>
    <x v="2"/>
    <n v="50.540000000000873"/>
  </r>
  <r>
    <x v="2"/>
    <n v="20.680000000000291"/>
  </r>
  <r>
    <x v="2"/>
    <n v="6.0600000000004002"/>
  </r>
  <r>
    <x v="2"/>
    <n v="111.06000000000131"/>
  </r>
  <r>
    <x v="2"/>
    <n v="19.710000000000036"/>
  </r>
  <r>
    <x v="2"/>
    <n v="31.9399999999996"/>
  </r>
  <r>
    <x v="2"/>
    <n v="8.6100000000000136"/>
  </r>
  <r>
    <x v="2"/>
    <n v="1.1000000000000227"/>
  </r>
  <r>
    <x v="2"/>
    <n v="5.8200000000001637"/>
  </r>
  <r>
    <x v="2"/>
    <n v="27"/>
  </r>
  <r>
    <x v="2"/>
    <n v="30.710000000000946"/>
  </r>
  <r>
    <x v="2"/>
    <n v="29.860000000000582"/>
  </r>
  <r>
    <x v="2"/>
    <n v="41.18999999999869"/>
  </r>
  <r>
    <x v="2"/>
    <n v="26.950000000000728"/>
  </r>
  <r>
    <x v="2"/>
    <n v="15.960000000000036"/>
  </r>
  <r>
    <x v="2"/>
    <n v="137.61000000000058"/>
  </r>
  <r>
    <x v="2"/>
    <n v="11.859999999999673"/>
  </r>
  <r>
    <x v="2"/>
    <n v="0"/>
  </r>
  <r>
    <x v="2"/>
    <n v="-3.0699999999999932"/>
  </r>
  <r>
    <x v="2"/>
    <n v="0.67000000000001592"/>
  </r>
  <r>
    <x v="2"/>
    <n v="6.1299999999996544"/>
  </r>
  <r>
    <x v="2"/>
    <n v="31.900000000001455"/>
  </r>
  <r>
    <x v="2"/>
    <n v="-12.480000000001382"/>
  </r>
  <r>
    <x v="2"/>
    <n v="49.900000000001455"/>
  </r>
  <r>
    <x v="2"/>
    <n v="62.110000000000582"/>
  </r>
  <r>
    <x v="2"/>
    <n v="39.3799999999992"/>
  </r>
  <r>
    <x v="2"/>
    <n v="45"/>
  </r>
  <r>
    <x v="2"/>
    <n v="181.81999999999971"/>
  </r>
  <r>
    <x v="2"/>
    <n v="19.800000000000182"/>
  </r>
  <r>
    <x v="2"/>
    <n v="-83.399999999999636"/>
  </r>
  <r>
    <x v="2"/>
    <n v="0"/>
  </r>
  <r>
    <x v="2"/>
    <n v="0"/>
  </r>
  <r>
    <x v="2"/>
    <n v="3.6700000000000728"/>
  </r>
  <r>
    <x v="2"/>
    <n v="24.609999999998763"/>
  </r>
  <r>
    <x v="2"/>
    <n v="3.0900000000001455"/>
  </r>
  <r>
    <x v="2"/>
    <n v="40.029999999998836"/>
  </r>
  <r>
    <x v="2"/>
    <n v="57.469999999997526"/>
  </r>
  <r>
    <x v="2"/>
    <n v="21.340000000000146"/>
  </r>
  <r>
    <x v="2"/>
    <n v="10.859999999999673"/>
  </r>
  <r>
    <x v="2"/>
    <n v="110.13999999999942"/>
  </r>
  <r>
    <x v="2"/>
    <n v="15.890000000000327"/>
  </r>
  <r>
    <x v="2"/>
    <n v="24.760000000000218"/>
  </r>
  <r>
    <x v="2"/>
    <n v="9.3499999999999659"/>
  </r>
  <r>
    <x v="2"/>
    <n v="1.8000000000000114"/>
  </r>
  <r>
    <x v="6"/>
    <n v="0"/>
  </r>
  <r>
    <x v="6"/>
    <n v="373.84000000000003"/>
  </r>
  <r>
    <x v="6"/>
    <n v="375.04"/>
  </r>
  <r>
    <x v="2"/>
    <n v="2.4900000000002365"/>
  </r>
  <r>
    <x v="6"/>
    <n v="3012.3199999999997"/>
  </r>
  <r>
    <x v="2"/>
    <n v="33.550000000001091"/>
  </r>
  <r>
    <x v="2"/>
    <n v="20.049999999999272"/>
  </r>
  <r>
    <x v="2"/>
    <n v="23.940000000002328"/>
  </r>
  <r>
    <x v="2"/>
    <n v="9.680000000000291"/>
  </r>
  <r>
    <x v="2"/>
    <n v="9.5399999999999636"/>
  </r>
  <r>
    <x v="2"/>
    <n v="-19.909999999999854"/>
  </r>
  <r>
    <x v="2"/>
    <n v="7.9399999999995998"/>
  </r>
  <r>
    <x v="2"/>
    <n v="8.6199999999998909"/>
  </r>
  <r>
    <x v="2"/>
    <n v="3.6399999999999864"/>
  </r>
  <r>
    <x v="2"/>
    <n v="0.38999999999998636"/>
  </r>
  <r>
    <x v="2"/>
    <n v="-9.9000000000000021"/>
  </r>
  <r>
    <x v="2"/>
    <n v="4.9699999999997999"/>
  </r>
  <r>
    <x v="2"/>
    <n v="20.840000000000146"/>
  </r>
  <r>
    <x v="2"/>
    <n v="-94.220000000001164"/>
  </r>
  <r>
    <x v="2"/>
    <n v="30.119999999998981"/>
  </r>
  <r>
    <x v="2"/>
    <n v="46.759999999998399"/>
  </r>
  <r>
    <x v="2"/>
    <n v="28.3799999999992"/>
  </r>
  <r>
    <x v="2"/>
    <n v="37.440000000000509"/>
  </r>
  <r>
    <x v="2"/>
    <n v="196.56999999999971"/>
  </r>
  <r>
    <x v="2"/>
    <n v="11.949999999999818"/>
  </r>
  <r>
    <x v="2"/>
    <n v="76.300000000000182"/>
  </r>
  <r>
    <x v="2"/>
    <n v="35.100000000000023"/>
  </r>
  <r>
    <x v="2"/>
    <n v="2.1899999999999409"/>
  </r>
  <r>
    <x v="2"/>
    <n v="3.6199999999998909"/>
  </r>
  <r>
    <x v="2"/>
    <n v="26.209999999999127"/>
  </r>
  <r>
    <x v="2"/>
    <n v="6.6100000000005821"/>
  </r>
  <r>
    <x v="2"/>
    <n v="40.240000000001601"/>
  </r>
  <r>
    <x v="2"/>
    <n v="-190.05999999999767"/>
  </r>
  <r>
    <x v="2"/>
    <n v="30.25"/>
  </r>
  <r>
    <x v="2"/>
    <n v="29.159999999999854"/>
  </r>
  <r>
    <x v="2"/>
    <n v="-122.72000000000116"/>
  </r>
  <r>
    <x v="2"/>
    <n v="11.960000000000036"/>
  </r>
  <r>
    <x v="2"/>
    <n v="-25.380000000000109"/>
  </r>
  <r>
    <x v="2"/>
    <n v="12.740000000000009"/>
  </r>
  <r>
    <x v="2"/>
    <n v="1.8899999999999864"/>
  </r>
  <r>
    <x v="2"/>
    <n v="3.7100000000000364"/>
  </r>
  <r>
    <x v="2"/>
    <n v="21.120000000002619"/>
  </r>
  <r>
    <x v="2"/>
    <n v="68.440000000000509"/>
  </r>
  <r>
    <x v="2"/>
    <n v="20.159999999999854"/>
  </r>
  <r>
    <x v="2"/>
    <n v="52.319999999999709"/>
  </r>
  <r>
    <x v="2"/>
    <n v="22.220000000001164"/>
  </r>
  <r>
    <x v="2"/>
    <n v="30.599999999999454"/>
  </r>
  <r>
    <x v="2"/>
    <n v="174.21000000000276"/>
  </r>
  <r>
    <x v="2"/>
    <n v="12.730000000000473"/>
  </r>
  <r>
    <x v="2"/>
    <n v="50.519999999999527"/>
  </r>
  <r>
    <x v="2"/>
    <n v="2.6299999999999955"/>
  </r>
  <r>
    <x v="2"/>
    <n v="1.4100000000000819"/>
  </r>
  <r>
    <x v="2"/>
    <n v="9.9700000000002547"/>
  </r>
  <r>
    <x v="2"/>
    <n v="60"/>
  </r>
  <r>
    <x v="2"/>
    <n v="-40.319999999999709"/>
  </r>
  <r>
    <x v="2"/>
    <n v="80.880000000001019"/>
  </r>
  <r>
    <x v="2"/>
    <n v="100.43000000000029"/>
  </r>
  <r>
    <x v="2"/>
    <n v="40.369999999998981"/>
  </r>
  <r>
    <x v="2"/>
    <n v="24.540000000000873"/>
  </r>
  <r>
    <x v="2"/>
    <n v="19.639999999999418"/>
  </r>
  <r>
    <x v="2"/>
    <n v="32.019999999999527"/>
  </r>
  <r>
    <x v="2"/>
    <n v="1.0799999999999272"/>
  </r>
  <r>
    <x v="2"/>
    <n v="7.4699999999999136"/>
  </r>
  <r>
    <x v="2"/>
    <n v="3.1100000000000136"/>
  </r>
  <r>
    <x v="6"/>
    <n v="7000"/>
  </r>
  <r>
    <x v="2"/>
    <n v="6.2100000000000364"/>
  </r>
  <r>
    <x v="2"/>
    <n v="51.209999999999127"/>
  </r>
  <r>
    <x v="2"/>
    <n v="53.379999999997381"/>
  </r>
  <r>
    <x v="2"/>
    <n v="60.909999999999854"/>
  </r>
  <r>
    <x v="2"/>
    <n v="81.909999999999854"/>
  </r>
  <r>
    <x v="2"/>
    <n v="28.489999999999782"/>
  </r>
  <r>
    <x v="2"/>
    <n v="11.519999999999527"/>
  </r>
  <r>
    <x v="2"/>
    <n v="-48.959999999999127"/>
  </r>
  <r>
    <x v="2"/>
    <n v="24.100000000000364"/>
  </r>
  <r>
    <x v="2"/>
    <n v="-11.819999999999709"/>
  </r>
  <r>
    <x v="6"/>
    <n v="388.80000000000007"/>
  </r>
  <r>
    <x v="6"/>
    <n v="384.67999999999984"/>
  </r>
  <r>
    <x v="2"/>
    <n v="-9.9000000000000021"/>
  </r>
  <r>
    <x v="2"/>
    <n v="9.819999999999709"/>
  </r>
  <r>
    <x v="2"/>
    <n v="55.599999999998545"/>
  </r>
  <r>
    <x v="2"/>
    <n v="39.340000000000146"/>
  </r>
  <r>
    <x v="2"/>
    <n v="71.349999999998545"/>
  </r>
  <r>
    <x v="2"/>
    <n v="103.71999999999753"/>
  </r>
  <r>
    <x v="2"/>
    <n v="37.6200000000008"/>
  </r>
  <r>
    <x v="2"/>
    <n v="27.180000000000291"/>
  </r>
  <r>
    <x v="2"/>
    <n v="51.409999999999854"/>
  </r>
  <r>
    <x v="2"/>
    <n v="28.220000000000255"/>
  </r>
  <r>
    <x v="2"/>
    <n v="13.220000000000255"/>
  </r>
  <r>
    <x v="2"/>
    <n v="14.910000000000082"/>
  </r>
  <r>
    <x v="2"/>
    <n v="4.5200000000002092"/>
  </r>
  <r>
    <x v="2"/>
    <n v="2.5"/>
  </r>
  <r>
    <x v="2"/>
    <n v="22.870000000002619"/>
  </r>
  <r>
    <x v="2"/>
    <n v="31.470000000001164"/>
  </r>
  <r>
    <x v="2"/>
    <n v="20.440000000002328"/>
  </r>
  <r>
    <x v="2"/>
    <n v="71.330000000001746"/>
  </r>
  <r>
    <x v="2"/>
    <n v="4.4399999999998272"/>
  </r>
  <r>
    <x v="2"/>
    <n v="1.7599999999999909"/>
  </r>
  <r>
    <x v="6"/>
    <n v="1400"/>
  </r>
  <r>
    <x v="2"/>
    <n v="15.949999999998909"/>
  </r>
  <r>
    <x v="2"/>
    <n v="24.479999999999563"/>
  </r>
  <r>
    <x v="2"/>
    <n v="68.869999999998981"/>
  </r>
  <r>
    <x v="2"/>
    <n v="8.089999999999236"/>
  </r>
  <r>
    <x v="2"/>
    <n v="35.699999999999818"/>
  </r>
  <r>
    <x v="2"/>
    <n v="5.319999999999709"/>
  </r>
  <r>
    <x v="2"/>
    <n v="35.399999999997817"/>
  </r>
  <r>
    <x v="2"/>
    <n v="106.39999999999782"/>
  </r>
  <r>
    <x v="2"/>
    <n v="40.959999999999127"/>
  </r>
  <r>
    <x v="2"/>
    <n v="79.040000000000873"/>
  </r>
  <r>
    <x v="2"/>
    <n v="26.6200000000008"/>
  </r>
  <r>
    <x v="2"/>
    <n v="33"/>
  </r>
  <r>
    <x v="2"/>
    <n v="135.93000000000029"/>
  </r>
  <r>
    <x v="2"/>
    <n v="20.240000000000691"/>
  </r>
  <r>
    <x v="2"/>
    <n v="19"/>
  </r>
  <r>
    <x v="2"/>
    <n v="5.0800000000001546"/>
  </r>
  <r>
    <x v="2"/>
    <n v="2.3899999999998727"/>
  </r>
  <r>
    <x v="2"/>
    <n v="10.090000000000146"/>
  </r>
  <r>
    <x v="2"/>
    <n v="47.920000000001892"/>
  </r>
  <r>
    <x v="2"/>
    <n v="131.84000000000015"/>
  </r>
  <r>
    <x v="2"/>
    <n v="61.610000000000582"/>
  </r>
  <r>
    <x v="2"/>
    <n v="72.849999999998545"/>
  </r>
  <r>
    <x v="2"/>
    <n v="20.020000000000437"/>
  </r>
  <r>
    <x v="2"/>
    <n v="15.360000000000582"/>
  </r>
  <r>
    <x v="2"/>
    <n v="114.47999999999956"/>
  </r>
  <r>
    <x v="2"/>
    <n v="20.289999999999964"/>
  </r>
  <r>
    <x v="2"/>
    <n v="36.800000000000182"/>
  </r>
  <r>
    <x v="2"/>
    <n v="1.9700000000000273"/>
  </r>
  <r>
    <x v="2"/>
    <n v="1.1800000000000637"/>
  </r>
  <r>
    <x v="6"/>
    <n v="375.16999999999985"/>
  </r>
  <r>
    <x v="6"/>
    <n v="388.09999999999991"/>
  </r>
  <r>
    <x v="2"/>
    <n v="-9.8999999999999986"/>
  </r>
  <r>
    <x v="2"/>
    <n v="7.1900000000005093"/>
  </r>
  <r>
    <x v="2"/>
    <n v="32.289999999997235"/>
  </r>
  <r>
    <x v="2"/>
    <n v="54.5"/>
  </r>
  <r>
    <x v="2"/>
    <n v="41.19999999999709"/>
  </r>
  <r>
    <x v="2"/>
    <n v="74.040000000000873"/>
  </r>
  <r>
    <x v="2"/>
    <n v="15.949999999998909"/>
  </r>
  <r>
    <x v="2"/>
    <n v="2.9399999999995998"/>
  </r>
  <r>
    <x v="2"/>
    <n v="61.990000000001601"/>
  </r>
  <r>
    <x v="2"/>
    <n v="16.279999999999745"/>
  </r>
  <r>
    <x v="2"/>
    <n v="14.899999999999636"/>
  </r>
  <r>
    <x v="2"/>
    <n v="10.559999999999491"/>
  </r>
  <r>
    <x v="2"/>
    <n v="32.900000000001455"/>
  </r>
  <r>
    <x v="2"/>
    <n v="17.909999999999854"/>
  </r>
  <r>
    <x v="2"/>
    <n v="51.650000000001455"/>
  </r>
  <r>
    <x v="2"/>
    <n v="80.43999999999869"/>
  </r>
  <r>
    <x v="2"/>
    <n v="30.909999999999854"/>
  </r>
  <r>
    <x v="2"/>
    <n v="23.880000000000109"/>
  </r>
  <r>
    <x v="2"/>
    <n v="204.34999999999854"/>
  </r>
  <r>
    <x v="2"/>
    <n v="20.390000000000327"/>
  </r>
  <r>
    <x v="2"/>
    <n v="64.840000000000146"/>
  </r>
  <r>
    <x v="2"/>
    <n v="14.549999999999955"/>
  </r>
  <r>
    <x v="2"/>
    <n v="4.5199999999999818"/>
  </r>
  <r>
    <x v="2"/>
    <n v="7.25"/>
  </r>
  <r>
    <x v="2"/>
    <n v="32.18999999999869"/>
  </r>
  <r>
    <x v="2"/>
    <n v="20.360000000000582"/>
  </r>
  <r>
    <x v="2"/>
    <n v="41.420000000001892"/>
  </r>
  <r>
    <x v="2"/>
    <n v="59.159999999999854"/>
  </r>
  <r>
    <x v="2"/>
    <n v="15.070000000001528"/>
  </r>
  <r>
    <x v="2"/>
    <n v="-9.6000000000003638"/>
  </r>
  <r>
    <x v="2"/>
    <n v="-35.020000000000437"/>
  </r>
  <r>
    <x v="2"/>
    <n v="16.349999999999454"/>
  </r>
  <r>
    <x v="2"/>
    <n v="-14.5"/>
  </r>
  <r>
    <x v="6"/>
    <n v="1500"/>
  </r>
  <r>
    <x v="2"/>
    <n v="3.7100000000000364"/>
  </r>
  <r>
    <x v="2"/>
    <n v="17.650000000001455"/>
  </r>
  <r>
    <x v="2"/>
    <n v="-22.130000000001019"/>
  </r>
  <r>
    <x v="2"/>
    <n v="20.75"/>
  </r>
  <r>
    <x v="2"/>
    <n v="26.990000000001601"/>
  </r>
  <r>
    <x v="2"/>
    <n v="5.7199999999993452"/>
  </r>
  <r>
    <x v="2"/>
    <n v="9.4200000000000728"/>
  </r>
  <r>
    <x v="2"/>
    <n v="25.340000000000146"/>
  </r>
  <r>
    <x v="2"/>
    <n v="4.1000000000003638"/>
  </r>
  <r>
    <x v="2"/>
    <n v="7.1999999999998181"/>
  </r>
  <r>
    <x v="6"/>
    <n v="358.62000000000012"/>
  </r>
  <r>
    <x v="6"/>
    <n v="386.06000000000017"/>
  </r>
  <r>
    <x v="2"/>
    <n v="12.980000000000473"/>
  </r>
  <r>
    <x v="2"/>
    <n v="48.209999999999127"/>
  </r>
  <r>
    <x v="2"/>
    <n v="60.81000000000131"/>
  </r>
  <r>
    <x v="2"/>
    <n v="51.989999999997963"/>
  </r>
  <r>
    <x v="2"/>
    <n v="67.819999999999709"/>
  </r>
  <r>
    <x v="2"/>
    <n v="38.5"/>
  </r>
  <r>
    <x v="2"/>
    <n v="13.140000000000327"/>
  </r>
  <r>
    <x v="2"/>
    <n v="-131.04999999999927"/>
  </r>
  <r>
    <x v="2"/>
    <n v="28.710000000000036"/>
  </r>
  <r>
    <x v="2"/>
    <n v="-50.760000000000218"/>
  </r>
  <r>
    <x v="2"/>
    <n v="-6.2999999999999545"/>
  </r>
  <r>
    <x v="2"/>
    <n v="3.5299999999999727"/>
  </r>
  <r>
    <x v="2"/>
    <n v="-9.9"/>
  </r>
  <r>
    <x v="2"/>
    <n v="25.229999999999563"/>
  </r>
  <r>
    <x v="2"/>
    <n v="64.340000000000146"/>
  </r>
  <r>
    <x v="2"/>
    <n v="69.020000000000437"/>
  </r>
  <r>
    <x v="2"/>
    <n v="93.970000000001164"/>
  </r>
  <r>
    <x v="2"/>
    <n v="132.79999999999927"/>
  </r>
  <r>
    <x v="2"/>
    <n v="39.159999999999854"/>
  </r>
  <r>
    <x v="2"/>
    <n v="28.680000000000291"/>
  </r>
  <r>
    <x v="2"/>
    <n v="316.65999999999985"/>
  </r>
  <r>
    <x v="2"/>
    <n v="32.9399999999996"/>
  </r>
  <r>
    <x v="2"/>
    <n v="80.600000000000364"/>
  </r>
  <r>
    <x v="2"/>
    <n v="14.279999999999973"/>
  </r>
  <r>
    <x v="2"/>
    <n v="9.3599999999999"/>
  </r>
  <r>
    <x v="6"/>
    <n v="3200"/>
  </r>
  <r>
    <x v="6"/>
    <n v="5477.8000000000011"/>
  </r>
  <r>
    <x v="4"/>
    <n v="-5468.94"/>
  </r>
  <r>
    <x v="2"/>
    <n v="39.340000000000146"/>
  </r>
  <r>
    <x v="2"/>
    <n v="-11.420000000001892"/>
  </r>
  <r>
    <x v="2"/>
    <n v="41.930000000000291"/>
  </r>
  <r>
    <x v="2"/>
    <n v="56.240000000001601"/>
  </r>
  <r>
    <x v="2"/>
    <n v="23.319999999999709"/>
  </r>
  <r>
    <x v="2"/>
    <n v="6.4799999999995634"/>
  </r>
  <r>
    <x v="2"/>
    <n v="-49.950000000000728"/>
  </r>
  <r>
    <x v="2"/>
    <n v="20.659999999999854"/>
  </r>
  <r>
    <x v="2"/>
    <n v="-5.8999999999996362"/>
  </r>
  <r>
    <x v="2"/>
    <n v="4.4300000000000637"/>
  </r>
  <r>
    <x v="2"/>
    <n v="4.7699999999999818"/>
  </r>
  <r>
    <x v="2"/>
    <n v="1.3899999999998727"/>
  </r>
  <r>
    <x v="2"/>
    <n v="78.159999999999854"/>
  </r>
  <r>
    <x v="2"/>
    <n v="86.200000000000728"/>
  </r>
  <r>
    <x v="2"/>
    <n v="52.559999999997672"/>
  </r>
  <r>
    <x v="2"/>
    <n v="85.569999999999709"/>
  </r>
  <r>
    <x v="2"/>
    <n v="33.329999999999927"/>
  </r>
  <r>
    <x v="2"/>
    <n v="22.680000000000291"/>
  </r>
  <r>
    <x v="2"/>
    <n v="51.490000000001601"/>
  </r>
  <r>
    <x v="2"/>
    <n v="20.720000000000255"/>
  </r>
  <r>
    <x v="2"/>
    <n v="18.239999999999782"/>
  </r>
  <r>
    <x v="6"/>
    <n v="391.44999999999982"/>
  </r>
  <r>
    <x v="6"/>
    <n v="390.53999999999996"/>
  </r>
  <r>
    <x v="4"/>
    <n v="-8650"/>
  </r>
  <r>
    <x v="6"/>
    <n v="2000"/>
  </r>
  <r>
    <x v="2"/>
    <n v="0"/>
  </r>
  <r>
    <x v="2"/>
    <n v="0"/>
  </r>
  <r>
    <x v="2"/>
    <n v="0"/>
  </r>
  <r>
    <x v="6"/>
    <n v="1200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-9.9000000000008725"/>
  </r>
  <r>
    <x v="2"/>
    <n v="1.6700000000000728"/>
  </r>
  <r>
    <x v="2"/>
    <n v="45.819999999999709"/>
  </r>
  <r>
    <x v="2"/>
    <n v="45.889999999999418"/>
  </r>
  <r>
    <x v="2"/>
    <n v="63.270000000000437"/>
  </r>
  <r>
    <x v="2"/>
    <n v="14.739999999999782"/>
  </r>
  <r>
    <x v="2"/>
    <n v="77.569999999999709"/>
  </r>
  <r>
    <x v="2"/>
    <n v="16.720000000001164"/>
  </r>
  <r>
    <x v="2"/>
    <n v="5.9399999999995998"/>
  </r>
  <r>
    <x v="2"/>
    <n v="-26.240000000001601"/>
  </r>
  <r>
    <x v="2"/>
    <n v="20.770000000000437"/>
  </r>
  <r>
    <x v="2"/>
    <n v="-18.180000000000291"/>
  </r>
  <r>
    <x v="2"/>
    <n v="18.130000000000109"/>
  </r>
  <r>
    <x v="2"/>
    <n v="2.5799999999999272"/>
  </r>
  <r>
    <x v="2"/>
    <n v="3.9699999999997999"/>
  </r>
  <r>
    <x v="2"/>
    <n v="47.05000000000291"/>
  </r>
  <r>
    <x v="2"/>
    <n v="26.75"/>
  </r>
  <r>
    <x v="2"/>
    <n v="63.5"/>
  </r>
  <r>
    <x v="2"/>
    <n v="44.309999999999491"/>
  </r>
  <r>
    <x v="2"/>
    <n v="91"/>
  </r>
  <r>
    <x v="2"/>
    <n v="31.019999999998618"/>
  </r>
  <r>
    <x v="2"/>
    <n v="17.699999999999818"/>
  </r>
  <r>
    <x v="2"/>
    <n v="68.68999999999869"/>
  </r>
  <r>
    <x v="2"/>
    <n v="25"/>
  </r>
  <r>
    <x v="2"/>
    <n v="21.619999999999891"/>
  </r>
  <r>
    <x v="2"/>
    <n v="4.3000000000001819"/>
  </r>
  <r>
    <x v="2"/>
    <n v="36.93999999999869"/>
  </r>
  <r>
    <x v="2"/>
    <n v="117.25"/>
  </r>
  <r>
    <x v="2"/>
    <n v="42.470000000001164"/>
  </r>
  <r>
    <x v="2"/>
    <n v="29.630000000001019"/>
  </r>
  <r>
    <x v="2"/>
    <n v="59.989999999997963"/>
  </r>
  <r>
    <x v="2"/>
    <n v="21.450000000000728"/>
  </r>
  <r>
    <x v="2"/>
    <n v="9.5399999999999636"/>
  </r>
  <r>
    <x v="2"/>
    <n v="86.240000000001601"/>
  </r>
  <r>
    <x v="2"/>
    <n v="16.699999999999818"/>
  </r>
  <r>
    <x v="2"/>
    <n v="38.440000000000509"/>
  </r>
  <r>
    <x v="2"/>
    <n v="36.440000000000055"/>
  </r>
  <r>
    <x v="2"/>
    <n v="12.680000000000291"/>
  </r>
  <r>
    <x v="2"/>
    <n v="11.04000000000029"/>
  </r>
  <r>
    <x v="2"/>
    <n v="11.639999999999873"/>
  </r>
  <r>
    <x v="4"/>
    <n v="-5974.83"/>
  </r>
  <r>
    <x v="6"/>
    <n v="6939.8700000000026"/>
  </r>
  <r>
    <x v="2"/>
    <n v="85.229999999999563"/>
  </r>
  <r>
    <x v="2"/>
    <n v="59.5"/>
  </r>
  <r>
    <x v="2"/>
    <n v="120.08000000000175"/>
  </r>
  <r>
    <x v="2"/>
    <n v="38.170000000000073"/>
  </r>
  <r>
    <x v="2"/>
    <n v="9.7800000000006548"/>
  </r>
  <r>
    <x v="2"/>
    <n v="-101.27000000000044"/>
  </r>
  <r>
    <x v="2"/>
    <n v="33.529999999999745"/>
  </r>
  <r>
    <x v="2"/>
    <n v="-18.380000000000109"/>
  </r>
  <r>
    <x v="6"/>
    <n v="398.40999999999985"/>
  </r>
  <r>
    <x v="6"/>
    <n v="391.69000000000005"/>
  </r>
  <r>
    <x v="6"/>
    <n v="1300"/>
  </r>
  <r>
    <x v="2"/>
    <n v="-9.9000000000002917"/>
  </r>
  <r>
    <x v="2"/>
    <n v="12.699999999999818"/>
  </r>
  <r>
    <x v="2"/>
    <n v="55.229999999999563"/>
  </r>
  <r>
    <x v="2"/>
    <n v="-107.17000000000189"/>
  </r>
  <r>
    <x v="2"/>
    <n v="107.13000000000102"/>
  </r>
  <r>
    <x v="2"/>
    <n v="74.770000000000437"/>
  </r>
  <r>
    <x v="2"/>
    <n v="147.65999999999985"/>
  </r>
  <r>
    <x v="2"/>
    <n v="55.659999999999854"/>
  </r>
  <r>
    <x v="2"/>
    <n v="36.719999999999345"/>
  </r>
  <r>
    <x v="2"/>
    <n v="311.31999999999971"/>
  </r>
  <r>
    <x v="2"/>
    <n v="42.100000000000364"/>
  </r>
  <r>
    <x v="2"/>
    <n v="99.960000000000036"/>
  </r>
  <r>
    <x v="6"/>
    <n v="50"/>
  </r>
  <r>
    <x v="2"/>
    <n v="7.6700000000000728"/>
  </r>
  <r>
    <x v="6"/>
    <n v="4484.18"/>
  </r>
  <r>
    <x v="2"/>
    <n v="102.45999999999913"/>
  </r>
  <r>
    <x v="2"/>
    <n v="53.799999999999272"/>
  </r>
  <r>
    <x v="2"/>
    <n v="37.549999999999272"/>
  </r>
  <r>
    <x v="2"/>
    <n v="76.770000000000437"/>
  </r>
  <r>
    <x v="2"/>
    <n v="26.180000000000291"/>
  </r>
  <r>
    <x v="2"/>
    <n v="8.4000000000005457"/>
  </r>
  <r>
    <x v="2"/>
    <n v="173.52000000000044"/>
  </r>
  <r>
    <x v="2"/>
    <n v="21.130000000000109"/>
  </r>
  <r>
    <x v="2"/>
    <n v="-185.72000000000025"/>
  </r>
  <r>
    <x v="2"/>
    <n v="37.360000000000127"/>
  </r>
  <r>
    <x v="2"/>
    <n v="22.159999999999854"/>
  </r>
  <r>
    <x v="2"/>
    <n v="-10"/>
  </r>
  <r>
    <x v="6"/>
    <n v="2018.9900000000002"/>
  </r>
  <r>
    <x v="2"/>
    <n v="65.930000000000291"/>
  </r>
  <r>
    <x v="2"/>
    <n v="189.14000000000306"/>
  </r>
  <r>
    <x v="2"/>
    <n v="118.95000000000073"/>
  </r>
  <r>
    <x v="2"/>
    <n v="83.040000000000873"/>
  </r>
  <r>
    <x v="2"/>
    <n v="162.40999999999985"/>
  </r>
  <r>
    <x v="2"/>
    <n v="54.889999999999418"/>
  </r>
  <r>
    <x v="2"/>
    <n v="30.300000000000182"/>
  </r>
  <r>
    <x v="2"/>
    <n v="30.040000000000873"/>
  </r>
  <r>
    <x v="2"/>
    <n v="42.4399999999996"/>
  </r>
  <r>
    <x v="2"/>
    <n v="21.420000000000073"/>
  </r>
  <r>
    <x v="2"/>
    <n v="2.2100000000000364"/>
  </r>
  <r>
    <x v="6"/>
    <n v="396.5"/>
  </r>
  <r>
    <x v="5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2" cacheId="1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4" rowHeaderCaption="Tipo de investimento">
  <location ref="H2:I7" firstHeaderRow="1" firstDataRow="1" firstDataCol="1"/>
  <pivotFields count="5">
    <pivotField showAll="0"/>
    <pivotField axis="axisRow" showAll="0">
      <items count="5">
        <item x="1"/>
        <item x="2"/>
        <item x="0"/>
        <item x="3"/>
        <item t="default"/>
      </items>
    </pivotField>
    <pivotField showAll="0"/>
    <pivotField showAll="0"/>
    <pivotField dataField="1" numFmtId="44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oma de Valor aplicado" fld="4" baseField="0" baseItem="0" numFmtId="44"/>
  </dataFields>
  <formats count="15">
    <format dxfId="22">
      <pivotArea field="1" type="button" dataOnly="0" labelOnly="1" outline="0" axis="axisRow" fieldPosition="0"/>
    </format>
    <format dxfId="21">
      <pivotArea dataOnly="0" labelOnly="1" outline="0" axis="axisValues" fieldPosition="0"/>
    </format>
    <format dxfId="20">
      <pivotArea field="1" type="button" dataOnly="0" labelOnly="1" outline="0" axis="axisRow" fieldPosition="0"/>
    </format>
    <format dxfId="19">
      <pivotArea dataOnly="0" labelOnly="1" outline="0" axis="axisValues" fieldPosition="0"/>
    </format>
    <format dxfId="18">
      <pivotArea grandRow="1" outline="0" collapsedLevelsAreSubtotals="1" fieldPosition="0"/>
    </format>
    <format dxfId="17">
      <pivotArea dataOnly="0" labelOnly="1" grandRow="1" outline="0" fieldPosition="0"/>
    </format>
    <format dxfId="16">
      <pivotArea grandRow="1" outline="0" collapsedLevelsAreSubtotals="1" fieldPosition="0"/>
    </format>
    <format dxfId="15">
      <pivotArea dataOnly="0" labelOnly="1" grandRow="1" outline="0" fieldPosition="0"/>
    </format>
    <format dxfId="14">
      <pivotArea outline="0" collapsedLevelsAreSubtotals="1" fieldPosition="0"/>
    </format>
    <format dxfId="13">
      <pivotArea type="all" dataOnly="0" outline="0" fieldPosition="0"/>
    </format>
    <format dxfId="12">
      <pivotArea outline="0" collapsedLevelsAreSubtotals="1" fieldPosition="0"/>
    </format>
    <format dxfId="11">
      <pivotArea field="1" type="button" dataOnly="0" labelOnly="1" outline="0" axis="axisRow" fieldPosition="0"/>
    </format>
    <format dxfId="10">
      <pivotArea dataOnly="0" labelOnly="1" outline="0" axis="axisValues" fieldPosition="0"/>
    </format>
    <format dxfId="9">
      <pivotArea dataOnly="0" labelOnly="1" fieldPosition="0">
        <references count="1">
          <reference field="1" count="0"/>
        </references>
      </pivotArea>
    </format>
    <format dxfId="8">
      <pivotArea dataOnly="0" labelOnly="1" grandRow="1" outline="0" fieldPosition="0"/>
    </format>
  </format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3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3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dinâmica1" cacheId="4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B13" firstHeaderRow="1" firstDataRow="1" firstDataCol="1"/>
  <pivotFields count="2">
    <pivotField axis="axisRow" showAll="0">
      <items count="10">
        <item x="1"/>
        <item x="6"/>
        <item x="3"/>
        <item x="7"/>
        <item x="2"/>
        <item x="4"/>
        <item x="0"/>
        <item x="8"/>
        <item x="5"/>
        <item t="default"/>
      </items>
    </pivotField>
    <pivotField dataField="1"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Contagem de Valor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ela dinâmica2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4:B17" firstHeaderRow="1" firstDataRow="1" firstDataCol="1" rowPageCount="2" colPageCount="1"/>
  <pivotFields count="5">
    <pivotField axis="axisRow" showAll="0">
      <items count="17">
        <item x="5"/>
        <item x="15"/>
        <item x="11"/>
        <item x="4"/>
        <item x="3"/>
        <item x="2"/>
        <item h="1" x="1"/>
        <item h="1" x="0"/>
        <item x="14"/>
        <item x="13"/>
        <item x="9"/>
        <item x="6"/>
        <item x="7"/>
        <item x="8"/>
        <item x="10"/>
        <item h="1" x="12"/>
        <item t="default"/>
      </items>
    </pivotField>
    <pivotField showAll="0"/>
    <pivotField axis="axisPage" showAll="0">
      <items count="30">
        <item x="13"/>
        <item x="0"/>
        <item x="1"/>
        <item x="2"/>
        <item x="3"/>
        <item x="4"/>
        <item x="5"/>
        <item x="6"/>
        <item x="15"/>
        <item x="7"/>
        <item x="8"/>
        <item x="9"/>
        <item x="10"/>
        <item x="11"/>
        <item x="12"/>
        <item x="14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axis="axisPage" showAll="0">
      <items count="13">
        <item x="1"/>
        <item x="11"/>
        <item x="6"/>
        <item x="3"/>
        <item x="7"/>
        <item x="2"/>
        <item x="10"/>
        <item x="8"/>
        <item x="4"/>
        <item x="0"/>
        <item x="9"/>
        <item x="5"/>
        <item t="default"/>
      </items>
    </pivotField>
    <pivotField dataField="1" showAll="0"/>
  </pivotFields>
  <rowFields count="1">
    <field x="0"/>
  </rowFields>
  <rowItems count="13">
    <i>
      <x/>
    </i>
    <i>
      <x v="2"/>
    </i>
    <i>
      <x v="3"/>
    </i>
    <i>
      <x v="4"/>
    </i>
    <i>
      <x v="5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pageFields count="2">
    <pageField fld="2" item="22" hier="-1"/>
    <pageField fld="3" item="5" hier="-1"/>
  </pageFields>
  <dataFields count="1">
    <dataField name="Soma de Valor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ela1" displayName="Tabela1" ref="A1:E665" totalsRowShown="0" headerRowDxfId="7" headerRowBorderDxfId="6" tableBorderDxfId="5">
  <tableColumns count="5">
    <tableColumn id="1" name="Conta" dataDxfId="4"/>
    <tableColumn id="2" name="Data" dataDxfId="3"/>
    <tableColumn id="5" name="Mês" dataDxfId="2">
      <calculatedColumnFormula>DATE(YEAR(Tabela1[[#This Row],[Data]]),MONTH(Tabela1[[#This Row],[Data]]),1)</calculatedColumnFormula>
    </tableColumn>
    <tableColumn id="3" name="Descrição" dataDxfId="1"/>
    <tableColumn id="4" name="Valo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B2:L29"/>
  <sheetViews>
    <sheetView workbookViewId="0">
      <selection activeCell="D17" sqref="D4:D17"/>
    </sheetView>
  </sheetViews>
  <sheetFormatPr defaultColWidth="8.85546875" defaultRowHeight="15"/>
  <cols>
    <col min="2" max="2" width="16.42578125" bestFit="1" customWidth="1"/>
    <col min="3" max="3" width="24.42578125" customWidth="1"/>
    <col min="4" max="4" width="40.28515625" bestFit="1" customWidth="1"/>
    <col min="5" max="5" width="20.140625" customWidth="1"/>
    <col min="6" max="6" width="17" customWidth="1"/>
    <col min="7" max="7" width="6.140625" customWidth="1"/>
    <col min="8" max="8" width="22.85546875" customWidth="1"/>
    <col min="9" max="9" width="22" customWidth="1"/>
    <col min="11" max="11" width="12.140625" bestFit="1" customWidth="1"/>
    <col min="12" max="12" width="13.28515625" bestFit="1" customWidth="1"/>
    <col min="16" max="16" width="19" bestFit="1" customWidth="1"/>
    <col min="17" max="17" width="10.42578125" bestFit="1" customWidth="1"/>
    <col min="18" max="19" width="19.140625" bestFit="1" customWidth="1"/>
  </cols>
  <sheetData>
    <row r="2" spans="2:12">
      <c r="B2" s="102" t="s">
        <v>0</v>
      </c>
      <c r="C2" s="103"/>
      <c r="D2" s="103"/>
      <c r="E2" s="103"/>
      <c r="F2" s="103"/>
      <c r="H2" s="37" t="s">
        <v>1</v>
      </c>
      <c r="I2" s="37" t="s">
        <v>2</v>
      </c>
      <c r="J2" s="2" t="s">
        <v>3</v>
      </c>
    </row>
    <row r="3" spans="2:12">
      <c r="B3" s="2" t="s">
        <v>4</v>
      </c>
      <c r="C3" s="2" t="s">
        <v>1</v>
      </c>
      <c r="D3" s="2" t="s">
        <v>5</v>
      </c>
      <c r="E3" s="2" t="s">
        <v>6</v>
      </c>
      <c r="F3" s="2" t="s">
        <v>7</v>
      </c>
      <c r="H3" s="38" t="s">
        <v>8</v>
      </c>
      <c r="I3" s="42">
        <v>62.53</v>
      </c>
      <c r="J3" s="21">
        <f>GETPIVOTDATA("Valor aplicado",$H$2,"Tipo de investimento","-")/GETPIVOTDATA("Valor aplicado",$H$2)</f>
        <v>3.9037464603763807E-4</v>
      </c>
      <c r="L3" s="80"/>
    </row>
    <row r="4" spans="2:12">
      <c r="B4" s="3" t="s">
        <v>9</v>
      </c>
      <c r="C4" s="34" t="s">
        <v>10</v>
      </c>
      <c r="D4" s="3" t="s">
        <v>11</v>
      </c>
      <c r="E4" s="4" t="s">
        <v>8</v>
      </c>
      <c r="F4" s="69">
        <f>SUMIF(Analitico!A:A,Resumo!D4,Analitico!E:E)</f>
        <v>-5.8975047068088315E-12</v>
      </c>
      <c r="H4" s="38" t="s">
        <v>12</v>
      </c>
      <c r="I4" s="42">
        <v>77852.81</v>
      </c>
      <c r="J4" s="21">
        <f>GETPIVOTDATA("Valor aplicado",$H$2,"Tipo de investimento","Fundos de investimento")/GETPIVOTDATA("Valor aplicado",$H$2)</f>
        <v>0.48603491359004458</v>
      </c>
    </row>
    <row r="5" spans="2:12">
      <c r="B5" s="14" t="s">
        <v>8</v>
      </c>
      <c r="C5" s="35" t="s">
        <v>8</v>
      </c>
      <c r="D5" s="14" t="s">
        <v>13</v>
      </c>
      <c r="E5" s="15" t="s">
        <v>8</v>
      </c>
      <c r="F5" s="69">
        <f>SUMIF(Analitico!A:A,Resumo!D5,Analitico!E:E)</f>
        <v>52.53</v>
      </c>
      <c r="H5" s="38" t="s">
        <v>10</v>
      </c>
      <c r="I5" s="42">
        <v>-5.8975047068088315E-12</v>
      </c>
      <c r="J5" s="21">
        <f>GETPIVOTDATA("Valor aplicado",$H$2,"Tipo de investimento","Poupança")/GETPIVOTDATA("Valor aplicado",$H$2)</f>
        <v>-3.6818108306825556E-17</v>
      </c>
      <c r="K5" s="81">
        <f>12.53+40</f>
        <v>52.53</v>
      </c>
      <c r="L5" s="12">
        <f t="shared" ref="L5:L12" si="0">K5-F5</f>
        <v>0</v>
      </c>
    </row>
    <row r="6" spans="2:12">
      <c r="B6" s="3" t="s">
        <v>14</v>
      </c>
      <c r="C6" s="34" t="s">
        <v>12</v>
      </c>
      <c r="D6" s="3" t="s">
        <v>15</v>
      </c>
      <c r="E6" s="4" t="s">
        <v>8</v>
      </c>
      <c r="F6" s="69">
        <f>SUMIF(Analitico!A:A,Resumo!D6,Analitico!E:E)</f>
        <v>5953.38</v>
      </c>
      <c r="H6" s="38" t="s">
        <v>16</v>
      </c>
      <c r="I6" s="42">
        <v>82264.12</v>
      </c>
      <c r="J6" s="21">
        <f>GETPIVOTDATA("Valor aplicado",$H$2,"Tipo de investimento","Renda Fixa")/GETPIVOTDATA("Valor aplicado",$H$2)</f>
        <v>0.51357471176391778</v>
      </c>
      <c r="K6" s="78">
        <f>3953.38+2000</f>
        <v>5953.38</v>
      </c>
      <c r="L6" s="12">
        <f t="shared" si="0"/>
        <v>0</v>
      </c>
    </row>
    <row r="7" spans="2:12">
      <c r="B7" s="3" t="s">
        <v>14</v>
      </c>
      <c r="C7" s="34" t="s">
        <v>12</v>
      </c>
      <c r="D7" s="3" t="s">
        <v>17</v>
      </c>
      <c r="E7" s="4" t="s">
        <v>8</v>
      </c>
      <c r="F7" s="69">
        <f>SUMIF(Analitico!A:A,Resumo!D7,Analitico!E:E)</f>
        <v>16250.53</v>
      </c>
      <c r="H7" s="39" t="s">
        <v>18</v>
      </c>
      <c r="I7" s="43">
        <v>160179.46</v>
      </c>
      <c r="J7" s="41">
        <f>SUM(J3:J6)</f>
        <v>1</v>
      </c>
      <c r="K7" s="78">
        <v>16250.53</v>
      </c>
      <c r="L7" s="12">
        <f t="shared" si="0"/>
        <v>0</v>
      </c>
    </row>
    <row r="8" spans="2:12">
      <c r="B8" s="3" t="s">
        <v>14</v>
      </c>
      <c r="C8" s="34" t="s">
        <v>12</v>
      </c>
      <c r="D8" s="3" t="s">
        <v>19</v>
      </c>
      <c r="E8" s="4" t="s">
        <v>8</v>
      </c>
      <c r="F8" s="69">
        <f>SUMIF(Analitico!A:A,Resumo!D8,Analitico!E:E)</f>
        <v>25344.99</v>
      </c>
      <c r="K8" s="78">
        <v>25344.99</v>
      </c>
      <c r="L8" s="12">
        <f t="shared" si="0"/>
        <v>0</v>
      </c>
    </row>
    <row r="9" spans="2:12">
      <c r="B9" s="3" t="s">
        <v>14</v>
      </c>
      <c r="C9" s="36" t="s">
        <v>16</v>
      </c>
      <c r="D9" s="3" t="s">
        <v>20</v>
      </c>
      <c r="E9" s="11">
        <v>43100</v>
      </c>
      <c r="F9" s="69">
        <f>SUMIF(Analitico!A:A,Resumo!D9,Analitico!E:E)</f>
        <v>17988.04</v>
      </c>
      <c r="K9" s="79">
        <v>17988.04</v>
      </c>
      <c r="L9" s="70">
        <f t="shared" si="0"/>
        <v>0</v>
      </c>
    </row>
    <row r="10" spans="2:12">
      <c r="B10" s="3" t="s">
        <v>14</v>
      </c>
      <c r="C10" s="36" t="s">
        <v>16</v>
      </c>
      <c r="D10" s="3" t="s">
        <v>78</v>
      </c>
      <c r="E10" s="11">
        <v>43631</v>
      </c>
      <c r="F10" s="69">
        <f>SUMIF(Analitico!A:A,Resumo!D10,Analitico!E:E)</f>
        <v>12343.54</v>
      </c>
      <c r="K10" s="79">
        <v>12343.54</v>
      </c>
      <c r="L10" s="70">
        <f t="shared" si="0"/>
        <v>0</v>
      </c>
    </row>
    <row r="11" spans="2:12">
      <c r="B11" s="3" t="s">
        <v>14</v>
      </c>
      <c r="C11" s="36" t="s">
        <v>12</v>
      </c>
      <c r="D11" s="3" t="s">
        <v>21</v>
      </c>
      <c r="E11" s="11" t="s">
        <v>8</v>
      </c>
      <c r="F11" s="69">
        <f>SUMIF(Analitico!A:A,Resumo!D11,Analitico!E:E)</f>
        <v>32740.38</v>
      </c>
      <c r="K11" s="78">
        <v>32740.38</v>
      </c>
      <c r="L11" s="12">
        <f t="shared" si="0"/>
        <v>0</v>
      </c>
    </row>
    <row r="12" spans="2:12">
      <c r="B12" s="3" t="s">
        <v>9</v>
      </c>
      <c r="C12" s="36" t="s">
        <v>16</v>
      </c>
      <c r="D12" s="3" t="s">
        <v>22</v>
      </c>
      <c r="E12" s="11">
        <v>42735</v>
      </c>
      <c r="F12" s="69">
        <f>SUMIF(Analitico!A:A,Resumo!D12,Analitico!E:E)</f>
        <v>10541.41</v>
      </c>
      <c r="K12" s="76">
        <v>10541.41</v>
      </c>
      <c r="L12" s="12">
        <f t="shared" si="0"/>
        <v>0</v>
      </c>
    </row>
    <row r="13" spans="2:12">
      <c r="B13" s="3" t="s">
        <v>9</v>
      </c>
      <c r="C13" s="36" t="s">
        <v>16</v>
      </c>
      <c r="D13" s="3" t="s">
        <v>23</v>
      </c>
      <c r="E13" s="11">
        <v>43100</v>
      </c>
      <c r="F13" s="69">
        <f>SUMIF(Analitico!A:A,Resumo!D13,Analitico!E:E)</f>
        <v>5131.5600000000004</v>
      </c>
      <c r="K13" s="76">
        <v>5131.5600000000004</v>
      </c>
      <c r="L13" s="12">
        <f t="shared" ref="L13:L14" si="1">K13-F13</f>
        <v>0</v>
      </c>
    </row>
    <row r="14" spans="2:12">
      <c r="B14" s="3" t="s">
        <v>9</v>
      </c>
      <c r="C14" s="36" t="s">
        <v>16</v>
      </c>
      <c r="D14" s="3" t="s">
        <v>24</v>
      </c>
      <c r="E14" s="11">
        <v>43600</v>
      </c>
      <c r="F14" s="69">
        <f>SUMIF(Analitico!A:A,Resumo!D14,Analitico!E:E)</f>
        <v>22685.11</v>
      </c>
      <c r="K14" s="76">
        <v>22685.11</v>
      </c>
      <c r="L14" s="12">
        <f t="shared" si="1"/>
        <v>0</v>
      </c>
    </row>
    <row r="15" spans="2:12">
      <c r="B15" s="3" t="s">
        <v>9</v>
      </c>
      <c r="C15" s="36" t="s">
        <v>16</v>
      </c>
      <c r="D15" s="3" t="s">
        <v>25</v>
      </c>
      <c r="E15" s="11">
        <v>42801</v>
      </c>
      <c r="F15" s="69">
        <f>SUMIF(Analitico!A:A,Resumo!D15,Analitico!E:E)</f>
        <v>8095.08</v>
      </c>
      <c r="K15" s="76">
        <v>8095.08</v>
      </c>
      <c r="L15" s="12">
        <f>K15-F15</f>
        <v>0</v>
      </c>
    </row>
    <row r="16" spans="2:12">
      <c r="B16" s="3" t="s">
        <v>9</v>
      </c>
      <c r="C16" s="36" t="s">
        <v>16</v>
      </c>
      <c r="D16" s="3" t="s">
        <v>26</v>
      </c>
      <c r="E16" s="11">
        <v>44058</v>
      </c>
      <c r="F16" s="69">
        <f>SUMIF(Analitico!A:A,Resumo!D16,Analitico!E:E)</f>
        <v>5860.46</v>
      </c>
      <c r="K16" s="76">
        <v>5860.46</v>
      </c>
      <c r="L16" s="12">
        <f>K16-F16</f>
        <v>0</v>
      </c>
    </row>
    <row r="17" spans="2:12">
      <c r="B17" s="3" t="s">
        <v>27</v>
      </c>
      <c r="C17" s="36" t="s">
        <v>16</v>
      </c>
      <c r="D17" s="3" t="s">
        <v>28</v>
      </c>
      <c r="E17" s="11"/>
      <c r="F17" s="69">
        <f>SUMIF(Analitico!A:A,Resumo!D17,Analitico!E:E)</f>
        <v>2884.13</v>
      </c>
      <c r="K17" s="77">
        <v>2884.13</v>
      </c>
      <c r="L17" s="12">
        <f t="shared" ref="L17:L18" si="2">K17-F17</f>
        <v>0</v>
      </c>
    </row>
    <row r="18" spans="2:12">
      <c r="B18" s="3" t="s">
        <v>27</v>
      </c>
      <c r="C18" s="36" t="s">
        <v>16</v>
      </c>
      <c r="D18" s="68" t="s">
        <v>29</v>
      </c>
      <c r="E18" s="11"/>
      <c r="F18" s="69">
        <f>SUMIF(Analitico!A:A,Resumo!D18,Analitico!E:E)</f>
        <v>3169.96</v>
      </c>
      <c r="K18" s="77">
        <v>3169.96</v>
      </c>
      <c r="L18" s="12">
        <f t="shared" si="2"/>
        <v>0</v>
      </c>
    </row>
    <row r="19" spans="2:12">
      <c r="B19" s="3"/>
      <c r="C19" s="5"/>
      <c r="D19" s="3" t="s">
        <v>30</v>
      </c>
      <c r="E19" s="5"/>
      <c r="F19" s="69">
        <f>SUM(F4:F17)</f>
        <v>165871.14000000001</v>
      </c>
      <c r="H19" s="12"/>
    </row>
    <row r="20" spans="2:12">
      <c r="D20" s="3" t="s">
        <v>31</v>
      </c>
      <c r="E20" s="5"/>
      <c r="F20" s="69">
        <f>SUM(F4:F18)</f>
        <v>169041.1</v>
      </c>
      <c r="H20" s="12"/>
    </row>
    <row r="21" spans="2:12">
      <c r="H21" s="12"/>
    </row>
    <row r="22" spans="2:12">
      <c r="F22" s="12"/>
      <c r="G22" s="48"/>
      <c r="H22" s="12"/>
    </row>
    <row r="23" spans="2:12">
      <c r="F23" s="12"/>
      <c r="H23" s="12"/>
    </row>
    <row r="26" spans="2:12">
      <c r="F26" s="12"/>
      <c r="G26" s="75"/>
    </row>
    <row r="27" spans="2:12">
      <c r="G27" s="75"/>
    </row>
    <row r="28" spans="2:12">
      <c r="E28" s="12"/>
    </row>
    <row r="29" spans="2:12">
      <c r="E29" s="12"/>
    </row>
  </sheetData>
  <mergeCells count="1">
    <mergeCell ref="B2:F2"/>
  </mergeCells>
  <pageMargins left="0.511811024" right="0.511811024" top="0.78740157499999996" bottom="0.78740157499999996" header="0.31496062000000002" footer="0.31496062000000002"/>
  <pageSetup paperSize="9" orientation="portrait" horizontalDpi="4294967292" verticalDpi="4294967292" r:id="rId2"/>
  <drawing r:id="rId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3"/>
  <sheetViews>
    <sheetView workbookViewId="0">
      <selection activeCell="A11" sqref="A11"/>
    </sheetView>
  </sheetViews>
  <sheetFormatPr defaultRowHeight="15"/>
  <cols>
    <col min="1" max="1" width="22" bestFit="1" customWidth="1"/>
    <col min="2" max="2" width="18.140625" bestFit="1" customWidth="1"/>
  </cols>
  <sheetData>
    <row r="3" spans="1:2">
      <c r="A3" s="87" t="s">
        <v>79</v>
      </c>
      <c r="B3" t="s">
        <v>86</v>
      </c>
    </row>
    <row r="4" spans="1:2">
      <c r="A4" s="88" t="s">
        <v>85</v>
      </c>
      <c r="B4" s="90">
        <v>4</v>
      </c>
    </row>
    <row r="5" spans="1:2">
      <c r="A5" s="88" t="s">
        <v>39</v>
      </c>
      <c r="B5" s="90">
        <v>59</v>
      </c>
    </row>
    <row r="6" spans="1:2">
      <c r="A6" s="88" t="s">
        <v>38</v>
      </c>
      <c r="B6" s="90">
        <v>2</v>
      </c>
    </row>
    <row r="7" spans="1:2">
      <c r="A7" s="88" t="s">
        <v>40</v>
      </c>
      <c r="B7" s="90">
        <v>1</v>
      </c>
    </row>
    <row r="8" spans="1:2">
      <c r="A8" s="88" t="s">
        <v>37</v>
      </c>
      <c r="B8" s="90">
        <v>566</v>
      </c>
    </row>
    <row r="9" spans="1:2">
      <c r="A9" s="88" t="s">
        <v>42</v>
      </c>
      <c r="B9" s="90">
        <v>18</v>
      </c>
    </row>
    <row r="10" spans="1:2">
      <c r="A10" s="88" t="s">
        <v>36</v>
      </c>
      <c r="B10" s="90">
        <v>10</v>
      </c>
    </row>
    <row r="11" spans="1:2">
      <c r="A11" s="88" t="s">
        <v>41</v>
      </c>
      <c r="B11" s="90">
        <v>2</v>
      </c>
    </row>
    <row r="12" spans="1:2">
      <c r="A12" s="88" t="s">
        <v>87</v>
      </c>
      <c r="B12" s="90"/>
    </row>
    <row r="13" spans="1:2">
      <c r="A13" s="88" t="s">
        <v>18</v>
      </c>
      <c r="B13" s="90">
        <v>662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autoPageBreaks="0"/>
  </sheetPr>
  <dimension ref="A1:H665"/>
  <sheetViews>
    <sheetView tabSelected="1" topLeftCell="A337" zoomScale="110" zoomScaleNormal="110" workbookViewId="0">
      <selection activeCell="D1" sqref="D1:D665"/>
    </sheetView>
  </sheetViews>
  <sheetFormatPr defaultColWidth="8.85546875" defaultRowHeight="15"/>
  <cols>
    <col min="1" max="1" width="40.42578125" bestFit="1" customWidth="1"/>
    <col min="2" max="2" width="23" customWidth="1"/>
    <col min="3" max="3" width="13.7109375" customWidth="1"/>
    <col min="4" max="4" width="22.140625" bestFit="1" customWidth="1"/>
    <col min="5" max="5" width="13.28515625" bestFit="1" customWidth="1"/>
    <col min="8" max="8" width="10.85546875" bestFit="1" customWidth="1"/>
  </cols>
  <sheetData>
    <row r="1" spans="1:5">
      <c r="A1" s="62" t="s">
        <v>32</v>
      </c>
      <c r="B1" s="63" t="s">
        <v>33</v>
      </c>
      <c r="C1" s="63" t="s">
        <v>80</v>
      </c>
      <c r="D1" s="63" t="s">
        <v>34</v>
      </c>
      <c r="E1" s="64" t="s">
        <v>35</v>
      </c>
    </row>
    <row r="2" spans="1:5">
      <c r="A2" s="51" t="s">
        <v>11</v>
      </c>
      <c r="B2" s="40">
        <v>41760</v>
      </c>
      <c r="C2" s="40">
        <f>DATE(YEAR(Tabela1[[#This Row],[Data]]),MONTH(Tabela1[[#This Row],[Data]]),1)</f>
        <v>41760</v>
      </c>
      <c r="D2" s="5" t="s">
        <v>36</v>
      </c>
      <c r="E2" s="56">
        <v>35843.82</v>
      </c>
    </row>
    <row r="3" spans="1:5">
      <c r="A3" s="51" t="s">
        <v>11</v>
      </c>
      <c r="B3" s="40">
        <v>41767</v>
      </c>
      <c r="C3" s="40">
        <f>DATE(YEAR(Tabela1[[#This Row],[Data]]),MONTH(Tabela1[[#This Row],[Data]]),1)</f>
        <v>41760</v>
      </c>
      <c r="D3" s="5" t="s">
        <v>85</v>
      </c>
      <c r="E3" s="56">
        <v>400</v>
      </c>
    </row>
    <row r="4" spans="1:5">
      <c r="A4" s="51" t="s">
        <v>11</v>
      </c>
      <c r="B4" s="40">
        <v>41774</v>
      </c>
      <c r="C4" s="40">
        <f>DATE(YEAR(Tabela1[[#This Row],[Data]]),MONTH(Tabela1[[#This Row],[Data]]),1)</f>
        <v>41760</v>
      </c>
      <c r="D4" s="5" t="s">
        <v>37</v>
      </c>
      <c r="E4" s="56">
        <v>110.18</v>
      </c>
    </row>
    <row r="5" spans="1:5">
      <c r="A5" s="51" t="s">
        <v>11</v>
      </c>
      <c r="B5" s="40">
        <v>41820</v>
      </c>
      <c r="C5" s="40">
        <f>DATE(YEAR(Tabela1[[#This Row],[Data]]),MONTH(Tabela1[[#This Row],[Data]]),1)</f>
        <v>41791</v>
      </c>
      <c r="D5" s="5" t="s">
        <v>37</v>
      </c>
      <c r="E5" s="56">
        <v>175.09</v>
      </c>
    </row>
    <row r="6" spans="1:5">
      <c r="A6" s="51" t="s">
        <v>11</v>
      </c>
      <c r="B6" s="40">
        <v>41827</v>
      </c>
      <c r="C6" s="40">
        <f>DATE(YEAR(Tabela1[[#This Row],[Data]]),MONTH(Tabela1[[#This Row],[Data]]),1)</f>
        <v>41821</v>
      </c>
      <c r="D6" s="5" t="s">
        <v>38</v>
      </c>
      <c r="E6" s="56">
        <v>1000</v>
      </c>
    </row>
    <row r="7" spans="1:5">
      <c r="A7" s="51" t="s">
        <v>11</v>
      </c>
      <c r="B7" s="40">
        <v>41858</v>
      </c>
      <c r="C7" s="40">
        <f>DATE(YEAR(Tabela1[[#This Row],[Data]]),MONTH(Tabela1[[#This Row],[Data]]),1)</f>
        <v>41852</v>
      </c>
      <c r="D7" s="5" t="s">
        <v>38</v>
      </c>
      <c r="E7" s="56">
        <v>1000</v>
      </c>
    </row>
    <row r="8" spans="1:5">
      <c r="A8" s="51" t="s">
        <v>11</v>
      </c>
      <c r="B8" s="40">
        <v>41869</v>
      </c>
      <c r="C8" s="40">
        <f>DATE(YEAR(Tabela1[[#This Row],[Data]]),MONTH(Tabela1[[#This Row],[Data]]),1)</f>
        <v>41852</v>
      </c>
      <c r="D8" s="5" t="s">
        <v>37</v>
      </c>
      <c r="E8" s="56">
        <v>0</v>
      </c>
    </row>
    <row r="9" spans="1:5">
      <c r="A9" s="51" t="s">
        <v>11</v>
      </c>
      <c r="B9" s="40">
        <v>41890</v>
      </c>
      <c r="C9" s="40">
        <f>DATE(YEAR(Tabela1[[#This Row],[Data]]),MONTH(Tabela1[[#This Row],[Data]]),1)</f>
        <v>41883</v>
      </c>
      <c r="D9" s="5" t="s">
        <v>85</v>
      </c>
      <c r="E9" s="56">
        <v>300</v>
      </c>
    </row>
    <row r="10" spans="1:5">
      <c r="A10" s="51" t="s">
        <v>11</v>
      </c>
      <c r="B10" s="40">
        <v>41917</v>
      </c>
      <c r="C10" s="40">
        <f>DATE(YEAR(Tabela1[[#This Row],[Data]]),MONTH(Tabela1[[#This Row],[Data]]),1)</f>
        <v>41913</v>
      </c>
      <c r="D10" s="5" t="s">
        <v>37</v>
      </c>
      <c r="E10" s="56">
        <v>350</v>
      </c>
    </row>
    <row r="11" spans="1:5">
      <c r="A11" s="51" t="s">
        <v>11</v>
      </c>
      <c r="B11" s="40">
        <v>41918</v>
      </c>
      <c r="C11" s="40">
        <f>DATE(YEAR(Tabela1[[#This Row],[Data]]),MONTH(Tabela1[[#This Row],[Data]]),1)</f>
        <v>41913</v>
      </c>
      <c r="D11" s="5" t="s">
        <v>85</v>
      </c>
      <c r="E11" s="56">
        <v>1500</v>
      </c>
    </row>
    <row r="12" spans="1:5">
      <c r="A12" s="51" t="s">
        <v>11</v>
      </c>
      <c r="B12" s="40">
        <v>41948</v>
      </c>
      <c r="C12" s="40">
        <f>DATE(YEAR(Tabela1[[#This Row],[Data]]),MONTH(Tabela1[[#This Row],[Data]]),1)</f>
        <v>41944</v>
      </c>
      <c r="D12" s="5" t="s">
        <v>37</v>
      </c>
      <c r="E12" s="56">
        <v>307</v>
      </c>
    </row>
    <row r="13" spans="1:5">
      <c r="A13" s="51" t="s">
        <v>11</v>
      </c>
      <c r="B13" s="40">
        <v>41949</v>
      </c>
      <c r="C13" s="40">
        <f>DATE(YEAR(Tabela1[[#This Row],[Data]]),MONTH(Tabela1[[#This Row],[Data]]),1)</f>
        <v>41944</v>
      </c>
      <c r="D13" s="5" t="s">
        <v>85</v>
      </c>
      <c r="E13" s="56">
        <v>600</v>
      </c>
    </row>
    <row r="14" spans="1:5">
      <c r="A14" s="51" t="s">
        <v>11</v>
      </c>
      <c r="B14" s="40">
        <v>42037</v>
      </c>
      <c r="C14" s="40">
        <f>DATE(YEAR(Tabela1[[#This Row],[Data]]),MONTH(Tabela1[[#This Row],[Data]]),1)</f>
        <v>42036</v>
      </c>
      <c r="D14" s="5" t="s">
        <v>37</v>
      </c>
      <c r="E14" s="56">
        <v>787.91</v>
      </c>
    </row>
    <row r="15" spans="1:5">
      <c r="A15" s="51" t="s">
        <v>11</v>
      </c>
      <c r="B15" s="40">
        <v>42037</v>
      </c>
      <c r="C15" s="40">
        <f>DATE(YEAR(Tabela1[[#This Row],[Data]]),MONTH(Tabela1[[#This Row],[Data]]),1)</f>
        <v>42036</v>
      </c>
      <c r="D15" s="5" t="s">
        <v>42</v>
      </c>
      <c r="E15" s="56">
        <v>-3000</v>
      </c>
    </row>
    <row r="16" spans="1:5">
      <c r="A16" s="51" t="s">
        <v>11</v>
      </c>
      <c r="B16" s="40">
        <v>42069</v>
      </c>
      <c r="C16" s="40">
        <f>DATE(YEAR(Tabela1[[#This Row],[Data]]),MONTH(Tabela1[[#This Row],[Data]]),1)</f>
        <v>42064</v>
      </c>
      <c r="D16" s="5" t="s">
        <v>37</v>
      </c>
      <c r="E16" s="56">
        <v>240.02</v>
      </c>
    </row>
    <row r="17" spans="1:5">
      <c r="A17" s="51" t="s">
        <v>11</v>
      </c>
      <c r="B17" s="40">
        <v>42107</v>
      </c>
      <c r="C17" s="40">
        <f>DATE(YEAR(Tabela1[[#This Row],[Data]]),MONTH(Tabela1[[#This Row],[Data]]),1)</f>
        <v>42095</v>
      </c>
      <c r="D17" s="5" t="s">
        <v>37</v>
      </c>
      <c r="E17" s="56">
        <v>310.45</v>
      </c>
    </row>
    <row r="18" spans="1:5">
      <c r="A18" s="51" t="s">
        <v>11</v>
      </c>
      <c r="B18" s="40">
        <v>42153</v>
      </c>
      <c r="C18" s="40">
        <f>DATE(YEAR(Tabela1[[#This Row],[Data]]),MONTH(Tabela1[[#This Row],[Data]]),1)</f>
        <v>42125</v>
      </c>
      <c r="D18" s="5" t="s">
        <v>37</v>
      </c>
      <c r="E18" s="56">
        <v>169.53</v>
      </c>
    </row>
    <row r="19" spans="1:5">
      <c r="A19" s="51" t="s">
        <v>11</v>
      </c>
      <c r="B19" s="40">
        <v>42173</v>
      </c>
      <c r="C19" s="40">
        <f>DATE(YEAR(Tabela1[[#This Row],[Data]]),MONTH(Tabela1[[#This Row],[Data]]),1)</f>
        <v>42156</v>
      </c>
      <c r="D19" s="5" t="s">
        <v>37</v>
      </c>
      <c r="E19" s="56">
        <v>226.9</v>
      </c>
    </row>
    <row r="20" spans="1:5">
      <c r="A20" s="51" t="s">
        <v>11</v>
      </c>
      <c r="B20" s="40">
        <v>42178</v>
      </c>
      <c r="C20" s="40">
        <f>DATE(YEAR(Tabela1[[#This Row],[Data]]),MONTH(Tabela1[[#This Row],[Data]]),1)</f>
        <v>42156</v>
      </c>
      <c r="D20" s="5" t="s">
        <v>42</v>
      </c>
      <c r="E20" s="56">
        <v>-16000</v>
      </c>
    </row>
    <row r="21" spans="1:5">
      <c r="A21" s="51" t="s">
        <v>11</v>
      </c>
      <c r="B21" s="40">
        <v>42179</v>
      </c>
      <c r="C21" s="40">
        <f>DATE(YEAR(Tabela1[[#This Row],[Data]]),MONTH(Tabela1[[#This Row],[Data]]),1)</f>
        <v>42156</v>
      </c>
      <c r="D21" s="5" t="s">
        <v>42</v>
      </c>
      <c r="E21" s="56">
        <v>-8000</v>
      </c>
    </row>
    <row r="22" spans="1:5">
      <c r="A22" s="51" t="s">
        <v>11</v>
      </c>
      <c r="B22" s="40">
        <v>42180</v>
      </c>
      <c r="C22" s="40">
        <f>DATE(YEAR(Tabela1[[#This Row],[Data]]),MONTH(Tabela1[[#This Row],[Data]]),1)</f>
        <v>42156</v>
      </c>
      <c r="D22" s="5" t="s">
        <v>42</v>
      </c>
      <c r="E22" s="56">
        <v>-8000</v>
      </c>
    </row>
    <row r="23" spans="1:5">
      <c r="A23" s="51" t="s">
        <v>11</v>
      </c>
      <c r="B23" s="40">
        <v>42181</v>
      </c>
      <c r="C23" s="40">
        <f>DATE(YEAR(Tabela1[[#This Row],[Data]]),MONTH(Tabela1[[#This Row],[Data]]),1)</f>
        <v>42156</v>
      </c>
      <c r="D23" s="5" t="s">
        <v>42</v>
      </c>
      <c r="E23" s="56">
        <v>-6000</v>
      </c>
    </row>
    <row r="24" spans="1:5">
      <c r="A24" s="51" t="s">
        <v>11</v>
      </c>
      <c r="B24" s="40">
        <v>42171</v>
      </c>
      <c r="C24" s="40">
        <f>DATE(YEAR(Tabela1[[#This Row],[Data]]),MONTH(Tabela1[[#This Row],[Data]]),1)</f>
        <v>42156</v>
      </c>
      <c r="D24" s="5" t="s">
        <v>37</v>
      </c>
      <c r="E24" s="56">
        <v>17.579999999999998</v>
      </c>
    </row>
    <row r="25" spans="1:5">
      <c r="A25" s="51" t="s">
        <v>11</v>
      </c>
      <c r="B25" s="40">
        <v>42216</v>
      </c>
      <c r="C25" s="40">
        <f>DATE(YEAR(Tabela1[[#This Row],[Data]]),MONTH(Tabela1[[#This Row],[Data]]),1)</f>
        <v>42186</v>
      </c>
      <c r="D25" s="5" t="s">
        <v>42</v>
      </c>
      <c r="E25" s="56">
        <v>-2230</v>
      </c>
    </row>
    <row r="26" spans="1:5">
      <c r="A26" s="51" t="s">
        <v>15</v>
      </c>
      <c r="B26" s="40">
        <v>42178</v>
      </c>
      <c r="C26" s="40">
        <f>DATE(YEAR(Tabela1[[#This Row],[Data]]),MONTH(Tabela1[[#This Row],[Data]]),1)</f>
        <v>42156</v>
      </c>
      <c r="D26" s="5" t="s">
        <v>36</v>
      </c>
      <c r="E26" s="56">
        <v>0</v>
      </c>
    </row>
    <row r="27" spans="1:5">
      <c r="A27" s="51" t="s">
        <v>15</v>
      </c>
      <c r="B27" s="40">
        <v>42178</v>
      </c>
      <c r="C27" s="40">
        <f>DATE(YEAR(Tabela1[[#This Row],[Data]]),MONTH(Tabela1[[#This Row],[Data]]),1)</f>
        <v>42156</v>
      </c>
      <c r="D27" s="5" t="s">
        <v>39</v>
      </c>
      <c r="E27" s="56">
        <v>3000</v>
      </c>
    </row>
    <row r="28" spans="1:5">
      <c r="A28" s="51" t="s">
        <v>15</v>
      </c>
      <c r="B28" s="40">
        <v>42191</v>
      </c>
      <c r="C28" s="40">
        <f>DATE(YEAR(Tabela1[[#This Row],[Data]]),MONTH(Tabela1[[#This Row],[Data]]),1)</f>
        <v>42186</v>
      </c>
      <c r="D28" s="5" t="s">
        <v>39</v>
      </c>
      <c r="E28" s="56">
        <v>1500</v>
      </c>
    </row>
    <row r="29" spans="1:5">
      <c r="A29" s="51" t="s">
        <v>15</v>
      </c>
      <c r="B29" s="40">
        <v>42206</v>
      </c>
      <c r="C29" s="40">
        <f>DATE(YEAR(Tabela1[[#This Row],[Data]]),MONTH(Tabela1[[#This Row],[Data]]),1)</f>
        <v>42186</v>
      </c>
      <c r="D29" s="5" t="s">
        <v>37</v>
      </c>
      <c r="E29" s="56">
        <v>43.21</v>
      </c>
    </row>
    <row r="30" spans="1:5">
      <c r="A30" s="51" t="s">
        <v>15</v>
      </c>
      <c r="B30" s="40">
        <v>42219</v>
      </c>
      <c r="C30" s="40">
        <f>DATE(YEAR(Tabela1[[#This Row],[Data]]),MONTH(Tabela1[[#This Row],[Data]]),1)</f>
        <v>42217</v>
      </c>
      <c r="D30" s="5" t="s">
        <v>37</v>
      </c>
      <c r="E30" s="56">
        <v>16.489999999999998</v>
      </c>
    </row>
    <row r="31" spans="1:5">
      <c r="A31" s="51" t="s">
        <v>17</v>
      </c>
      <c r="B31" s="40">
        <v>42178</v>
      </c>
      <c r="C31" s="40">
        <f>DATE(YEAR(Tabela1[[#This Row],[Data]]),MONTH(Tabela1[[#This Row],[Data]]),1)</f>
        <v>42156</v>
      </c>
      <c r="D31" s="5" t="s">
        <v>36</v>
      </c>
      <c r="E31" s="56">
        <v>0</v>
      </c>
    </row>
    <row r="32" spans="1:5">
      <c r="A32" s="51" t="s">
        <v>17</v>
      </c>
      <c r="B32" s="40">
        <v>42180</v>
      </c>
      <c r="C32" s="40">
        <f>DATE(YEAR(Tabela1[[#This Row],[Data]]),MONTH(Tabela1[[#This Row],[Data]]),1)</f>
        <v>42156</v>
      </c>
      <c r="D32" s="5" t="s">
        <v>39</v>
      </c>
      <c r="E32" s="56">
        <v>9999</v>
      </c>
    </row>
    <row r="33" spans="1:5">
      <c r="A33" s="51" t="s">
        <v>17</v>
      </c>
      <c r="B33" s="40">
        <v>42206</v>
      </c>
      <c r="C33" s="40">
        <f>DATE(YEAR(Tabela1[[#This Row],[Data]]),MONTH(Tabela1[[#This Row],[Data]]),1)</f>
        <v>42186</v>
      </c>
      <c r="D33" s="5" t="s">
        <v>37</v>
      </c>
      <c r="E33" s="56">
        <v>103.73</v>
      </c>
    </row>
    <row r="34" spans="1:5">
      <c r="A34" s="51" t="s">
        <v>17</v>
      </c>
      <c r="B34" s="40">
        <v>42219</v>
      </c>
      <c r="C34" s="40">
        <f>DATE(YEAR(Tabela1[[#This Row],[Data]]),MONTH(Tabela1[[#This Row],[Data]]),1)</f>
        <v>42217</v>
      </c>
      <c r="D34" s="5" t="s">
        <v>37</v>
      </c>
      <c r="E34" s="56">
        <v>33.75</v>
      </c>
    </row>
    <row r="35" spans="1:5">
      <c r="A35" s="51" t="s">
        <v>19</v>
      </c>
      <c r="B35" s="40">
        <v>42181</v>
      </c>
      <c r="C35" s="40">
        <f>DATE(YEAR(Tabela1[[#This Row],[Data]]),MONTH(Tabela1[[#This Row],[Data]]),1)</f>
        <v>42156</v>
      </c>
      <c r="D35" s="5" t="s">
        <v>36</v>
      </c>
      <c r="E35" s="56">
        <v>0</v>
      </c>
    </row>
    <row r="36" spans="1:5">
      <c r="A36" s="51" t="s">
        <v>19</v>
      </c>
      <c r="B36" s="40">
        <v>42181</v>
      </c>
      <c r="C36" s="40">
        <f>DATE(YEAR(Tabela1[[#This Row],[Data]]),MONTH(Tabela1[[#This Row],[Data]]),1)</f>
        <v>42156</v>
      </c>
      <c r="D36" s="5" t="s">
        <v>39</v>
      </c>
      <c r="E36" s="56">
        <v>10001</v>
      </c>
    </row>
    <row r="37" spans="1:5">
      <c r="A37" s="51" t="s">
        <v>19</v>
      </c>
      <c r="B37" s="40">
        <v>42206</v>
      </c>
      <c r="C37" s="40">
        <f>DATE(YEAR(Tabela1[[#This Row],[Data]]),MONTH(Tabela1[[#This Row],[Data]]),1)</f>
        <v>42186</v>
      </c>
      <c r="D37" s="5" t="s">
        <v>37</v>
      </c>
      <c r="E37" s="56">
        <v>146.24</v>
      </c>
    </row>
    <row r="38" spans="1:5">
      <c r="A38" s="51" t="s">
        <v>19</v>
      </c>
      <c r="B38" s="40">
        <v>42219</v>
      </c>
      <c r="C38" s="40">
        <f>DATE(YEAR(Tabela1[[#This Row],[Data]]),MONTH(Tabela1[[#This Row],[Data]]),1)</f>
        <v>42217</v>
      </c>
      <c r="D38" s="5" t="s">
        <v>37</v>
      </c>
      <c r="E38" s="56">
        <v>30.77</v>
      </c>
    </row>
    <row r="39" spans="1:5">
      <c r="A39" s="51" t="s">
        <v>20</v>
      </c>
      <c r="B39" s="40">
        <v>42178</v>
      </c>
      <c r="C39" s="40">
        <f>DATE(YEAR(Tabela1[[#This Row],[Data]]),MONTH(Tabela1[[#This Row],[Data]]),1)</f>
        <v>42156</v>
      </c>
      <c r="D39" s="5" t="s">
        <v>36</v>
      </c>
      <c r="E39" s="56">
        <v>0</v>
      </c>
    </row>
    <row r="40" spans="1:5">
      <c r="A40" s="51" t="s">
        <v>20</v>
      </c>
      <c r="B40" s="40">
        <v>42178</v>
      </c>
      <c r="C40" s="40">
        <f>DATE(YEAR(Tabela1[[#This Row],[Data]]),MONTH(Tabela1[[#This Row],[Data]]),1)</f>
        <v>42156</v>
      </c>
      <c r="D40" s="5" t="s">
        <v>39</v>
      </c>
      <c r="E40" s="56">
        <v>15000</v>
      </c>
    </row>
    <row r="41" spans="1:5">
      <c r="A41" s="51" t="s">
        <v>20</v>
      </c>
      <c r="B41" s="40">
        <v>42206</v>
      </c>
      <c r="C41" s="40">
        <f>DATE(YEAR(Tabela1[[#This Row],[Data]]),MONTH(Tabela1[[#This Row],[Data]]),1)</f>
        <v>42186</v>
      </c>
      <c r="D41" s="5" t="s">
        <v>37</v>
      </c>
      <c r="E41" s="56">
        <v>184.93</v>
      </c>
    </row>
    <row r="42" spans="1:5">
      <c r="A42" s="51" t="s">
        <v>20</v>
      </c>
      <c r="B42" s="40">
        <v>42219</v>
      </c>
      <c r="C42" s="40">
        <f>DATE(YEAR(Tabela1[[#This Row],[Data]]),MONTH(Tabela1[[#This Row],[Data]]),1)</f>
        <v>42217</v>
      </c>
      <c r="D42" s="5" t="s">
        <v>37</v>
      </c>
      <c r="E42" s="56">
        <v>62.75</v>
      </c>
    </row>
    <row r="43" spans="1:5">
      <c r="A43" s="51" t="s">
        <v>22</v>
      </c>
      <c r="B43" s="40">
        <v>41760</v>
      </c>
      <c r="C43" s="40">
        <f>DATE(YEAR(Tabela1[[#This Row],[Data]]),MONTH(Tabela1[[#This Row],[Data]]),1)</f>
        <v>41760</v>
      </c>
      <c r="D43" s="5" t="s">
        <v>36</v>
      </c>
      <c r="E43" s="56">
        <v>0</v>
      </c>
    </row>
    <row r="44" spans="1:5">
      <c r="A44" s="51" t="s">
        <v>22</v>
      </c>
      <c r="B44" s="40">
        <v>41768</v>
      </c>
      <c r="C44" s="40">
        <f>DATE(YEAR(Tabela1[[#This Row],[Data]]),MONTH(Tabela1[[#This Row],[Data]]),1)</f>
        <v>41760</v>
      </c>
      <c r="D44" s="5" t="s">
        <v>39</v>
      </c>
      <c r="E44" s="56">
        <f>737.53*9</f>
        <v>6637.7699999999995</v>
      </c>
    </row>
    <row r="45" spans="1:5">
      <c r="A45" s="51" t="s">
        <v>22</v>
      </c>
      <c r="B45" s="40">
        <v>41789</v>
      </c>
      <c r="C45" s="40">
        <f>DATE(YEAR(Tabela1[[#This Row],[Data]]),MONTH(Tabela1[[#This Row],[Data]]),1)</f>
        <v>41760</v>
      </c>
      <c r="D45" s="5" t="s">
        <v>37</v>
      </c>
      <c r="E45" s="56">
        <v>108.23</v>
      </c>
    </row>
    <row r="46" spans="1:5">
      <c r="A46" s="51" t="s">
        <v>22</v>
      </c>
      <c r="B46" s="40">
        <v>41796</v>
      </c>
      <c r="C46" s="40">
        <f>DATE(YEAR(Tabela1[[#This Row],[Data]]),MONTH(Tabela1[[#This Row],[Data]]),1)</f>
        <v>41791</v>
      </c>
      <c r="D46" s="5" t="s">
        <v>39</v>
      </c>
      <c r="E46" s="56">
        <v>1515.72</v>
      </c>
    </row>
    <row r="47" spans="1:5">
      <c r="A47" s="51" t="s">
        <v>22</v>
      </c>
      <c r="B47" s="40">
        <v>41820</v>
      </c>
      <c r="C47" s="40">
        <f>DATE(YEAR(Tabela1[[#This Row],[Data]]),MONTH(Tabela1[[#This Row],[Data]]),1)</f>
        <v>41791</v>
      </c>
      <c r="D47" s="5" t="s">
        <v>37</v>
      </c>
      <c r="E47" s="56">
        <v>96.96</v>
      </c>
    </row>
    <row r="48" spans="1:5">
      <c r="A48" s="51" t="s">
        <v>22</v>
      </c>
      <c r="B48" s="40">
        <v>41869</v>
      </c>
      <c r="C48" s="40">
        <f>DATE(YEAR(Tabela1[[#This Row],[Data]]),MONTH(Tabela1[[#This Row],[Data]]),1)</f>
        <v>41852</v>
      </c>
      <c r="D48" s="5" t="s">
        <v>37</v>
      </c>
      <c r="E48" s="56">
        <v>131.78</v>
      </c>
    </row>
    <row r="49" spans="1:5">
      <c r="A49" s="51" t="s">
        <v>22</v>
      </c>
      <c r="B49" s="40">
        <v>41890</v>
      </c>
      <c r="C49" s="40">
        <f>DATE(YEAR(Tabela1[[#This Row],[Data]]),MONTH(Tabela1[[#This Row],[Data]]),1)</f>
        <v>41883</v>
      </c>
      <c r="D49" s="5" t="s">
        <v>37</v>
      </c>
      <c r="E49" s="56">
        <v>69.52</v>
      </c>
    </row>
    <row r="50" spans="1:5">
      <c r="A50" s="51" t="s">
        <v>22</v>
      </c>
      <c r="B50" s="40">
        <v>41917</v>
      </c>
      <c r="C50" s="40">
        <f>DATE(YEAR(Tabela1[[#This Row],[Data]]),MONTH(Tabela1[[#This Row],[Data]]),1)</f>
        <v>41913</v>
      </c>
      <c r="D50" s="5" t="s">
        <v>37</v>
      </c>
      <c r="E50" s="56">
        <v>-102</v>
      </c>
    </row>
    <row r="51" spans="1:5">
      <c r="A51" s="51" t="s">
        <v>22</v>
      </c>
      <c r="B51" s="40">
        <v>41940</v>
      </c>
      <c r="C51" s="40">
        <f>DATE(YEAR(Tabela1[[#This Row],[Data]]),MONTH(Tabela1[[#This Row],[Data]]),1)</f>
        <v>41913</v>
      </c>
      <c r="D51" s="5" t="s">
        <v>37</v>
      </c>
      <c r="E51" s="56">
        <v>108.27</v>
      </c>
    </row>
    <row r="52" spans="1:5">
      <c r="A52" s="51" t="s">
        <v>22</v>
      </c>
      <c r="B52" s="40">
        <v>42037</v>
      </c>
      <c r="C52" s="40">
        <f>DATE(YEAR(Tabela1[[#This Row],[Data]]),MONTH(Tabela1[[#This Row],[Data]]),1)</f>
        <v>42036</v>
      </c>
      <c r="D52" s="5" t="s">
        <v>37</v>
      </c>
      <c r="E52" s="56">
        <v>212.74</v>
      </c>
    </row>
    <row r="53" spans="1:5">
      <c r="A53" s="51" t="s">
        <v>22</v>
      </c>
      <c r="B53" s="40">
        <v>42069</v>
      </c>
      <c r="C53" s="40">
        <f>DATE(YEAR(Tabela1[[#This Row],[Data]]),MONTH(Tabela1[[#This Row],[Data]]),1)</f>
        <v>42064</v>
      </c>
      <c r="D53" s="5" t="s">
        <v>37</v>
      </c>
      <c r="E53" s="56">
        <v>-8.25</v>
      </c>
    </row>
    <row r="54" spans="1:5">
      <c r="A54" s="51" t="s">
        <v>22</v>
      </c>
      <c r="B54" s="40">
        <v>42107</v>
      </c>
      <c r="C54" s="40">
        <f>DATE(YEAR(Tabela1[[#This Row],[Data]]),MONTH(Tabela1[[#This Row],[Data]]),1)</f>
        <v>42095</v>
      </c>
      <c r="D54" s="5" t="s">
        <v>37</v>
      </c>
      <c r="E54" s="56">
        <v>131.26</v>
      </c>
    </row>
    <row r="55" spans="1:5">
      <c r="A55" s="51" t="s">
        <v>22</v>
      </c>
      <c r="B55" s="40">
        <v>42130</v>
      </c>
      <c r="C55" s="40">
        <f>DATE(YEAR(Tabela1[[#This Row],[Data]]),MONTH(Tabela1[[#This Row],[Data]]),1)</f>
        <v>42125</v>
      </c>
      <c r="D55" s="5" t="s">
        <v>37</v>
      </c>
      <c r="E55" s="56">
        <v>5.47</v>
      </c>
    </row>
    <row r="56" spans="1:5">
      <c r="A56" s="51" t="s">
        <v>22</v>
      </c>
      <c r="B56" s="40">
        <v>42153</v>
      </c>
      <c r="C56" s="40">
        <f>DATE(YEAR(Tabela1[[#This Row],[Data]]),MONTH(Tabela1[[#This Row],[Data]]),1)</f>
        <v>42125</v>
      </c>
      <c r="D56" s="5" t="s">
        <v>37</v>
      </c>
      <c r="E56" s="56">
        <v>109.67</v>
      </c>
    </row>
    <row r="57" spans="1:5">
      <c r="A57" s="51" t="s">
        <v>22</v>
      </c>
      <c r="B57" s="40">
        <v>42184</v>
      </c>
      <c r="C57" s="40">
        <f>DATE(YEAR(Tabela1[[#This Row],[Data]]),MONTH(Tabela1[[#This Row],[Data]]),1)</f>
        <v>42156</v>
      </c>
      <c r="D57" s="5" t="s">
        <v>37</v>
      </c>
      <c r="E57" s="56">
        <v>-24.86</v>
      </c>
    </row>
    <row r="58" spans="1:5">
      <c r="A58" s="51" t="s">
        <v>22</v>
      </c>
      <c r="B58" s="40">
        <v>42206</v>
      </c>
      <c r="C58" s="40">
        <f>DATE(YEAR(Tabela1[[#This Row],[Data]]),MONTH(Tabela1[[#This Row],[Data]]),1)</f>
        <v>42186</v>
      </c>
      <c r="D58" s="5" t="s">
        <v>37</v>
      </c>
      <c r="E58" s="56">
        <v>171.16</v>
      </c>
    </row>
    <row r="59" spans="1:5">
      <c r="A59" s="51" t="s">
        <v>22</v>
      </c>
      <c r="B59" s="40">
        <v>42219</v>
      </c>
      <c r="C59" s="40">
        <f>DATE(YEAR(Tabela1[[#This Row],[Data]]),MONTH(Tabela1[[#This Row],[Data]]),1)</f>
        <v>42217</v>
      </c>
      <c r="D59" s="5" t="s">
        <v>37</v>
      </c>
      <c r="E59" s="56">
        <v>40.369999999999997</v>
      </c>
    </row>
    <row r="60" spans="1:5">
      <c r="A60" s="51" t="s">
        <v>23</v>
      </c>
      <c r="B60" s="40">
        <v>41760</v>
      </c>
      <c r="C60" s="40">
        <f>DATE(YEAR(Tabela1[[#This Row],[Data]]),MONTH(Tabela1[[#This Row],[Data]]),1)</f>
        <v>41760</v>
      </c>
      <c r="D60" s="5" t="s">
        <v>36</v>
      </c>
      <c r="E60" s="56">
        <v>0</v>
      </c>
    </row>
    <row r="61" spans="1:5">
      <c r="A61" s="51" t="s">
        <v>23</v>
      </c>
      <c r="B61" s="40">
        <v>41799</v>
      </c>
      <c r="C61" s="40">
        <f>DATE(YEAR(Tabela1[[#This Row],[Data]]),MONTH(Tabela1[[#This Row],[Data]]),1)</f>
        <v>41791</v>
      </c>
      <c r="D61" s="5" t="s">
        <v>39</v>
      </c>
      <c r="E61" s="56">
        <v>681.95</v>
      </c>
    </row>
    <row r="62" spans="1:5">
      <c r="A62" s="51" t="s">
        <v>23</v>
      </c>
      <c r="B62" s="40">
        <v>41866</v>
      </c>
      <c r="C62" s="40">
        <f>DATE(YEAR(Tabela1[[#This Row],[Data]]),MONTH(Tabela1[[#This Row],[Data]]),1)</f>
        <v>41852</v>
      </c>
      <c r="D62" s="5" t="s">
        <v>37</v>
      </c>
      <c r="E62" s="56">
        <v>9.02</v>
      </c>
    </row>
    <row r="63" spans="1:5">
      <c r="A63" s="51" t="s">
        <v>23</v>
      </c>
      <c r="B63" s="40">
        <v>41890</v>
      </c>
      <c r="C63" s="40">
        <f>DATE(YEAR(Tabela1[[#This Row],[Data]]),MONTH(Tabela1[[#This Row],[Data]]),1)</f>
        <v>41883</v>
      </c>
      <c r="D63" s="5" t="s">
        <v>37</v>
      </c>
      <c r="E63" s="56">
        <v>9.1999999999999993</v>
      </c>
    </row>
    <row r="64" spans="1:5">
      <c r="A64" s="51" t="s">
        <v>23</v>
      </c>
      <c r="B64" s="40">
        <v>41892</v>
      </c>
      <c r="C64" s="40">
        <f>DATE(YEAR(Tabela1[[#This Row],[Data]]),MONTH(Tabela1[[#This Row],[Data]]),1)</f>
        <v>41883</v>
      </c>
      <c r="D64" s="5" t="s">
        <v>39</v>
      </c>
      <c r="E64" s="56">
        <v>701</v>
      </c>
    </row>
    <row r="65" spans="1:5">
      <c r="A65" s="51" t="s">
        <v>23</v>
      </c>
      <c r="B65" s="40">
        <v>41917</v>
      </c>
      <c r="C65" s="40">
        <f>DATE(YEAR(Tabela1[[#This Row],[Data]]),MONTH(Tabela1[[#This Row],[Data]]),1)</f>
        <v>41913</v>
      </c>
      <c r="D65" s="5" t="s">
        <v>37</v>
      </c>
      <c r="E65" s="56">
        <v>-35.17</v>
      </c>
    </row>
    <row r="66" spans="1:5">
      <c r="A66" s="51" t="s">
        <v>23</v>
      </c>
      <c r="B66" s="40">
        <v>41940</v>
      </c>
      <c r="C66" s="40">
        <f>DATE(YEAR(Tabela1[[#This Row],[Data]]),MONTH(Tabela1[[#This Row],[Data]]),1)</f>
        <v>41913</v>
      </c>
      <c r="D66" s="5" t="s">
        <v>37</v>
      </c>
      <c r="E66" s="56">
        <v>19.239999999999998</v>
      </c>
    </row>
    <row r="67" spans="1:5">
      <c r="A67" s="51" t="s">
        <v>23</v>
      </c>
      <c r="B67" s="40">
        <v>42037</v>
      </c>
      <c r="C67" s="40">
        <f>DATE(YEAR(Tabela1[[#This Row],[Data]]),MONTH(Tabela1[[#This Row],[Data]]),1)</f>
        <v>42036</v>
      </c>
      <c r="D67" s="5" t="s">
        <v>37</v>
      </c>
      <c r="E67" s="56">
        <v>42.38</v>
      </c>
    </row>
    <row r="68" spans="1:5">
      <c r="A68" s="51" t="s">
        <v>23</v>
      </c>
      <c r="B68" s="40">
        <v>42069</v>
      </c>
      <c r="C68" s="40">
        <f>DATE(YEAR(Tabela1[[#This Row],[Data]]),MONTH(Tabela1[[#This Row],[Data]]),1)</f>
        <v>42064</v>
      </c>
      <c r="D68" s="5" t="s">
        <v>37</v>
      </c>
      <c r="E68" s="56">
        <v>-11.36</v>
      </c>
    </row>
    <row r="69" spans="1:5">
      <c r="A69" s="51" t="s">
        <v>23</v>
      </c>
      <c r="B69" s="40">
        <v>42107</v>
      </c>
      <c r="C69" s="40">
        <f>DATE(YEAR(Tabela1[[#This Row],[Data]]),MONTH(Tabela1[[#This Row],[Data]]),1)</f>
        <v>42095</v>
      </c>
      <c r="D69" s="5" t="s">
        <v>37</v>
      </c>
      <c r="E69" s="56">
        <v>23.58</v>
      </c>
    </row>
    <row r="70" spans="1:5">
      <c r="A70" s="51" t="s">
        <v>23</v>
      </c>
      <c r="B70" s="40">
        <v>42107</v>
      </c>
      <c r="C70" s="40">
        <f>DATE(YEAR(Tabela1[[#This Row],[Data]]),MONTH(Tabela1[[#This Row],[Data]]),1)</f>
        <v>42095</v>
      </c>
      <c r="D70" s="5" t="s">
        <v>39</v>
      </c>
      <c r="E70" s="56">
        <v>1450</v>
      </c>
    </row>
    <row r="71" spans="1:5">
      <c r="A71" s="51" t="s">
        <v>23</v>
      </c>
      <c r="B71" s="40">
        <v>42130</v>
      </c>
      <c r="C71" s="40">
        <f>DATE(YEAR(Tabela1[[#This Row],[Data]]),MONTH(Tabela1[[#This Row],[Data]]),1)</f>
        <v>42125</v>
      </c>
      <c r="D71" s="5" t="s">
        <v>37</v>
      </c>
      <c r="E71" s="56">
        <v>-16.2</v>
      </c>
    </row>
    <row r="72" spans="1:5">
      <c r="A72" s="51" t="s">
        <v>23</v>
      </c>
      <c r="B72" s="40">
        <v>42153</v>
      </c>
      <c r="C72" s="40">
        <f>DATE(YEAR(Tabela1[[#This Row],[Data]]),MONTH(Tabela1[[#This Row],[Data]]),1)</f>
        <v>42125</v>
      </c>
      <c r="D72" s="5" t="s">
        <v>37</v>
      </c>
      <c r="E72" s="56">
        <v>56.88</v>
      </c>
    </row>
    <row r="73" spans="1:5">
      <c r="A73" s="51" t="s">
        <v>23</v>
      </c>
      <c r="B73" s="40">
        <v>42163</v>
      </c>
      <c r="C73" s="40">
        <f>DATE(YEAR(Tabela1[[#This Row],[Data]]),MONTH(Tabela1[[#This Row],[Data]]),1)</f>
        <v>42156</v>
      </c>
      <c r="D73" s="5" t="s">
        <v>39</v>
      </c>
      <c r="E73" s="56">
        <v>732.23</v>
      </c>
    </row>
    <row r="74" spans="1:5">
      <c r="A74" s="51" t="s">
        <v>23</v>
      </c>
      <c r="B74" s="40">
        <v>42163</v>
      </c>
      <c r="C74" s="40">
        <f>DATE(YEAR(Tabela1[[#This Row],[Data]]),MONTH(Tabela1[[#This Row],[Data]]),1)</f>
        <v>42156</v>
      </c>
      <c r="D74" s="5" t="s">
        <v>37</v>
      </c>
      <c r="E74" s="56">
        <v>-15.48</v>
      </c>
    </row>
    <row r="75" spans="1:5">
      <c r="A75" s="51" t="s">
        <v>23</v>
      </c>
      <c r="B75" s="40">
        <v>42167</v>
      </c>
      <c r="C75" s="40">
        <f>DATE(YEAR(Tabela1[[#This Row],[Data]]),MONTH(Tabela1[[#This Row],[Data]]),1)</f>
        <v>42156</v>
      </c>
      <c r="D75" s="5" t="s">
        <v>39</v>
      </c>
      <c r="E75" s="56">
        <v>727.91</v>
      </c>
    </row>
    <row r="76" spans="1:5">
      <c r="A76" s="51" t="s">
        <v>23</v>
      </c>
      <c r="B76" s="40">
        <v>42206</v>
      </c>
      <c r="C76" s="40">
        <f>DATE(YEAR(Tabela1[[#This Row],[Data]]),MONTH(Tabela1[[#This Row],[Data]]),1)</f>
        <v>42186</v>
      </c>
      <c r="D76" s="5" t="s">
        <v>37</v>
      </c>
      <c r="E76" s="56">
        <v>76.459999999999994</v>
      </c>
    </row>
    <row r="77" spans="1:5">
      <c r="A77" s="51" t="s">
        <v>23</v>
      </c>
      <c r="B77" s="40">
        <v>42219</v>
      </c>
      <c r="C77" s="40">
        <f>DATE(YEAR(Tabela1[[#This Row],[Data]]),MONTH(Tabela1[[#This Row],[Data]]),1)</f>
        <v>42217</v>
      </c>
      <c r="D77" s="5" t="s">
        <v>37</v>
      </c>
      <c r="E77" s="56">
        <v>26.64</v>
      </c>
    </row>
    <row r="78" spans="1:5">
      <c r="A78" s="51" t="s">
        <v>24</v>
      </c>
      <c r="B78" s="40">
        <v>41760</v>
      </c>
      <c r="C78" s="40">
        <f>DATE(YEAR(Tabela1[[#This Row],[Data]]),MONTH(Tabela1[[#This Row],[Data]]),1)</f>
        <v>41760</v>
      </c>
      <c r="D78" s="5" t="s">
        <v>36</v>
      </c>
      <c r="E78" s="56">
        <v>0</v>
      </c>
    </row>
    <row r="79" spans="1:5">
      <c r="A79" s="51" t="s">
        <v>24</v>
      </c>
      <c r="B79" s="40">
        <v>41768</v>
      </c>
      <c r="C79" s="40">
        <f>DATE(YEAR(Tabela1[[#This Row],[Data]]),MONTH(Tabela1[[#This Row],[Data]]),1)</f>
        <v>41760</v>
      </c>
      <c r="D79" s="5" t="s">
        <v>39</v>
      </c>
      <c r="E79" s="56">
        <f>1805.26*2</f>
        <v>3610.52</v>
      </c>
    </row>
    <row r="80" spans="1:5">
      <c r="A80" s="51" t="s">
        <v>24</v>
      </c>
      <c r="B80" s="40">
        <v>41773</v>
      </c>
      <c r="C80" s="40">
        <f>DATE(YEAR(Tabela1[[#This Row],[Data]]),MONTH(Tabela1[[#This Row],[Data]]),1)</f>
        <v>41760</v>
      </c>
      <c r="D80" s="5" t="s">
        <v>37</v>
      </c>
      <c r="E80" s="56">
        <v>82.48</v>
      </c>
    </row>
    <row r="81" spans="1:5">
      <c r="A81" s="51" t="s">
        <v>24</v>
      </c>
      <c r="B81" s="40">
        <v>41820</v>
      </c>
      <c r="C81" s="40">
        <f>DATE(YEAR(Tabela1[[#This Row],[Data]]),MONTH(Tabela1[[#This Row],[Data]]),1)</f>
        <v>41791</v>
      </c>
      <c r="D81" s="5" t="s">
        <v>37</v>
      </c>
      <c r="E81" s="56">
        <v>43.14</v>
      </c>
    </row>
    <row r="82" spans="1:5">
      <c r="A82" s="51" t="s">
        <v>24</v>
      </c>
      <c r="B82" s="40">
        <v>41869</v>
      </c>
      <c r="C82" s="40">
        <f>DATE(YEAR(Tabela1[[#This Row],[Data]]),MONTH(Tabela1[[#This Row],[Data]]),1)</f>
        <v>41852</v>
      </c>
      <c r="D82" s="5" t="s">
        <v>37</v>
      </c>
      <c r="E82" s="56">
        <v>15.42</v>
      </c>
    </row>
    <row r="83" spans="1:5">
      <c r="A83" s="51" t="s">
        <v>24</v>
      </c>
      <c r="B83" s="40">
        <v>41890</v>
      </c>
      <c r="C83" s="40">
        <f>DATE(YEAR(Tabela1[[#This Row],[Data]]),MONTH(Tabela1[[#This Row],[Data]]),1)</f>
        <v>41883</v>
      </c>
      <c r="D83" s="5" t="s">
        <v>37</v>
      </c>
      <c r="E83" s="56">
        <v>94.66</v>
      </c>
    </row>
    <row r="84" spans="1:5">
      <c r="A84" s="51" t="s">
        <v>24</v>
      </c>
      <c r="B84" s="40">
        <v>41917</v>
      </c>
      <c r="C84" s="40">
        <f>DATE(YEAR(Tabela1[[#This Row],[Data]]),MONTH(Tabela1[[#This Row],[Data]]),1)</f>
        <v>41913</v>
      </c>
      <c r="D84" s="5" t="s">
        <v>37</v>
      </c>
      <c r="E84" s="56">
        <v>-53.22</v>
      </c>
    </row>
    <row r="85" spans="1:5">
      <c r="A85" s="51" t="s">
        <v>24</v>
      </c>
      <c r="B85" s="40">
        <v>41940</v>
      </c>
      <c r="C85" s="40">
        <f>DATE(YEAR(Tabela1[[#This Row],[Data]]),MONTH(Tabela1[[#This Row],[Data]]),1)</f>
        <v>41913</v>
      </c>
      <c r="D85" s="5" t="s">
        <v>37</v>
      </c>
      <c r="E85" s="56">
        <v>38.340000000000003</v>
      </c>
    </row>
    <row r="86" spans="1:5">
      <c r="A86" s="51" t="s">
        <v>24</v>
      </c>
      <c r="B86" s="40">
        <v>41949</v>
      </c>
      <c r="C86" s="40">
        <f>DATE(YEAR(Tabela1[[#This Row],[Data]]),MONTH(Tabela1[[#This Row],[Data]]),1)</f>
        <v>41944</v>
      </c>
      <c r="D86" s="5" t="s">
        <v>39</v>
      </c>
      <c r="E86" s="56">
        <v>3848</v>
      </c>
    </row>
    <row r="87" spans="1:5">
      <c r="A87" s="51" t="s">
        <v>24</v>
      </c>
      <c r="B87" s="40">
        <v>42037</v>
      </c>
      <c r="C87" s="40">
        <f>DATE(YEAR(Tabela1[[#This Row],[Data]]),MONTH(Tabela1[[#This Row],[Data]]),1)</f>
        <v>42036</v>
      </c>
      <c r="D87" s="5" t="s">
        <v>37</v>
      </c>
      <c r="E87" s="56">
        <v>287.62</v>
      </c>
    </row>
    <row r="88" spans="1:5">
      <c r="A88" s="51" t="s">
        <v>24</v>
      </c>
      <c r="B88" s="40">
        <v>42069</v>
      </c>
      <c r="C88" s="40">
        <f>DATE(YEAR(Tabela1[[#This Row],[Data]]),MONTH(Tabela1[[#This Row],[Data]]),1)</f>
        <v>42064</v>
      </c>
      <c r="D88" s="5" t="s">
        <v>37</v>
      </c>
      <c r="E88" s="56">
        <v>21.08</v>
      </c>
    </row>
    <row r="89" spans="1:5">
      <c r="A89" s="51" t="s">
        <v>24</v>
      </c>
      <c r="B89" s="40">
        <v>42107</v>
      </c>
      <c r="C89" s="40">
        <f>DATE(YEAR(Tabela1[[#This Row],[Data]]),MONTH(Tabela1[[#This Row],[Data]]),1)</f>
        <v>42095</v>
      </c>
      <c r="D89" s="5" t="s">
        <v>37</v>
      </c>
      <c r="E89" s="56">
        <v>138.44</v>
      </c>
    </row>
    <row r="90" spans="1:5">
      <c r="A90" s="51" t="s">
        <v>24</v>
      </c>
      <c r="B90" s="40">
        <v>42107</v>
      </c>
      <c r="C90" s="40">
        <f>DATE(YEAR(Tabela1[[#This Row],[Data]]),MONTH(Tabela1[[#This Row],[Data]]),1)</f>
        <v>42095</v>
      </c>
      <c r="D90" s="5" t="s">
        <v>37</v>
      </c>
      <c r="E90" s="56">
        <v>-24.08</v>
      </c>
    </row>
    <row r="91" spans="1:5">
      <c r="A91" s="51" t="s">
        <v>24</v>
      </c>
      <c r="B91" s="40">
        <v>42152</v>
      </c>
      <c r="C91" s="40">
        <f>DATE(YEAR(Tabela1[[#This Row],[Data]]),MONTH(Tabela1[[#This Row],[Data]]),1)</f>
        <v>42125</v>
      </c>
      <c r="D91" s="5" t="s">
        <v>37</v>
      </c>
      <c r="E91" s="56">
        <v>165.08</v>
      </c>
    </row>
    <row r="92" spans="1:5">
      <c r="A92" s="51" t="s">
        <v>24</v>
      </c>
      <c r="B92" s="40">
        <v>42163</v>
      </c>
      <c r="C92" s="40">
        <f>DATE(YEAR(Tabela1[[#This Row],[Data]]),MONTH(Tabela1[[#This Row],[Data]]),1)</f>
        <v>42156</v>
      </c>
      <c r="D92" s="5" t="s">
        <v>37</v>
      </c>
      <c r="E92" s="56">
        <v>-53.56</v>
      </c>
    </row>
    <row r="93" spans="1:5">
      <c r="A93" s="51" t="s">
        <v>24</v>
      </c>
      <c r="B93" s="40">
        <v>42206</v>
      </c>
      <c r="C93" s="40">
        <f>DATE(YEAR(Tabela1[[#This Row],[Data]]),MONTH(Tabela1[[#This Row],[Data]]),1)</f>
        <v>42186</v>
      </c>
      <c r="D93" s="5" t="s">
        <v>37</v>
      </c>
      <c r="E93" s="56">
        <v>179.48</v>
      </c>
    </row>
    <row r="94" spans="1:5">
      <c r="A94" s="51" t="s">
        <v>24</v>
      </c>
      <c r="B94" s="40">
        <v>42219</v>
      </c>
      <c r="C94" s="40">
        <f>DATE(YEAR(Tabela1[[#This Row],[Data]]),MONTH(Tabela1[[#This Row],[Data]]),1)</f>
        <v>42217</v>
      </c>
      <c r="D94" s="5" t="s">
        <v>37</v>
      </c>
      <c r="E94" s="56">
        <v>68.48</v>
      </c>
    </row>
    <row r="95" spans="1:5">
      <c r="A95" s="51" t="s">
        <v>25</v>
      </c>
      <c r="B95" s="40">
        <v>41974</v>
      </c>
      <c r="C95" s="40">
        <f>DATE(YEAR(Tabela1[[#This Row],[Data]]),MONTH(Tabela1[[#This Row],[Data]]),1)</f>
        <v>41974</v>
      </c>
      <c r="D95" s="5" t="s">
        <v>36</v>
      </c>
      <c r="E95" s="56">
        <v>0</v>
      </c>
    </row>
    <row r="96" spans="1:5">
      <c r="A96" s="51" t="s">
        <v>25</v>
      </c>
      <c r="B96" s="40">
        <v>41988</v>
      </c>
      <c r="C96" s="40">
        <f>DATE(YEAR(Tabela1[[#This Row],[Data]]),MONTH(Tabela1[[#This Row],[Data]]),1)</f>
        <v>41974</v>
      </c>
      <c r="D96" s="5" t="s">
        <v>39</v>
      </c>
      <c r="E96" s="56">
        <v>6508.79</v>
      </c>
    </row>
    <row r="97" spans="1:5">
      <c r="A97" s="51" t="s">
        <v>25</v>
      </c>
      <c r="B97" s="40">
        <v>42037</v>
      </c>
      <c r="C97" s="40">
        <f>DATE(YEAR(Tabela1[[#This Row],[Data]]),MONTH(Tabela1[[#This Row],[Data]]),1)</f>
        <v>42036</v>
      </c>
      <c r="D97" s="5" t="s">
        <v>37</v>
      </c>
      <c r="E97" s="56">
        <v>88.4</v>
      </c>
    </row>
    <row r="98" spans="1:5">
      <c r="A98" s="51" t="s">
        <v>25</v>
      </c>
      <c r="B98" s="40">
        <v>42069</v>
      </c>
      <c r="C98" s="40">
        <f>DATE(YEAR(Tabela1[[#This Row],[Data]]),MONTH(Tabela1[[#This Row],[Data]]),1)</f>
        <v>42064</v>
      </c>
      <c r="D98" s="5" t="s">
        <v>37</v>
      </c>
      <c r="E98" s="56">
        <v>66.66</v>
      </c>
    </row>
    <row r="99" spans="1:5">
      <c r="A99" s="51" t="s">
        <v>25</v>
      </c>
      <c r="B99" s="40">
        <v>42107</v>
      </c>
      <c r="C99" s="40">
        <f>DATE(YEAR(Tabela1[[#This Row],[Data]]),MONTH(Tabela1[[#This Row],[Data]]),1)</f>
        <v>42095</v>
      </c>
      <c r="D99" s="5" t="s">
        <v>37</v>
      </c>
      <c r="E99" s="56">
        <v>80.69</v>
      </c>
    </row>
    <row r="100" spans="1:5">
      <c r="A100" s="51" t="s">
        <v>25</v>
      </c>
      <c r="B100" s="40">
        <v>42130</v>
      </c>
      <c r="C100" s="40">
        <f>DATE(YEAR(Tabela1[[#This Row],[Data]]),MONTH(Tabela1[[#This Row],[Data]]),1)</f>
        <v>42125</v>
      </c>
      <c r="D100" s="5" t="s">
        <v>37</v>
      </c>
      <c r="E100" s="56">
        <v>51.81</v>
      </c>
    </row>
    <row r="101" spans="1:5">
      <c r="A101" s="51" t="s">
        <v>25</v>
      </c>
      <c r="B101" s="40">
        <v>42153</v>
      </c>
      <c r="C101" s="40">
        <f>DATE(YEAR(Tabela1[[#This Row],[Data]]),MONTH(Tabela1[[#This Row],[Data]]),1)</f>
        <v>42125</v>
      </c>
      <c r="D101" s="5" t="s">
        <v>37</v>
      </c>
      <c r="E101" s="56">
        <v>56.96</v>
      </c>
    </row>
    <row r="102" spans="1:5">
      <c r="A102" s="51" t="s">
        <v>25</v>
      </c>
      <c r="B102" s="40">
        <v>42163</v>
      </c>
      <c r="C102" s="40">
        <f>DATE(YEAR(Tabela1[[#This Row],[Data]]),MONTH(Tabela1[[#This Row],[Data]]),1)</f>
        <v>42156</v>
      </c>
      <c r="D102" s="5" t="s">
        <v>37</v>
      </c>
      <c r="E102" s="56">
        <v>17.09</v>
      </c>
    </row>
    <row r="103" spans="1:5">
      <c r="A103" s="51" t="s">
        <v>25</v>
      </c>
      <c r="B103" s="40">
        <v>42206</v>
      </c>
      <c r="C103" s="40">
        <f>DATE(YEAR(Tabela1[[#This Row],[Data]]),MONTH(Tabela1[[#This Row],[Data]]),1)</f>
        <v>42186</v>
      </c>
      <c r="D103" s="5" t="s">
        <v>37</v>
      </c>
      <c r="E103" s="56">
        <v>116.27</v>
      </c>
    </row>
    <row r="104" spans="1:5">
      <c r="A104" s="51" t="s">
        <v>25</v>
      </c>
      <c r="B104" s="40">
        <v>42219</v>
      </c>
      <c r="C104" s="40">
        <f>DATE(YEAR(Tabela1[[#This Row],[Data]]),MONTH(Tabela1[[#This Row],[Data]]),1)</f>
        <v>42217</v>
      </c>
      <c r="D104" s="5" t="s">
        <v>37</v>
      </c>
      <c r="E104" s="56">
        <v>25.29</v>
      </c>
    </row>
    <row r="105" spans="1:5">
      <c r="A105" s="51" t="s">
        <v>26</v>
      </c>
      <c r="B105" s="40">
        <v>42109</v>
      </c>
      <c r="C105" s="40">
        <f>DATE(YEAR(Tabela1[[#This Row],[Data]]),MONTH(Tabela1[[#This Row],[Data]]),1)</f>
        <v>42095</v>
      </c>
      <c r="D105" s="5" t="s">
        <v>36</v>
      </c>
      <c r="E105" s="56">
        <v>0</v>
      </c>
    </row>
    <row r="106" spans="1:5">
      <c r="A106" s="51" t="s">
        <v>26</v>
      </c>
      <c r="B106" s="40">
        <v>42109</v>
      </c>
      <c r="C106" s="40">
        <f>DATE(YEAR(Tabela1[[#This Row],[Data]]),MONTH(Tabela1[[#This Row],[Data]]),1)</f>
        <v>42095</v>
      </c>
      <c r="D106" s="5" t="s">
        <v>39</v>
      </c>
      <c r="E106" s="56">
        <v>5265</v>
      </c>
    </row>
    <row r="107" spans="1:5">
      <c r="A107" s="51" t="s">
        <v>26</v>
      </c>
      <c r="B107" s="40">
        <v>42109</v>
      </c>
      <c r="C107" s="40">
        <f>DATE(YEAR(Tabela1[[#This Row],[Data]]),MONTH(Tabela1[[#This Row],[Data]]),1)</f>
        <v>42095</v>
      </c>
      <c r="D107" s="5" t="s">
        <v>37</v>
      </c>
      <c r="E107" s="56">
        <v>-69.400000000000006</v>
      </c>
    </row>
    <row r="108" spans="1:5">
      <c r="A108" s="51" t="s">
        <v>26</v>
      </c>
      <c r="B108" s="40">
        <v>42153</v>
      </c>
      <c r="C108" s="40">
        <f>DATE(YEAR(Tabela1[[#This Row],[Data]]),MONTH(Tabela1[[#This Row],[Data]]),1)</f>
        <v>42125</v>
      </c>
      <c r="D108" s="5" t="s">
        <v>37</v>
      </c>
      <c r="E108" s="56">
        <v>95.64</v>
      </c>
    </row>
    <row r="109" spans="1:5">
      <c r="A109" s="51" t="s">
        <v>26</v>
      </c>
      <c r="B109" s="40">
        <v>42163</v>
      </c>
      <c r="C109" s="40">
        <f>DATE(YEAR(Tabela1[[#This Row],[Data]]),MONTH(Tabela1[[#This Row],[Data]]),1)</f>
        <v>42156</v>
      </c>
      <c r="D109" s="5" t="s">
        <v>37</v>
      </c>
      <c r="E109" s="56">
        <v>-21.2</v>
      </c>
    </row>
    <row r="110" spans="1:5">
      <c r="A110" s="51" t="s">
        <v>26</v>
      </c>
      <c r="B110" s="40">
        <v>42206</v>
      </c>
      <c r="C110" s="40">
        <f>DATE(YEAR(Tabela1[[#This Row],[Data]]),MONTH(Tabela1[[#This Row],[Data]]),1)</f>
        <v>42186</v>
      </c>
      <c r="D110" s="5" t="s">
        <v>37</v>
      </c>
      <c r="E110" s="56">
        <v>77.900000000000006</v>
      </c>
    </row>
    <row r="111" spans="1:5">
      <c r="A111" s="51" t="s">
        <v>26</v>
      </c>
      <c r="B111" s="40">
        <v>42219</v>
      </c>
      <c r="C111" s="40">
        <f>DATE(YEAR(Tabela1[[#This Row],[Data]]),MONTH(Tabela1[[#This Row],[Data]]),1)</f>
        <v>42217</v>
      </c>
      <c r="D111" s="5" t="s">
        <v>37</v>
      </c>
      <c r="E111" s="56">
        <v>33.92</v>
      </c>
    </row>
    <row r="112" spans="1:5">
      <c r="A112" s="51" t="s">
        <v>15</v>
      </c>
      <c r="B112" s="40">
        <v>42227</v>
      </c>
      <c r="C112" s="40">
        <f>DATE(YEAR(Tabela1[[#This Row],[Data]]),MONTH(Tabela1[[#This Row],[Data]]),1)</f>
        <v>42217</v>
      </c>
      <c r="D112" s="5" t="s">
        <v>40</v>
      </c>
      <c r="E112" s="56">
        <v>-15.94</v>
      </c>
    </row>
    <row r="113" spans="1:5">
      <c r="A113" s="51" t="s">
        <v>15</v>
      </c>
      <c r="B113" s="40">
        <v>42227</v>
      </c>
      <c r="C113" s="40">
        <f>DATE(YEAR(Tabela1[[#This Row],[Data]]),MONTH(Tabela1[[#This Row],[Data]]),1)</f>
        <v>42217</v>
      </c>
      <c r="D113" s="45" t="s">
        <v>42</v>
      </c>
      <c r="E113" s="56">
        <f>-4020+15.94</f>
        <v>-4004.06</v>
      </c>
    </row>
    <row r="114" spans="1:5">
      <c r="A114" s="51" t="s">
        <v>13</v>
      </c>
      <c r="B114" s="40">
        <v>42227</v>
      </c>
      <c r="C114" s="40">
        <f>DATE(YEAR(Tabela1[[#This Row],[Data]]),MONTH(Tabela1[[#This Row],[Data]]),1)</f>
        <v>42217</v>
      </c>
      <c r="D114" s="5" t="s">
        <v>39</v>
      </c>
      <c r="E114" s="56">
        <f>4004.06+1010-6.9</f>
        <v>5007.16</v>
      </c>
    </row>
    <row r="115" spans="1:5">
      <c r="A115" s="51" t="s">
        <v>13</v>
      </c>
      <c r="B115" s="40">
        <v>42228</v>
      </c>
      <c r="C115" s="40">
        <f>DATE(YEAR(Tabela1[[#This Row],[Data]]),MONTH(Tabela1[[#This Row],[Data]]),1)</f>
        <v>42217</v>
      </c>
      <c r="D115" s="45" t="s">
        <v>42</v>
      </c>
      <c r="E115" s="56">
        <v>-5000</v>
      </c>
    </row>
    <row r="116" spans="1:5">
      <c r="A116" s="51" t="s">
        <v>19</v>
      </c>
      <c r="B116" s="40">
        <v>42229</v>
      </c>
      <c r="C116" s="40">
        <f>DATE(YEAR(Tabela1[[#This Row],[Data]]),MONTH(Tabela1[[#This Row],[Data]]),1)</f>
        <v>42217</v>
      </c>
      <c r="D116" s="5" t="s">
        <v>39</v>
      </c>
      <c r="E116" s="56">
        <v>5000</v>
      </c>
    </row>
    <row r="117" spans="1:5">
      <c r="A117" s="51" t="s">
        <v>22</v>
      </c>
      <c r="B117" s="40">
        <v>42233</v>
      </c>
      <c r="C117" s="40">
        <f>DATE(YEAR(Tabela1[[#This Row],[Data]]),MONTH(Tabela1[[#This Row],[Data]]),1)</f>
        <v>42217</v>
      </c>
      <c r="D117" s="5" t="s">
        <v>37</v>
      </c>
      <c r="E117" s="56">
        <v>1.21</v>
      </c>
    </row>
    <row r="118" spans="1:5">
      <c r="A118" s="51" t="s">
        <v>23</v>
      </c>
      <c r="B118" s="40">
        <v>42233</v>
      </c>
      <c r="C118" s="40">
        <f>DATE(YEAR(Tabela1[[#This Row],[Data]]),MONTH(Tabela1[[#This Row],[Data]]),1)</f>
        <v>42217</v>
      </c>
      <c r="D118" s="5" t="s">
        <v>37</v>
      </c>
      <c r="E118" s="56">
        <v>-42.84</v>
      </c>
    </row>
    <row r="119" spans="1:5">
      <c r="A119" s="51" t="s">
        <v>24</v>
      </c>
      <c r="B119" s="40">
        <v>42233</v>
      </c>
      <c r="C119" s="40">
        <f>DATE(YEAR(Tabela1[[#This Row],[Data]]),MONTH(Tabela1[[#This Row],[Data]]),1)</f>
        <v>42217</v>
      </c>
      <c r="D119" s="5" t="s">
        <v>37</v>
      </c>
      <c r="E119" s="56">
        <v>-146.36000000000001</v>
      </c>
    </row>
    <row r="120" spans="1:5">
      <c r="A120" s="51" t="s">
        <v>25</v>
      </c>
      <c r="B120" s="40">
        <v>42233</v>
      </c>
      <c r="C120" s="40">
        <f>DATE(YEAR(Tabela1[[#This Row],[Data]]),MONTH(Tabela1[[#This Row],[Data]]),1)</f>
        <v>42217</v>
      </c>
      <c r="D120" s="5" t="s">
        <v>37</v>
      </c>
      <c r="E120" s="56">
        <v>40.69</v>
      </c>
    </row>
    <row r="121" spans="1:5">
      <c r="A121" s="51" t="s">
        <v>26</v>
      </c>
      <c r="B121" s="40">
        <v>42233</v>
      </c>
      <c r="C121" s="40">
        <f>DATE(YEAR(Tabela1[[#This Row],[Data]]),MONTH(Tabela1[[#This Row],[Data]]),1)</f>
        <v>42217</v>
      </c>
      <c r="D121" s="5" t="s">
        <v>37</v>
      </c>
      <c r="E121" s="56">
        <v>-239.62</v>
      </c>
    </row>
    <row r="122" spans="1:5">
      <c r="A122" s="51" t="s">
        <v>13</v>
      </c>
      <c r="B122" s="40">
        <v>42233</v>
      </c>
      <c r="C122" s="40">
        <f>DATE(YEAR(Tabela1[[#This Row],[Data]]),MONTH(Tabela1[[#This Row],[Data]]),1)</f>
        <v>42217</v>
      </c>
      <c r="D122" s="5" t="s">
        <v>39</v>
      </c>
      <c r="E122" s="56">
        <v>136</v>
      </c>
    </row>
    <row r="123" spans="1:5">
      <c r="A123" s="51" t="s">
        <v>15</v>
      </c>
      <c r="B123" s="40">
        <v>42250</v>
      </c>
      <c r="C123" s="40">
        <f>DATE(YEAR(Tabela1[[#This Row],[Data]]),MONTH(Tabela1[[#This Row],[Data]]),1)</f>
        <v>42248</v>
      </c>
      <c r="D123" s="5" t="s">
        <v>37</v>
      </c>
      <c r="E123" s="56">
        <v>19.57</v>
      </c>
    </row>
    <row r="124" spans="1:5">
      <c r="A124" s="51" t="s">
        <v>17</v>
      </c>
      <c r="B124" s="40">
        <v>42250</v>
      </c>
      <c r="C124" s="40">
        <f>DATE(YEAR(Tabela1[[#This Row],[Data]]),MONTH(Tabela1[[#This Row],[Data]]),1)</f>
        <v>42248</v>
      </c>
      <c r="D124" s="5" t="s">
        <v>37</v>
      </c>
      <c r="E124" s="56">
        <v>136.63999999999999</v>
      </c>
    </row>
    <row r="125" spans="1:5">
      <c r="A125" s="51" t="s">
        <v>19</v>
      </c>
      <c r="B125" s="40">
        <v>42250</v>
      </c>
      <c r="C125" s="40">
        <f>DATE(YEAR(Tabela1[[#This Row],[Data]]),MONTH(Tabela1[[#This Row],[Data]]),1)</f>
        <v>42248</v>
      </c>
      <c r="D125" s="5" t="s">
        <v>37</v>
      </c>
      <c r="E125" s="56">
        <v>230.76</v>
      </c>
    </row>
    <row r="126" spans="1:5">
      <c r="A126" s="51" t="s">
        <v>20</v>
      </c>
      <c r="B126" s="40">
        <v>42250</v>
      </c>
      <c r="C126" s="40">
        <f>DATE(YEAR(Tabela1[[#This Row],[Data]]),MONTH(Tabela1[[#This Row],[Data]]),1)</f>
        <v>42248</v>
      </c>
      <c r="D126" s="5" t="s">
        <v>37</v>
      </c>
      <c r="E126" s="56">
        <v>212.98</v>
      </c>
    </row>
    <row r="127" spans="1:5">
      <c r="A127" s="51" t="s">
        <v>13</v>
      </c>
      <c r="B127" s="40">
        <v>42250</v>
      </c>
      <c r="C127" s="40">
        <f>DATE(YEAR(Tabela1[[#This Row],[Data]]),MONTH(Tabela1[[#This Row],[Data]]),1)</f>
        <v>42248</v>
      </c>
      <c r="D127" s="5" t="s">
        <v>41</v>
      </c>
      <c r="E127" s="56">
        <v>-6.06</v>
      </c>
    </row>
    <row r="128" spans="1:5">
      <c r="A128" s="51" t="s">
        <v>22</v>
      </c>
      <c r="B128" s="40">
        <v>42250</v>
      </c>
      <c r="C128" s="40">
        <f>DATE(YEAR(Tabela1[[#This Row],[Data]]),MONTH(Tabela1[[#This Row],[Data]]),1)</f>
        <v>42248</v>
      </c>
      <c r="D128" s="5" t="s">
        <v>37</v>
      </c>
      <c r="E128" s="56">
        <v>-52.91</v>
      </c>
    </row>
    <row r="129" spans="1:5">
      <c r="A129" s="51" t="s">
        <v>23</v>
      </c>
      <c r="B129" s="40">
        <v>42250</v>
      </c>
      <c r="C129" s="40">
        <f>DATE(YEAR(Tabela1[[#This Row],[Data]]),MONTH(Tabela1[[#This Row],[Data]]),1)</f>
        <v>42248</v>
      </c>
      <c r="D129" s="5" t="s">
        <v>37</v>
      </c>
      <c r="E129" s="56">
        <v>-90.9</v>
      </c>
    </row>
    <row r="130" spans="1:5">
      <c r="A130" s="51" t="s">
        <v>24</v>
      </c>
      <c r="B130" s="40">
        <v>42250</v>
      </c>
      <c r="C130" s="40">
        <f>DATE(YEAR(Tabela1[[#This Row],[Data]]),MONTH(Tabela1[[#This Row],[Data]]),1)</f>
        <v>42248</v>
      </c>
      <c r="D130" s="5" t="s">
        <v>37</v>
      </c>
      <c r="E130" s="56">
        <v>-107.12</v>
      </c>
    </row>
    <row r="131" spans="1:5">
      <c r="A131" s="51" t="s">
        <v>25</v>
      </c>
      <c r="B131" s="40">
        <v>42250</v>
      </c>
      <c r="C131" s="40">
        <f>DATE(YEAR(Tabela1[[#This Row],[Data]]),MONTH(Tabela1[[#This Row],[Data]]),1)</f>
        <v>42248</v>
      </c>
      <c r="D131" s="5" t="s">
        <v>37</v>
      </c>
      <c r="E131" s="56">
        <v>44.65</v>
      </c>
    </row>
    <row r="132" spans="1:5">
      <c r="A132" s="51" t="s">
        <v>26</v>
      </c>
      <c r="B132" s="40">
        <v>42250</v>
      </c>
      <c r="C132" s="40">
        <f>DATE(YEAR(Tabela1[[#This Row],[Data]]),MONTH(Tabela1[[#This Row],[Data]]),1)</f>
        <v>42248</v>
      </c>
      <c r="D132" s="5" t="s">
        <v>37</v>
      </c>
      <c r="E132" s="56">
        <v>-75.84</v>
      </c>
    </row>
    <row r="133" spans="1:5">
      <c r="A133" s="51" t="s">
        <v>15</v>
      </c>
      <c r="B133" s="40">
        <v>42251</v>
      </c>
      <c r="C133" s="40">
        <f>DATE(YEAR(Tabela1[[#This Row],[Data]]),MONTH(Tabela1[[#This Row],[Data]]),1)</f>
        <v>42248</v>
      </c>
      <c r="D133" s="5" t="s">
        <v>39</v>
      </c>
      <c r="E133" s="56">
        <v>2100</v>
      </c>
    </row>
    <row r="134" spans="1:5">
      <c r="A134" s="52" t="s">
        <v>13</v>
      </c>
      <c r="B134" s="40">
        <v>42251</v>
      </c>
      <c r="C134" s="89">
        <f>DATE(YEAR(Tabela1[[#This Row],[Data]]),MONTH(Tabela1[[#This Row],[Data]]),1)</f>
        <v>42248</v>
      </c>
      <c r="D134" s="45" t="s">
        <v>42</v>
      </c>
      <c r="E134" s="57">
        <v>-100</v>
      </c>
    </row>
    <row r="135" spans="1:5">
      <c r="A135" s="51" t="s">
        <v>22</v>
      </c>
      <c r="B135" s="40">
        <v>42275</v>
      </c>
      <c r="C135" s="40">
        <f>DATE(YEAR(Tabela1[[#This Row],[Data]]),MONTH(Tabela1[[#This Row],[Data]]),1)</f>
        <v>42248</v>
      </c>
      <c r="D135" s="5" t="s">
        <v>37</v>
      </c>
      <c r="E135" s="56">
        <v>21.45</v>
      </c>
    </row>
    <row r="136" spans="1:5">
      <c r="A136" s="51" t="s">
        <v>23</v>
      </c>
      <c r="B136" s="40">
        <v>42275</v>
      </c>
      <c r="C136" s="40">
        <f>DATE(YEAR(Tabela1[[#This Row],[Data]]),MONTH(Tabela1[[#This Row],[Data]]),1)</f>
        <v>42248</v>
      </c>
      <c r="D136" s="5" t="s">
        <v>37</v>
      </c>
      <c r="E136" s="56">
        <v>-38.76</v>
      </c>
    </row>
    <row r="137" spans="1:5">
      <c r="A137" s="51" t="s">
        <v>24</v>
      </c>
      <c r="B137" s="40">
        <v>42275</v>
      </c>
      <c r="C137" s="40">
        <f>DATE(YEAR(Tabela1[[#This Row],[Data]]),MONTH(Tabela1[[#This Row],[Data]]),1)</f>
        <v>42248</v>
      </c>
      <c r="D137" s="5" t="s">
        <v>37</v>
      </c>
      <c r="E137" s="56">
        <v>114.08</v>
      </c>
    </row>
    <row r="138" spans="1:5">
      <c r="A138" s="51" t="s">
        <v>25</v>
      </c>
      <c r="B138" s="40">
        <v>42275</v>
      </c>
      <c r="C138" s="40">
        <f>DATE(YEAR(Tabela1[[#This Row],[Data]]),MONTH(Tabela1[[#This Row],[Data]]),1)</f>
        <v>42248</v>
      </c>
      <c r="D138" s="5" t="s">
        <v>37</v>
      </c>
      <c r="E138" s="56">
        <v>59.98</v>
      </c>
    </row>
    <row r="139" spans="1:5">
      <c r="A139" s="51" t="s">
        <v>26</v>
      </c>
      <c r="B139" s="40">
        <v>42275</v>
      </c>
      <c r="C139" s="40">
        <f>DATE(YEAR(Tabela1[[#This Row],[Data]]),MONTH(Tabela1[[#This Row],[Data]]),1)</f>
        <v>42248</v>
      </c>
      <c r="D139" s="5" t="s">
        <v>37</v>
      </c>
      <c r="E139" s="56">
        <v>69.64</v>
      </c>
    </row>
    <row r="140" spans="1:5">
      <c r="A140" s="51" t="s">
        <v>20</v>
      </c>
      <c r="B140" s="40">
        <v>42275</v>
      </c>
      <c r="C140" s="40">
        <f>DATE(YEAR(Tabela1[[#This Row],[Data]]),MONTH(Tabela1[[#This Row],[Data]]),1)</f>
        <v>42248</v>
      </c>
      <c r="D140" s="5" t="s">
        <v>37</v>
      </c>
      <c r="E140" s="56">
        <v>149.91999999999999</v>
      </c>
    </row>
    <row r="141" spans="1:5">
      <c r="A141" s="51" t="s">
        <v>15</v>
      </c>
      <c r="B141" s="40">
        <v>42275</v>
      </c>
      <c r="C141" s="40">
        <f>DATE(YEAR(Tabela1[[#This Row],[Data]]),MONTH(Tabela1[[#This Row],[Data]]),1)</f>
        <v>42248</v>
      </c>
      <c r="D141" s="5" t="s">
        <v>37</v>
      </c>
      <c r="E141" s="56">
        <v>21.39</v>
      </c>
    </row>
    <row r="142" spans="1:5">
      <c r="A142" s="51" t="s">
        <v>17</v>
      </c>
      <c r="B142" s="40">
        <v>42275</v>
      </c>
      <c r="C142" s="40">
        <f>DATE(YEAR(Tabela1[[#This Row],[Data]]),MONTH(Tabela1[[#This Row],[Data]]),1)</f>
        <v>42248</v>
      </c>
      <c r="D142" s="5" t="s">
        <v>37</v>
      </c>
      <c r="E142" s="56">
        <v>87.11</v>
      </c>
    </row>
    <row r="143" spans="1:5">
      <c r="A143" s="51" t="s">
        <v>19</v>
      </c>
      <c r="B143" s="40">
        <v>42275</v>
      </c>
      <c r="C143" s="40">
        <f>DATE(YEAR(Tabela1[[#This Row],[Data]]),MONTH(Tabela1[[#This Row],[Data]]),1)</f>
        <v>42248</v>
      </c>
      <c r="D143" s="5" t="s">
        <v>37</v>
      </c>
      <c r="E143" s="56">
        <v>-46.83</v>
      </c>
    </row>
    <row r="144" spans="1:5">
      <c r="A144" s="53" t="s">
        <v>11</v>
      </c>
      <c r="B144" s="44">
        <v>42275</v>
      </c>
      <c r="C144" s="44">
        <f>DATE(YEAR(Tabela1[[#This Row],[Data]]),MONTH(Tabela1[[#This Row],[Data]]),1)</f>
        <v>42248</v>
      </c>
      <c r="D144" s="45" t="s">
        <v>42</v>
      </c>
      <c r="E144" s="58">
        <v>-108.48</v>
      </c>
    </row>
    <row r="145" spans="1:5">
      <c r="A145" s="52" t="s">
        <v>13</v>
      </c>
      <c r="B145" s="40">
        <v>42291</v>
      </c>
      <c r="C145" s="40">
        <f>DATE(YEAR(Tabela1[[#This Row],[Data]]),MONTH(Tabela1[[#This Row],[Data]]),1)</f>
        <v>42278</v>
      </c>
      <c r="D145" s="32" t="s">
        <v>39</v>
      </c>
      <c r="E145" s="59">
        <v>22430.2</v>
      </c>
    </row>
    <row r="146" spans="1:5">
      <c r="A146" s="54" t="s">
        <v>13</v>
      </c>
      <c r="B146" s="46">
        <v>42292</v>
      </c>
      <c r="C146" s="46">
        <f>DATE(YEAR(Tabela1[[#This Row],[Data]]),MONTH(Tabela1[[#This Row],[Data]]),1)</f>
        <v>42278</v>
      </c>
      <c r="D146" s="45" t="s">
        <v>42</v>
      </c>
      <c r="E146" s="60">
        <f>-22430.2+79.3</f>
        <v>-22350.9</v>
      </c>
    </row>
    <row r="147" spans="1:5">
      <c r="A147" s="51" t="s">
        <v>15</v>
      </c>
      <c r="B147" s="46">
        <v>42292</v>
      </c>
      <c r="C147" s="46">
        <f>DATE(YEAR(Tabela1[[#This Row],[Data]]),MONTH(Tabela1[[#This Row],[Data]]),1)</f>
        <v>42278</v>
      </c>
      <c r="D147" s="45" t="s">
        <v>42</v>
      </c>
      <c r="E147" s="60">
        <v>-2680.66</v>
      </c>
    </row>
    <row r="148" spans="1:5">
      <c r="A148" s="51" t="s">
        <v>21</v>
      </c>
      <c r="B148" s="47">
        <v>42293</v>
      </c>
      <c r="C148" s="47">
        <f>DATE(YEAR(Tabela1[[#This Row],[Data]]),MONTH(Tabela1[[#This Row],[Data]]),1)</f>
        <v>42278</v>
      </c>
      <c r="D148" s="45" t="s">
        <v>39</v>
      </c>
      <c r="E148" s="61">
        <v>25000</v>
      </c>
    </row>
    <row r="149" spans="1:5">
      <c r="A149" s="55" t="s">
        <v>17</v>
      </c>
      <c r="B149" s="46">
        <v>42296</v>
      </c>
      <c r="C149" s="46">
        <f>DATE(YEAR(Tabela1[[#This Row],[Data]]),MONTH(Tabela1[[#This Row],[Data]]),1)</f>
        <v>42278</v>
      </c>
      <c r="D149" s="5" t="s">
        <v>37</v>
      </c>
      <c r="E149" s="60">
        <v>87.45</v>
      </c>
    </row>
    <row r="150" spans="1:5">
      <c r="A150" s="55" t="s">
        <v>19</v>
      </c>
      <c r="B150" s="46">
        <v>42296</v>
      </c>
      <c r="C150" s="46">
        <f>DATE(YEAR(Tabela1[[#This Row],[Data]]),MONTH(Tabela1[[#This Row],[Data]]),1)</f>
        <v>42278</v>
      </c>
      <c r="D150" s="5" t="s">
        <v>37</v>
      </c>
      <c r="E150" s="60">
        <v>-36.04</v>
      </c>
    </row>
    <row r="151" spans="1:5">
      <c r="A151" s="51" t="s">
        <v>22</v>
      </c>
      <c r="B151" s="46">
        <v>42305</v>
      </c>
      <c r="C151" s="46">
        <f>DATE(YEAR(Tabela1[[#This Row],[Data]]),MONTH(Tabela1[[#This Row],[Data]]),1)</f>
        <v>42278</v>
      </c>
      <c r="D151" s="5" t="s">
        <v>37</v>
      </c>
      <c r="E151" s="60">
        <v>-82.459999999999127</v>
      </c>
    </row>
    <row r="152" spans="1:5">
      <c r="A152" s="51" t="s">
        <v>23</v>
      </c>
      <c r="B152" s="46">
        <v>42305</v>
      </c>
      <c r="C152" s="46">
        <f>DATE(YEAR(Tabela1[[#This Row],[Data]]),MONTH(Tabela1[[#This Row],[Data]]),1)</f>
        <v>42278</v>
      </c>
      <c r="D152" s="5" t="s">
        <v>37</v>
      </c>
      <c r="E152" s="60">
        <v>54.899999999999636</v>
      </c>
    </row>
    <row r="153" spans="1:5">
      <c r="A153" s="51" t="s">
        <v>24</v>
      </c>
      <c r="B153" s="46">
        <v>42305</v>
      </c>
      <c r="C153" s="46">
        <f>DATE(YEAR(Tabela1[[#This Row],[Data]]),MONTH(Tabela1[[#This Row],[Data]]),1)</f>
        <v>42278</v>
      </c>
      <c r="D153" s="5" t="s">
        <v>37</v>
      </c>
      <c r="E153" s="60">
        <v>22.940000000002328</v>
      </c>
    </row>
    <row r="154" spans="1:5">
      <c r="A154" s="51" t="s">
        <v>25</v>
      </c>
      <c r="B154" s="46">
        <v>42305</v>
      </c>
      <c r="C154" s="46">
        <f>DATE(YEAR(Tabela1[[#This Row],[Data]]),MONTH(Tabela1[[#This Row],[Data]]),1)</f>
        <v>42278</v>
      </c>
      <c r="D154" s="5" t="s">
        <v>37</v>
      </c>
      <c r="E154" s="60">
        <v>-73.059999999998581</v>
      </c>
    </row>
    <row r="155" spans="1:5">
      <c r="A155" s="51" t="s">
        <v>26</v>
      </c>
      <c r="B155" s="46">
        <v>42305</v>
      </c>
      <c r="C155" s="46">
        <f>DATE(YEAR(Tabela1[[#This Row],[Data]]),MONTH(Tabela1[[#This Row],[Data]]),1)</f>
        <v>42278</v>
      </c>
      <c r="D155" s="5" t="s">
        <v>37</v>
      </c>
      <c r="E155" s="60">
        <v>116.34999999999945</v>
      </c>
    </row>
    <row r="156" spans="1:5">
      <c r="A156" s="51" t="s">
        <v>17</v>
      </c>
      <c r="B156" s="46">
        <v>42305</v>
      </c>
      <c r="C156" s="46">
        <f>DATE(YEAR(Tabela1[[#This Row],[Data]]),MONTH(Tabela1[[#This Row],[Data]]),1)</f>
        <v>42278</v>
      </c>
      <c r="D156" s="5" t="s">
        <v>37</v>
      </c>
      <c r="E156" s="60">
        <v>40.539999999999054</v>
      </c>
    </row>
    <row r="157" spans="1:5">
      <c r="A157" s="51" t="s">
        <v>19</v>
      </c>
      <c r="B157" s="46">
        <v>42305</v>
      </c>
      <c r="C157" s="46">
        <f>DATE(YEAR(Tabela1[[#This Row],[Data]]),MONTH(Tabela1[[#This Row],[Data]]),1)</f>
        <v>42278</v>
      </c>
      <c r="D157" s="5" t="s">
        <v>37</v>
      </c>
      <c r="E157" s="60">
        <v>64.659999999999854</v>
      </c>
    </row>
    <row r="158" spans="1:5">
      <c r="A158" s="51" t="s">
        <v>20</v>
      </c>
      <c r="B158" s="46">
        <v>42305</v>
      </c>
      <c r="C158" s="46">
        <f>DATE(YEAR(Tabela1[[#This Row],[Data]]),MONTH(Tabela1[[#This Row],[Data]]),1)</f>
        <v>42278</v>
      </c>
      <c r="D158" s="5" t="s">
        <v>37</v>
      </c>
      <c r="E158" s="60">
        <v>199</v>
      </c>
    </row>
    <row r="159" spans="1:5">
      <c r="A159" s="51" t="s">
        <v>21</v>
      </c>
      <c r="B159" s="46">
        <v>42305</v>
      </c>
      <c r="C159" s="46">
        <f>DATE(YEAR(Tabela1[[#This Row],[Data]]),MONTH(Tabela1[[#This Row],[Data]]),1)</f>
        <v>42278</v>
      </c>
      <c r="D159" s="5" t="s">
        <v>37</v>
      </c>
      <c r="E159" s="60">
        <f>108.900000000001+52</f>
        <v>160.900000000001</v>
      </c>
    </row>
    <row r="160" spans="1:5">
      <c r="A160" s="51" t="s">
        <v>21</v>
      </c>
      <c r="B160" s="46">
        <v>42313</v>
      </c>
      <c r="C160" s="46">
        <f>DATE(YEAR(Tabela1[[#This Row],[Data]]),MONTH(Tabela1[[#This Row],[Data]]),1)</f>
        <v>42309</v>
      </c>
      <c r="D160" s="5" t="s">
        <v>39</v>
      </c>
      <c r="E160" s="60">
        <v>5000</v>
      </c>
    </row>
    <row r="161" spans="1:5">
      <c r="A161" s="51" t="s">
        <v>17</v>
      </c>
      <c r="B161" s="46">
        <v>42314</v>
      </c>
      <c r="C161" s="46">
        <f>DATE(YEAR(Tabela1[[#This Row],[Data]]),MONTH(Tabela1[[#This Row],[Data]]),1)</f>
        <v>42309</v>
      </c>
      <c r="D161" s="5" t="s">
        <v>37</v>
      </c>
      <c r="E161" s="60">
        <v>34.530000000000655</v>
      </c>
    </row>
    <row r="162" spans="1:5">
      <c r="A162" s="51" t="s">
        <v>19</v>
      </c>
      <c r="B162" s="46">
        <v>42314</v>
      </c>
      <c r="C162" s="46">
        <f>DATE(YEAR(Tabela1[[#This Row],[Data]]),MONTH(Tabela1[[#This Row],[Data]]),1)</f>
        <v>42309</v>
      </c>
      <c r="D162" s="5" t="s">
        <v>37</v>
      </c>
      <c r="E162" s="60">
        <v>-2.5599999999994907</v>
      </c>
    </row>
    <row r="163" spans="1:5">
      <c r="A163" s="51" t="s">
        <v>20</v>
      </c>
      <c r="B163" s="46">
        <v>42314</v>
      </c>
      <c r="C163" s="46">
        <f>DATE(YEAR(Tabela1[[#This Row],[Data]]),MONTH(Tabela1[[#This Row],[Data]]),1)</f>
        <v>42309</v>
      </c>
      <c r="D163" s="5" t="s">
        <v>37</v>
      </c>
      <c r="E163" s="60">
        <v>57.350000000000364</v>
      </c>
    </row>
    <row r="164" spans="1:5">
      <c r="A164" s="51" t="s">
        <v>21</v>
      </c>
      <c r="B164" s="46">
        <v>42314</v>
      </c>
      <c r="C164" s="46">
        <f>DATE(YEAR(Tabela1[[#This Row],[Data]]),MONTH(Tabela1[[#This Row],[Data]]),1)</f>
        <v>42309</v>
      </c>
      <c r="D164" s="5" t="s">
        <v>37</v>
      </c>
      <c r="E164" s="60">
        <v>31.419999999998254</v>
      </c>
    </row>
    <row r="165" spans="1:5">
      <c r="A165" s="51" t="s">
        <v>22</v>
      </c>
      <c r="B165" s="46">
        <v>42314</v>
      </c>
      <c r="C165" s="46">
        <f>DATE(YEAR(Tabela1[[#This Row],[Data]]),MONTH(Tabela1[[#This Row],[Data]]),1)</f>
        <v>42309</v>
      </c>
      <c r="D165" s="5" t="s">
        <v>37</v>
      </c>
      <c r="E165" s="60">
        <v>246.25</v>
      </c>
    </row>
    <row r="166" spans="1:5">
      <c r="A166" s="51" t="s">
        <v>23</v>
      </c>
      <c r="B166" s="46">
        <v>42314</v>
      </c>
      <c r="C166" s="46">
        <f>DATE(YEAR(Tabela1[[#This Row],[Data]]),MONTH(Tabela1[[#This Row],[Data]]),1)</f>
        <v>42309</v>
      </c>
      <c r="D166" s="5" t="s">
        <v>37</v>
      </c>
      <c r="E166" s="60">
        <v>38.9399999999996</v>
      </c>
    </row>
    <row r="167" spans="1:5">
      <c r="A167" s="51" t="s">
        <v>24</v>
      </c>
      <c r="B167" s="46">
        <v>42314</v>
      </c>
      <c r="C167" s="46">
        <f>DATE(YEAR(Tabela1[[#This Row],[Data]]),MONTH(Tabela1[[#This Row],[Data]]),1)</f>
        <v>42309</v>
      </c>
      <c r="D167" s="5" t="s">
        <v>37</v>
      </c>
      <c r="E167" s="60">
        <v>244.70000000000073</v>
      </c>
    </row>
    <row r="168" spans="1:5">
      <c r="A168" s="51" t="s">
        <v>25</v>
      </c>
      <c r="B168" s="46">
        <v>42314</v>
      </c>
      <c r="C168" s="46">
        <f>DATE(YEAR(Tabela1[[#This Row],[Data]]),MONTH(Tabela1[[#This Row],[Data]]),1)</f>
        <v>42309</v>
      </c>
      <c r="D168" s="5" t="s">
        <v>37</v>
      </c>
      <c r="E168" s="60">
        <v>175.42000000000007</v>
      </c>
    </row>
    <row r="169" spans="1:5">
      <c r="A169" s="51" t="s">
        <v>26</v>
      </c>
      <c r="B169" s="46">
        <v>42314</v>
      </c>
      <c r="C169" s="46">
        <f>DATE(YEAR(Tabela1[[#This Row],[Data]]),MONTH(Tabela1[[#This Row],[Data]]),1)</f>
        <v>42309</v>
      </c>
      <c r="D169" s="5" t="s">
        <v>37</v>
      </c>
      <c r="E169" s="60">
        <v>29.929999999999382</v>
      </c>
    </row>
    <row r="170" spans="1:5">
      <c r="A170" s="52" t="s">
        <v>13</v>
      </c>
      <c r="B170" s="46">
        <v>42314</v>
      </c>
      <c r="C170" s="46">
        <f>DATE(YEAR(Tabela1[[#This Row],[Data]]),MONTH(Tabela1[[#This Row],[Data]]),1)</f>
        <v>42309</v>
      </c>
      <c r="D170" s="5" t="s">
        <v>37</v>
      </c>
      <c r="E170" s="60">
        <v>-9.9</v>
      </c>
    </row>
    <row r="171" spans="1:5">
      <c r="A171" s="51" t="s">
        <v>22</v>
      </c>
      <c r="B171" s="46">
        <v>42332</v>
      </c>
      <c r="C171" s="46">
        <f>DATE(YEAR(Tabela1[[#This Row],[Data]]),MONTH(Tabela1[[#This Row],[Data]]),1)</f>
        <v>42309</v>
      </c>
      <c r="D171" s="5" t="s">
        <v>37</v>
      </c>
      <c r="E171" s="60">
        <v>92.510000000000218</v>
      </c>
    </row>
    <row r="172" spans="1:5">
      <c r="A172" s="51" t="s">
        <v>23</v>
      </c>
      <c r="B172" s="46">
        <v>42332</v>
      </c>
      <c r="C172" s="46">
        <f>DATE(YEAR(Tabela1[[#This Row],[Data]]),MONTH(Tabela1[[#This Row],[Data]]),1)</f>
        <v>42309</v>
      </c>
      <c r="D172" s="5" t="s">
        <v>37</v>
      </c>
      <c r="E172" s="60">
        <v>57.0600000000004</v>
      </c>
    </row>
    <row r="173" spans="1:5">
      <c r="A173" s="51" t="s">
        <v>24</v>
      </c>
      <c r="B173" s="46">
        <v>42332</v>
      </c>
      <c r="C173" s="46">
        <f>DATE(YEAR(Tabela1[[#This Row],[Data]]),MONTH(Tabela1[[#This Row],[Data]]),1)</f>
        <v>42309</v>
      </c>
      <c r="D173" s="5" t="s">
        <v>37</v>
      </c>
      <c r="E173" s="60">
        <v>153.92000000000007</v>
      </c>
    </row>
    <row r="174" spans="1:5">
      <c r="A174" s="51" t="s">
        <v>25</v>
      </c>
      <c r="B174" s="46">
        <v>42332</v>
      </c>
      <c r="C174" s="46">
        <f>DATE(YEAR(Tabela1[[#This Row],[Data]]),MONTH(Tabela1[[#This Row],[Data]]),1)</f>
        <v>42309</v>
      </c>
      <c r="D174" s="5" t="s">
        <v>37</v>
      </c>
      <c r="E174" s="60">
        <v>45.969999999999345</v>
      </c>
    </row>
    <row r="175" spans="1:5">
      <c r="A175" s="51" t="s">
        <v>26</v>
      </c>
      <c r="B175" s="46">
        <v>42332</v>
      </c>
      <c r="C175" s="46">
        <f>DATE(YEAR(Tabela1[[#This Row],[Data]]),MONTH(Tabela1[[#This Row],[Data]]),1)</f>
        <v>42309</v>
      </c>
      <c r="D175" s="5" t="s">
        <v>37</v>
      </c>
      <c r="E175" s="60">
        <v>113.26000000000022</v>
      </c>
    </row>
    <row r="176" spans="1:5">
      <c r="A176" s="51" t="s">
        <v>17</v>
      </c>
      <c r="B176" s="46">
        <v>42332</v>
      </c>
      <c r="C176" s="46">
        <f>DATE(YEAR(Tabela1[[#This Row],[Data]]),MONTH(Tabela1[[#This Row],[Data]]),1)</f>
        <v>42309</v>
      </c>
      <c r="D176" s="5" t="s">
        <v>37</v>
      </c>
      <c r="E176" s="60">
        <v>-63.719999999999345</v>
      </c>
    </row>
    <row r="177" spans="1:8">
      <c r="A177" s="51" t="s">
        <v>19</v>
      </c>
      <c r="B177" s="46">
        <v>42332</v>
      </c>
      <c r="C177" s="46">
        <f>DATE(YEAR(Tabela1[[#This Row],[Data]]),MONTH(Tabela1[[#This Row],[Data]]),1)</f>
        <v>42309</v>
      </c>
      <c r="D177" s="5" t="s">
        <v>37</v>
      </c>
      <c r="E177" s="60">
        <v>32.200000000000728</v>
      </c>
    </row>
    <row r="178" spans="1:8">
      <c r="A178" s="51" t="s">
        <v>20</v>
      </c>
      <c r="B178" s="46">
        <v>42332</v>
      </c>
      <c r="C178" s="46">
        <f>DATE(YEAR(Tabela1[[#This Row],[Data]]),MONTH(Tabela1[[#This Row],[Data]]),1)</f>
        <v>42309</v>
      </c>
      <c r="D178" s="5" t="s">
        <v>37</v>
      </c>
      <c r="E178" s="60">
        <v>115.32999999999993</v>
      </c>
    </row>
    <row r="179" spans="1:8">
      <c r="A179" s="51" t="s">
        <v>21</v>
      </c>
      <c r="B179" s="46">
        <v>42332</v>
      </c>
      <c r="C179" s="46">
        <f>DATE(YEAR(Tabela1[[#This Row],[Data]]),MONTH(Tabela1[[#This Row],[Data]]),1)</f>
        <v>42309</v>
      </c>
      <c r="D179" s="5" t="s">
        <v>37</v>
      </c>
      <c r="E179" s="60">
        <v>102.7400000000016</v>
      </c>
      <c r="H179" s="50"/>
    </row>
    <row r="180" spans="1:8">
      <c r="A180" s="51" t="s">
        <v>17</v>
      </c>
      <c r="B180" s="46">
        <v>42339</v>
      </c>
      <c r="C180" s="46">
        <f>DATE(YEAR(Tabela1[[#This Row],[Data]]),MONTH(Tabela1[[#This Row],[Data]]),1)</f>
        <v>42339</v>
      </c>
      <c r="D180" s="5" t="s">
        <v>37</v>
      </c>
      <c r="E180" s="60">
        <v>17.949999999998909</v>
      </c>
    </row>
    <row r="181" spans="1:8">
      <c r="A181" s="51" t="s">
        <v>19</v>
      </c>
      <c r="B181" s="46">
        <v>42339</v>
      </c>
      <c r="C181" s="46">
        <f>DATE(YEAR(Tabela1[[#This Row],[Data]]),MONTH(Tabela1[[#This Row],[Data]]),1)</f>
        <v>42339</v>
      </c>
      <c r="D181" s="5" t="s">
        <v>37</v>
      </c>
      <c r="E181" s="60">
        <v>108.46999999999935</v>
      </c>
    </row>
    <row r="182" spans="1:8">
      <c r="A182" s="51" t="s">
        <v>20</v>
      </c>
      <c r="B182" s="46">
        <v>42339</v>
      </c>
      <c r="C182" s="46">
        <f>DATE(YEAR(Tabela1[[#This Row],[Data]]),MONTH(Tabela1[[#This Row],[Data]]),1)</f>
        <v>42339</v>
      </c>
      <c r="D182" s="5" t="s">
        <v>37</v>
      </c>
      <c r="E182" s="60">
        <v>48.299999999999272</v>
      </c>
    </row>
    <row r="183" spans="1:8">
      <c r="A183" s="51" t="s">
        <v>21</v>
      </c>
      <c r="B183" s="46">
        <v>42339</v>
      </c>
      <c r="C183" s="46">
        <f>DATE(YEAR(Tabela1[[#This Row],[Data]]),MONTH(Tabela1[[#This Row],[Data]]),1)</f>
        <v>42339</v>
      </c>
      <c r="D183" s="5" t="s">
        <v>37</v>
      </c>
      <c r="E183" s="60">
        <v>34.909999999999854</v>
      </c>
    </row>
    <row r="184" spans="1:8">
      <c r="A184" s="51" t="s">
        <v>22</v>
      </c>
      <c r="B184" s="46">
        <v>42339</v>
      </c>
      <c r="C184" s="46">
        <f>DATE(YEAR(Tabela1[[#This Row],[Data]]),MONTH(Tabela1[[#This Row],[Data]]),1)</f>
        <v>42339</v>
      </c>
      <c r="D184" s="5" t="s">
        <v>37</v>
      </c>
      <c r="E184" s="60">
        <v>-38.940000000000509</v>
      </c>
    </row>
    <row r="185" spans="1:8">
      <c r="A185" s="51" t="s">
        <v>23</v>
      </c>
      <c r="B185" s="46">
        <v>42339</v>
      </c>
      <c r="C185" s="46">
        <f>DATE(YEAR(Tabela1[[#This Row],[Data]]),MONTH(Tabela1[[#This Row],[Data]]),1)</f>
        <v>42339</v>
      </c>
      <c r="D185" s="5" t="s">
        <v>37</v>
      </c>
      <c r="E185" s="60">
        <v>-57.0600000000004</v>
      </c>
    </row>
    <row r="186" spans="1:8">
      <c r="A186" s="51" t="s">
        <v>24</v>
      </c>
      <c r="B186" s="46">
        <v>42339</v>
      </c>
      <c r="C186" s="46">
        <f>DATE(YEAR(Tabela1[[#This Row],[Data]]),MONTH(Tabela1[[#This Row],[Data]]),1)</f>
        <v>42339</v>
      </c>
      <c r="D186" s="5" t="s">
        <v>37</v>
      </c>
      <c r="E186" s="60">
        <v>-180.88000000000102</v>
      </c>
    </row>
    <row r="187" spans="1:8">
      <c r="A187" s="51" t="s">
        <v>25</v>
      </c>
      <c r="B187" s="46">
        <v>42339</v>
      </c>
      <c r="C187" s="46">
        <f>DATE(YEAR(Tabela1[[#This Row],[Data]]),MONTH(Tabela1[[#This Row],[Data]]),1)</f>
        <v>42339</v>
      </c>
      <c r="D187" s="5" t="s">
        <v>37</v>
      </c>
      <c r="E187" s="60">
        <v>19.240000000000691</v>
      </c>
    </row>
    <row r="188" spans="1:8">
      <c r="A188" s="51" t="s">
        <v>26</v>
      </c>
      <c r="B188" s="46">
        <v>42339</v>
      </c>
      <c r="C188" s="46">
        <f>DATE(YEAR(Tabela1[[#This Row],[Data]]),MONTH(Tabela1[[#This Row],[Data]]),1)</f>
        <v>42339</v>
      </c>
      <c r="D188" s="5" t="s">
        <v>37</v>
      </c>
      <c r="E188" s="60">
        <v>-123.73999999999978</v>
      </c>
    </row>
    <row r="189" spans="1:8">
      <c r="A189" s="51" t="s">
        <v>22</v>
      </c>
      <c r="B189" s="46">
        <v>42348</v>
      </c>
      <c r="C189" s="46">
        <f>DATE(YEAR(Tabela1[[#This Row],[Data]]),MONTH(Tabela1[[#This Row],[Data]]),1)</f>
        <v>42339</v>
      </c>
      <c r="D189" s="5" t="s">
        <v>37</v>
      </c>
      <c r="E189" s="60">
        <v>51.149999999999636</v>
      </c>
    </row>
    <row r="190" spans="1:8">
      <c r="A190" s="51" t="s">
        <v>23</v>
      </c>
      <c r="B190" s="46">
        <v>42348</v>
      </c>
      <c r="C190" s="46">
        <f>DATE(YEAR(Tabela1[[#This Row],[Data]]),MONTH(Tabela1[[#This Row],[Data]]),1)</f>
        <v>42339</v>
      </c>
      <c r="D190" s="5" t="s">
        <v>37</v>
      </c>
      <c r="E190" s="60">
        <v>36.239999999999782</v>
      </c>
    </row>
    <row r="191" spans="1:8">
      <c r="A191" s="51" t="s">
        <v>24</v>
      </c>
      <c r="B191" s="46">
        <v>42348</v>
      </c>
      <c r="C191" s="46">
        <f>DATE(YEAR(Tabela1[[#This Row],[Data]]),MONTH(Tabela1[[#This Row],[Data]]),1)</f>
        <v>42339</v>
      </c>
      <c r="D191" s="5" t="s">
        <v>37</v>
      </c>
      <c r="E191" s="60">
        <v>81.639999999999418</v>
      </c>
    </row>
    <row r="192" spans="1:8">
      <c r="A192" s="51" t="s">
        <v>25</v>
      </c>
      <c r="B192" s="46">
        <v>42348</v>
      </c>
      <c r="C192" s="46">
        <f>DATE(YEAR(Tabela1[[#This Row],[Data]]),MONTH(Tabela1[[#This Row],[Data]]),1)</f>
        <v>42339</v>
      </c>
      <c r="D192" s="5" t="s">
        <v>37</v>
      </c>
      <c r="E192" s="60">
        <v>27.009999999999309</v>
      </c>
    </row>
    <row r="193" spans="1:5">
      <c r="A193" s="51" t="s">
        <v>26</v>
      </c>
      <c r="B193" s="46">
        <v>42348</v>
      </c>
      <c r="C193" s="46">
        <f>DATE(YEAR(Tabela1[[#This Row],[Data]]),MONTH(Tabela1[[#This Row],[Data]]),1)</f>
        <v>42339</v>
      </c>
      <c r="D193" s="5" t="s">
        <v>37</v>
      </c>
      <c r="E193" s="60">
        <v>62.119999999999891</v>
      </c>
    </row>
    <row r="194" spans="1:5">
      <c r="A194" s="51" t="s">
        <v>17</v>
      </c>
      <c r="B194" s="46">
        <v>42348</v>
      </c>
      <c r="C194" s="46">
        <f>DATE(YEAR(Tabela1[[#This Row],[Data]]),MONTH(Tabela1[[#This Row],[Data]]),1)</f>
        <v>42339</v>
      </c>
      <c r="D194" s="5" t="s">
        <v>37</v>
      </c>
      <c r="E194" s="60">
        <v>33.270000000000437</v>
      </c>
    </row>
    <row r="195" spans="1:5">
      <c r="A195" s="51" t="s">
        <v>19</v>
      </c>
      <c r="B195" s="46">
        <v>42348</v>
      </c>
      <c r="C195" s="46">
        <f>DATE(YEAR(Tabela1[[#This Row],[Data]]),MONTH(Tabela1[[#This Row],[Data]]),1)</f>
        <v>42339</v>
      </c>
      <c r="D195" s="5" t="s">
        <v>37</v>
      </c>
      <c r="E195" s="60">
        <v>121.55999999999949</v>
      </c>
    </row>
    <row r="196" spans="1:5">
      <c r="A196" s="51" t="s">
        <v>20</v>
      </c>
      <c r="B196" s="46">
        <v>42348</v>
      </c>
      <c r="C196" s="46">
        <f>DATE(YEAR(Tabela1[[#This Row],[Data]]),MONTH(Tabela1[[#This Row],[Data]]),1)</f>
        <v>42339</v>
      </c>
      <c r="D196" s="5" t="s">
        <v>37</v>
      </c>
      <c r="E196" s="60">
        <v>67.8700000000008</v>
      </c>
    </row>
    <row r="197" spans="1:5">
      <c r="A197" s="51" t="s">
        <v>21</v>
      </c>
      <c r="B197" s="46">
        <v>42348</v>
      </c>
      <c r="C197" s="46">
        <f>DATE(YEAR(Tabela1[[#This Row],[Data]]),MONTH(Tabela1[[#This Row],[Data]]),1)</f>
        <v>42339</v>
      </c>
      <c r="D197" s="5" t="s">
        <v>37</v>
      </c>
      <c r="E197" s="60">
        <v>4.6199999999989814</v>
      </c>
    </row>
    <row r="198" spans="1:5">
      <c r="A198" s="52" t="s">
        <v>13</v>
      </c>
      <c r="B198" s="46">
        <v>42348</v>
      </c>
      <c r="C198" s="46">
        <f>DATE(YEAR(Tabela1[[#This Row],[Data]]),MONTH(Tabela1[[#This Row],[Data]]),1)</f>
        <v>42339</v>
      </c>
      <c r="D198" s="5" t="s">
        <v>37</v>
      </c>
      <c r="E198" s="60">
        <v>-9.8999999999978172</v>
      </c>
    </row>
    <row r="199" spans="1:5">
      <c r="A199" s="65" t="s">
        <v>13</v>
      </c>
      <c r="B199" s="47">
        <v>42353</v>
      </c>
      <c r="C199" s="47">
        <f>DATE(YEAR(Tabela1[[#This Row],[Data]]),MONTH(Tabela1[[#This Row],[Data]]),1)</f>
        <v>42339</v>
      </c>
      <c r="D199" s="45" t="s">
        <v>39</v>
      </c>
      <c r="E199" s="61">
        <v>11000</v>
      </c>
    </row>
    <row r="200" spans="1:5">
      <c r="A200" s="53" t="s">
        <v>13</v>
      </c>
      <c r="B200" s="47">
        <v>42356</v>
      </c>
      <c r="C200" s="47">
        <f>DATE(YEAR(Tabela1[[#This Row],[Data]]),MONTH(Tabela1[[#This Row],[Data]]),1)</f>
        <v>42339</v>
      </c>
      <c r="D200" s="45" t="s">
        <v>42</v>
      </c>
      <c r="E200" s="61">
        <v>-10800</v>
      </c>
    </row>
    <row r="201" spans="1:5">
      <c r="A201" s="51" t="s">
        <v>24</v>
      </c>
      <c r="B201" s="47">
        <v>42356</v>
      </c>
      <c r="C201" s="47">
        <f>DATE(YEAR(Tabela1[[#This Row],[Data]]),MONTH(Tabela1[[#This Row],[Data]]),1)</f>
        <v>42339</v>
      </c>
      <c r="D201" s="45" t="s">
        <v>39</v>
      </c>
      <c r="E201" s="61">
        <v>10900.5</v>
      </c>
    </row>
    <row r="202" spans="1:5">
      <c r="A202" s="51" t="s">
        <v>13</v>
      </c>
      <c r="B202" s="47">
        <v>42356</v>
      </c>
      <c r="C202" s="47">
        <f>DATE(YEAR(Tabela1[[#This Row],[Data]]),MONTH(Tabela1[[#This Row],[Data]]),1)</f>
        <v>42339</v>
      </c>
      <c r="D202" s="5" t="s">
        <v>37</v>
      </c>
      <c r="E202" s="60">
        <v>-8.9000000000003752</v>
      </c>
    </row>
    <row r="203" spans="1:5">
      <c r="A203" s="51" t="s">
        <v>15</v>
      </c>
      <c r="B203" s="47">
        <v>42356</v>
      </c>
      <c r="C203" s="47">
        <f>DATE(YEAR(Tabela1[[#This Row],[Data]]),MONTH(Tabela1[[#This Row],[Data]]),1)</f>
        <v>42339</v>
      </c>
      <c r="D203" s="5" t="s">
        <v>37</v>
      </c>
      <c r="E203" s="60">
        <v>0</v>
      </c>
    </row>
    <row r="204" spans="1:5">
      <c r="A204" s="51" t="s">
        <v>17</v>
      </c>
      <c r="B204" s="47">
        <v>42356</v>
      </c>
      <c r="C204" s="47">
        <f>DATE(YEAR(Tabela1[[#This Row],[Data]]),MONTH(Tabela1[[#This Row],[Data]]),1)</f>
        <v>42339</v>
      </c>
      <c r="D204" s="5" t="s">
        <v>37</v>
      </c>
      <c r="E204" s="60">
        <v>27.219999999999345</v>
      </c>
    </row>
    <row r="205" spans="1:5">
      <c r="A205" s="51" t="s">
        <v>19</v>
      </c>
      <c r="B205" s="47">
        <v>42356</v>
      </c>
      <c r="C205" s="47">
        <f>DATE(YEAR(Tabela1[[#This Row],[Data]]),MONTH(Tabela1[[#This Row],[Data]]),1)</f>
        <v>42339</v>
      </c>
      <c r="D205" s="5" t="s">
        <v>37</v>
      </c>
      <c r="E205" s="60">
        <v>52.8700000000008</v>
      </c>
    </row>
    <row r="206" spans="1:5">
      <c r="A206" s="51" t="s">
        <v>20</v>
      </c>
      <c r="B206" s="47">
        <v>42356</v>
      </c>
      <c r="C206" s="47">
        <f>DATE(YEAR(Tabela1[[#This Row],[Data]]),MONTH(Tabela1[[#This Row],[Data]]),1)</f>
        <v>42339</v>
      </c>
      <c r="D206" s="5" t="s">
        <v>37</v>
      </c>
      <c r="E206" s="60">
        <v>58.399999999999636</v>
      </c>
    </row>
    <row r="207" spans="1:5">
      <c r="A207" s="51" t="s">
        <v>21</v>
      </c>
      <c r="B207" s="47">
        <v>42356</v>
      </c>
      <c r="C207" s="47">
        <f>DATE(YEAR(Tabela1[[#This Row],[Data]]),MONTH(Tabela1[[#This Row],[Data]]),1)</f>
        <v>42339</v>
      </c>
      <c r="D207" s="5" t="s">
        <v>37</v>
      </c>
      <c r="E207" s="60">
        <v>86.900000000001455</v>
      </c>
    </row>
    <row r="208" spans="1:5">
      <c r="A208" s="51" t="s">
        <v>22</v>
      </c>
      <c r="B208" s="47">
        <v>42356</v>
      </c>
      <c r="C208" s="47">
        <f>DATE(YEAR(Tabela1[[#This Row],[Data]]),MONTH(Tabela1[[#This Row],[Data]]),1)</f>
        <v>42339</v>
      </c>
      <c r="D208" s="5" t="s">
        <v>37</v>
      </c>
      <c r="E208" s="60">
        <v>23.430000000000291</v>
      </c>
    </row>
    <row r="209" spans="1:5">
      <c r="A209" s="51" t="s">
        <v>23</v>
      </c>
      <c r="B209" s="47">
        <v>42356</v>
      </c>
      <c r="C209" s="47">
        <f>DATE(YEAR(Tabela1[[#This Row],[Data]]),MONTH(Tabela1[[#This Row],[Data]]),1)</f>
        <v>42339</v>
      </c>
      <c r="D209" s="5" t="s">
        <v>37</v>
      </c>
      <c r="E209" s="60">
        <v>-15.119999999999891</v>
      </c>
    </row>
    <row r="210" spans="1:5">
      <c r="A210" s="51" t="s">
        <v>25</v>
      </c>
      <c r="B210" s="47">
        <v>42356</v>
      </c>
      <c r="C210" s="47">
        <f>DATE(YEAR(Tabela1[[#This Row],[Data]]),MONTH(Tabela1[[#This Row],[Data]]),1)</f>
        <v>42339</v>
      </c>
      <c r="D210" s="5" t="s">
        <v>37</v>
      </c>
      <c r="E210" s="60">
        <v>23.240000000000691</v>
      </c>
    </row>
    <row r="211" spans="1:5">
      <c r="A211" s="53" t="s">
        <v>26</v>
      </c>
      <c r="B211" s="47">
        <v>42356</v>
      </c>
      <c r="C211" s="47">
        <f>DATE(YEAR(Tabela1[[#This Row],[Data]]),MONTH(Tabela1[[#This Row],[Data]]),1)</f>
        <v>42339</v>
      </c>
      <c r="D211" s="45" t="s">
        <v>37</v>
      </c>
      <c r="E211" s="61">
        <v>25.899999999999636</v>
      </c>
    </row>
    <row r="212" spans="1:5">
      <c r="A212" s="51" t="s">
        <v>17</v>
      </c>
      <c r="B212" s="46">
        <v>42366</v>
      </c>
      <c r="C212" s="47">
        <f>DATE(YEAR(Tabela1[[#This Row],[Data]]),MONTH(Tabela1[[#This Row],[Data]]),1)</f>
        <v>42339</v>
      </c>
      <c r="D212" s="45" t="s">
        <v>37</v>
      </c>
      <c r="E212" s="60">
        <v>39.3700000000008</v>
      </c>
    </row>
    <row r="213" spans="1:5">
      <c r="A213" s="51" t="s">
        <v>19</v>
      </c>
      <c r="B213" s="46">
        <v>42366</v>
      </c>
      <c r="C213" s="47">
        <f>DATE(YEAR(Tabela1[[#This Row],[Data]]),MONTH(Tabela1[[#This Row],[Data]]),1)</f>
        <v>42339</v>
      </c>
      <c r="D213" s="45" t="s">
        <v>37</v>
      </c>
      <c r="E213" s="60">
        <v>-7.1599999999998545</v>
      </c>
    </row>
    <row r="214" spans="1:5">
      <c r="A214" s="51" t="s">
        <v>20</v>
      </c>
      <c r="B214" s="46">
        <v>42366</v>
      </c>
      <c r="C214" s="47">
        <f>DATE(YEAR(Tabela1[[#This Row],[Data]]),MONTH(Tabela1[[#This Row],[Data]]),1)</f>
        <v>42339</v>
      </c>
      <c r="D214" s="45" t="s">
        <v>37</v>
      </c>
      <c r="E214" s="60">
        <v>48.829999999999927</v>
      </c>
    </row>
    <row r="215" spans="1:5">
      <c r="A215" s="51" t="s">
        <v>21</v>
      </c>
      <c r="B215" s="46">
        <v>42366</v>
      </c>
      <c r="C215" s="47">
        <f>DATE(YEAR(Tabela1[[#This Row],[Data]]),MONTH(Tabela1[[#This Row],[Data]]),1)</f>
        <v>42339</v>
      </c>
      <c r="D215" s="45" t="s">
        <v>37</v>
      </c>
      <c r="E215" s="60">
        <v>45.579999999998108</v>
      </c>
    </row>
    <row r="216" spans="1:5">
      <c r="A216" s="51" t="s">
        <v>22</v>
      </c>
      <c r="B216" s="46">
        <v>42366</v>
      </c>
      <c r="C216" s="47">
        <f>DATE(YEAR(Tabela1[[#This Row],[Data]]),MONTH(Tabela1[[#This Row],[Data]]),1)</f>
        <v>42339</v>
      </c>
      <c r="D216" s="45" t="s">
        <v>37</v>
      </c>
      <c r="E216" s="60">
        <v>24.969999999999345</v>
      </c>
    </row>
    <row r="217" spans="1:5">
      <c r="A217" s="51" t="s">
        <v>23</v>
      </c>
      <c r="B217" s="46">
        <v>42366</v>
      </c>
      <c r="C217" s="47">
        <f>DATE(YEAR(Tabela1[[#This Row],[Data]]),MONTH(Tabela1[[#This Row],[Data]]),1)</f>
        <v>42339</v>
      </c>
      <c r="D217" s="45" t="s">
        <v>37</v>
      </c>
      <c r="E217" s="60">
        <v>2.6999999999998181</v>
      </c>
    </row>
    <row r="218" spans="1:5">
      <c r="A218" s="51" t="s">
        <v>24</v>
      </c>
      <c r="B218" s="46">
        <v>42366</v>
      </c>
      <c r="C218" s="47">
        <f>DATE(YEAR(Tabela1[[#This Row],[Data]]),MONTH(Tabela1[[#This Row],[Data]]),1)</f>
        <v>42339</v>
      </c>
      <c r="D218" s="45" t="s">
        <v>37</v>
      </c>
      <c r="E218" s="60">
        <v>131.04000000000087</v>
      </c>
    </row>
    <row r="219" spans="1:5">
      <c r="A219" s="51" t="s">
        <v>25</v>
      </c>
      <c r="B219" s="46">
        <v>42366</v>
      </c>
      <c r="C219" s="47">
        <f>DATE(YEAR(Tabela1[[#This Row],[Data]]),MONTH(Tabela1[[#This Row],[Data]]),1)</f>
        <v>42339</v>
      </c>
      <c r="D219" s="45" t="s">
        <v>37</v>
      </c>
      <c r="E219" s="60">
        <v>19.420000000000073</v>
      </c>
    </row>
    <row r="220" spans="1:5">
      <c r="A220" s="53" t="s">
        <v>26</v>
      </c>
      <c r="B220" s="46">
        <v>42366</v>
      </c>
      <c r="C220" s="47">
        <f>DATE(YEAR(Tabela1[[#This Row],[Data]]),MONTH(Tabela1[[#This Row],[Data]]),1)</f>
        <v>42339</v>
      </c>
      <c r="D220" s="45" t="s">
        <v>37</v>
      </c>
      <c r="E220" s="61">
        <v>34.480000000000473</v>
      </c>
    </row>
    <row r="221" spans="1:5">
      <c r="A221" s="53" t="s">
        <v>13</v>
      </c>
      <c r="B221" s="46">
        <v>42366</v>
      </c>
      <c r="C221" s="47">
        <f>DATE(YEAR(Tabela1[[#This Row],[Data]]),MONTH(Tabela1[[#This Row],[Data]]),1)</f>
        <v>42339</v>
      </c>
      <c r="D221" s="45" t="s">
        <v>39</v>
      </c>
      <c r="E221" s="61">
        <v>250</v>
      </c>
    </row>
    <row r="222" spans="1:5">
      <c r="A222" s="51" t="s">
        <v>17</v>
      </c>
      <c r="B222" s="46">
        <v>42373</v>
      </c>
      <c r="C222" s="47">
        <f>DATE(YEAR(Tabela1[[#This Row],[Data]]),MONTH(Tabela1[[#This Row],[Data]]),1)</f>
        <v>42370</v>
      </c>
      <c r="D222" s="45" t="s">
        <v>37</v>
      </c>
      <c r="E222" s="60">
        <v>19.789999999999054</v>
      </c>
    </row>
    <row r="223" spans="1:5">
      <c r="A223" s="51" t="s">
        <v>19</v>
      </c>
      <c r="B223" s="46">
        <v>42373</v>
      </c>
      <c r="C223" s="47">
        <f>DATE(YEAR(Tabela1[[#This Row],[Data]]),MONTH(Tabela1[[#This Row],[Data]]),1)</f>
        <v>42370</v>
      </c>
      <c r="D223" s="45" t="s">
        <v>37</v>
      </c>
      <c r="E223" s="60">
        <v>81.889999999999418</v>
      </c>
    </row>
    <row r="224" spans="1:5">
      <c r="A224" s="51" t="s">
        <v>20</v>
      </c>
      <c r="B224" s="46">
        <v>42373</v>
      </c>
      <c r="C224" s="47">
        <f>DATE(YEAR(Tabela1[[#This Row],[Data]]),MONTH(Tabela1[[#This Row],[Data]]),1)</f>
        <v>42370</v>
      </c>
      <c r="D224" s="45" t="s">
        <v>37</v>
      </c>
      <c r="E224" s="60">
        <v>39.170000000000073</v>
      </c>
    </row>
    <row r="225" spans="1:5">
      <c r="A225" s="51" t="s">
        <v>21</v>
      </c>
      <c r="B225" s="46">
        <v>42373</v>
      </c>
      <c r="C225" s="47">
        <f>DATE(YEAR(Tabela1[[#This Row],[Data]]),MONTH(Tabela1[[#This Row],[Data]]),1)</f>
        <v>42370</v>
      </c>
      <c r="D225" s="45" t="s">
        <v>37</v>
      </c>
      <c r="E225" s="60">
        <v>23</v>
      </c>
    </row>
    <row r="226" spans="1:5">
      <c r="A226" s="51" t="s">
        <v>22</v>
      </c>
      <c r="B226" s="46">
        <v>42373</v>
      </c>
      <c r="C226" s="47">
        <f>DATE(YEAR(Tabela1[[#This Row],[Data]]),MONTH(Tabela1[[#This Row],[Data]]),1)</f>
        <v>42370</v>
      </c>
      <c r="D226" s="45" t="s">
        <v>37</v>
      </c>
      <c r="E226" s="60">
        <v>20.460000000000946</v>
      </c>
    </row>
    <row r="227" spans="1:5">
      <c r="A227" s="51" t="s">
        <v>23</v>
      </c>
      <c r="B227" s="46">
        <v>42373</v>
      </c>
      <c r="C227" s="47">
        <f>DATE(YEAR(Tabela1[[#This Row],[Data]]),MONTH(Tabela1[[#This Row],[Data]]),1)</f>
        <v>42370</v>
      </c>
      <c r="D227" s="45" t="s">
        <v>37</v>
      </c>
      <c r="E227" s="60">
        <v>12.240000000000691</v>
      </c>
    </row>
    <row r="228" spans="1:5">
      <c r="A228" s="51" t="s">
        <v>24</v>
      </c>
      <c r="B228" s="46">
        <v>42373</v>
      </c>
      <c r="C228" s="47">
        <f>DATE(YEAR(Tabela1[[#This Row],[Data]]),MONTH(Tabela1[[#This Row],[Data]]),1)</f>
        <v>42370</v>
      </c>
      <c r="D228" s="45" t="s">
        <v>37</v>
      </c>
      <c r="E228" s="60">
        <v>104.13000000000102</v>
      </c>
    </row>
    <row r="229" spans="1:5">
      <c r="A229" s="51" t="s">
        <v>25</v>
      </c>
      <c r="B229" s="46">
        <v>42373</v>
      </c>
      <c r="C229" s="47">
        <f>DATE(YEAR(Tabela1[[#This Row],[Data]]),MONTH(Tabela1[[#This Row],[Data]]),1)</f>
        <v>42370</v>
      </c>
      <c r="D229" s="45" t="s">
        <v>37</v>
      </c>
      <c r="E229" s="60">
        <v>15.6299999999992</v>
      </c>
    </row>
    <row r="230" spans="1:5">
      <c r="A230" s="53" t="s">
        <v>26</v>
      </c>
      <c r="B230" s="46">
        <v>42373</v>
      </c>
      <c r="C230" s="47">
        <f>DATE(YEAR(Tabela1[[#This Row],[Data]]),MONTH(Tabela1[[#This Row],[Data]]),1)</f>
        <v>42370</v>
      </c>
      <c r="D230" s="45" t="s">
        <v>37</v>
      </c>
      <c r="E230" s="61">
        <v>30.5</v>
      </c>
    </row>
    <row r="231" spans="1:5">
      <c r="A231" s="51" t="s">
        <v>22</v>
      </c>
      <c r="B231" s="46">
        <v>42380</v>
      </c>
      <c r="C231" s="47">
        <f>DATE(YEAR(Tabela1[[#This Row],[Data]]),MONTH(Tabela1[[#This Row],[Data]]),1)</f>
        <v>42370</v>
      </c>
      <c r="D231" s="45" t="s">
        <v>37</v>
      </c>
      <c r="E231" s="60">
        <v>54.229999999999563</v>
      </c>
    </row>
    <row r="232" spans="1:5">
      <c r="A232" s="51" t="s">
        <v>23</v>
      </c>
      <c r="B232" s="46">
        <v>42380</v>
      </c>
      <c r="C232" s="47">
        <f>DATE(YEAR(Tabela1[[#This Row],[Data]]),MONTH(Tabela1[[#This Row],[Data]]),1)</f>
        <v>42370</v>
      </c>
      <c r="D232" s="45" t="s">
        <v>37</v>
      </c>
      <c r="E232" s="60">
        <v>39</v>
      </c>
    </row>
    <row r="233" spans="1:5">
      <c r="A233" s="51" t="s">
        <v>24</v>
      </c>
      <c r="B233" s="46">
        <v>42380</v>
      </c>
      <c r="C233" s="47">
        <f>DATE(YEAR(Tabela1[[#This Row],[Data]]),MONTH(Tabela1[[#This Row],[Data]]),1)</f>
        <v>42370</v>
      </c>
      <c r="D233" s="45" t="s">
        <v>37</v>
      </c>
      <c r="E233" s="60">
        <v>284.57999999999811</v>
      </c>
    </row>
    <row r="234" spans="1:5">
      <c r="A234" s="51" t="s">
        <v>25</v>
      </c>
      <c r="B234" s="46">
        <v>42380</v>
      </c>
      <c r="C234" s="47">
        <f>DATE(YEAR(Tabela1[[#This Row],[Data]]),MONTH(Tabela1[[#This Row],[Data]]),1)</f>
        <v>42370</v>
      </c>
      <c r="D234" s="45" t="s">
        <v>37</v>
      </c>
      <c r="E234" s="60">
        <v>19.0600000000004</v>
      </c>
    </row>
    <row r="235" spans="1:5">
      <c r="A235" s="53" t="s">
        <v>26</v>
      </c>
      <c r="B235" s="46">
        <v>42380</v>
      </c>
      <c r="C235" s="47">
        <f>DATE(YEAR(Tabela1[[#This Row],[Data]]),MONTH(Tabela1[[#This Row],[Data]]),1)</f>
        <v>42370</v>
      </c>
      <c r="D235" s="45" t="s">
        <v>37</v>
      </c>
      <c r="E235" s="61">
        <v>69.659999999999854</v>
      </c>
    </row>
    <row r="236" spans="1:5">
      <c r="A236" s="51" t="s">
        <v>17</v>
      </c>
      <c r="B236" s="46">
        <v>42380</v>
      </c>
      <c r="C236" s="47">
        <f>DATE(YEAR(Tabela1[[#This Row],[Data]]),MONTH(Tabela1[[#This Row],[Data]]),1)</f>
        <v>42370</v>
      </c>
      <c r="D236" s="45" t="s">
        <v>37</v>
      </c>
      <c r="E236" s="60">
        <v>18.530000000000655</v>
      </c>
    </row>
    <row r="237" spans="1:5">
      <c r="A237" s="51" t="s">
        <v>19</v>
      </c>
      <c r="B237" s="46">
        <v>42380</v>
      </c>
      <c r="C237" s="47">
        <f>DATE(YEAR(Tabela1[[#This Row],[Data]]),MONTH(Tabela1[[#This Row],[Data]]),1)</f>
        <v>42370</v>
      </c>
      <c r="D237" s="45" t="s">
        <v>37</v>
      </c>
      <c r="E237" s="60">
        <v>33.899999999999636</v>
      </c>
    </row>
    <row r="238" spans="1:5">
      <c r="A238" s="51" t="s">
        <v>20</v>
      </c>
      <c r="B238" s="46">
        <v>42380</v>
      </c>
      <c r="C238" s="47">
        <f>DATE(YEAR(Tabela1[[#This Row],[Data]]),MONTH(Tabela1[[#This Row],[Data]]),1)</f>
        <v>42370</v>
      </c>
      <c r="D238" s="45" t="s">
        <v>37</v>
      </c>
      <c r="E238" s="60">
        <v>49.090000000000146</v>
      </c>
    </row>
    <row r="239" spans="1:5">
      <c r="A239" s="53" t="s">
        <v>21</v>
      </c>
      <c r="B239" s="46">
        <v>42380</v>
      </c>
      <c r="C239" s="47">
        <f>DATE(YEAR(Tabela1[[#This Row],[Data]]),MONTH(Tabela1[[#This Row],[Data]]),1)</f>
        <v>42370</v>
      </c>
      <c r="D239" s="45" t="s">
        <v>37</v>
      </c>
      <c r="E239" s="61">
        <v>73.479999999999563</v>
      </c>
    </row>
    <row r="240" spans="1:5">
      <c r="A240" s="53" t="s">
        <v>13</v>
      </c>
      <c r="B240" s="46">
        <v>42380</v>
      </c>
      <c r="C240" s="47">
        <f>DATE(YEAR(Tabela1[[#This Row],[Data]]),MONTH(Tabela1[[#This Row],[Data]]),1)</f>
        <v>42370</v>
      </c>
      <c r="D240" s="45" t="s">
        <v>41</v>
      </c>
      <c r="E240" s="61">
        <v>9.9</v>
      </c>
    </row>
    <row r="241" spans="1:5">
      <c r="A241" s="53" t="s">
        <v>13</v>
      </c>
      <c r="B241" s="47">
        <v>42382</v>
      </c>
      <c r="C241" s="47">
        <f>DATE(YEAR(Tabela1[[#This Row],[Data]]),MONTH(Tabela1[[#This Row],[Data]]),1)</f>
        <v>42370</v>
      </c>
      <c r="D241" s="45" t="s">
        <v>39</v>
      </c>
      <c r="E241" s="12">
        <v>5495.39</v>
      </c>
    </row>
    <row r="242" spans="1:5">
      <c r="A242" s="53" t="s">
        <v>19</v>
      </c>
      <c r="B242" s="47">
        <v>42382</v>
      </c>
      <c r="C242" s="47">
        <f>DATE(YEAR(Tabela1[[#This Row],[Data]]),MONTH(Tabela1[[#This Row],[Data]]),1)</f>
        <v>42370</v>
      </c>
      <c r="D242" s="45" t="s">
        <v>42</v>
      </c>
      <c r="E242" s="61">
        <v>-5515.49</v>
      </c>
    </row>
    <row r="243" spans="1:5">
      <c r="A243" s="53" t="s">
        <v>17</v>
      </c>
      <c r="B243" s="47">
        <v>42382</v>
      </c>
      <c r="C243" s="47">
        <f>DATE(YEAR(Tabela1[[#This Row],[Data]]),MONTH(Tabela1[[#This Row],[Data]]),1)</f>
        <v>42370</v>
      </c>
      <c r="D243" s="45" t="s">
        <v>37</v>
      </c>
      <c r="E243" s="61">
        <v>18.190000000000509</v>
      </c>
    </row>
    <row r="244" spans="1:5">
      <c r="A244" s="51" t="s">
        <v>20</v>
      </c>
      <c r="B244" s="47">
        <v>42382</v>
      </c>
      <c r="C244" s="47">
        <f>DATE(YEAR(Tabela1[[#This Row],[Data]]),MONTH(Tabela1[[#This Row],[Data]]),1)</f>
        <v>42370</v>
      </c>
      <c r="D244" s="5" t="s">
        <v>37</v>
      </c>
      <c r="E244" s="60">
        <v>19.680000000000291</v>
      </c>
    </row>
    <row r="245" spans="1:5">
      <c r="A245" s="53" t="s">
        <v>21</v>
      </c>
      <c r="B245" s="47">
        <v>42382</v>
      </c>
      <c r="C245" s="47">
        <f>DATE(YEAR(Tabela1[[#This Row],[Data]]),MONTH(Tabela1[[#This Row],[Data]]),1)</f>
        <v>42370</v>
      </c>
      <c r="D245" s="45" t="s">
        <v>37</v>
      </c>
      <c r="E245" s="61">
        <v>38.119999999998981</v>
      </c>
    </row>
    <row r="246" spans="1:5">
      <c r="A246" s="51" t="s">
        <v>22</v>
      </c>
      <c r="B246" s="47">
        <v>42382</v>
      </c>
      <c r="C246" s="47">
        <f>DATE(YEAR(Tabela1[[#This Row],[Data]]),MONTH(Tabela1[[#This Row],[Data]]),1)</f>
        <v>42370</v>
      </c>
      <c r="D246" s="45" t="s">
        <v>37</v>
      </c>
      <c r="E246" s="60">
        <v>11.770000000000437</v>
      </c>
    </row>
    <row r="247" spans="1:5">
      <c r="A247" s="51" t="s">
        <v>23</v>
      </c>
      <c r="B247" s="47">
        <v>42382</v>
      </c>
      <c r="C247" s="47">
        <f>DATE(YEAR(Tabela1[[#This Row],[Data]]),MONTH(Tabela1[[#This Row],[Data]]),1)</f>
        <v>42370</v>
      </c>
      <c r="D247" s="45" t="s">
        <v>37</v>
      </c>
      <c r="E247" s="60">
        <v>6.0599999999994907</v>
      </c>
    </row>
    <row r="248" spans="1:5">
      <c r="A248" s="51" t="s">
        <v>24</v>
      </c>
      <c r="B248" s="47">
        <v>42382</v>
      </c>
      <c r="C248" s="47">
        <f>DATE(YEAR(Tabela1[[#This Row],[Data]]),MONTH(Tabela1[[#This Row],[Data]]),1)</f>
        <v>42370</v>
      </c>
      <c r="D248" s="45" t="s">
        <v>37</v>
      </c>
      <c r="E248" s="60">
        <v>54.090000000000146</v>
      </c>
    </row>
    <row r="249" spans="1:5">
      <c r="A249" s="51" t="s">
        <v>25</v>
      </c>
      <c r="B249" s="47">
        <v>42382</v>
      </c>
      <c r="C249" s="47">
        <f>DATE(YEAR(Tabela1[[#This Row],[Data]]),MONTH(Tabela1[[#This Row],[Data]]),1)</f>
        <v>42370</v>
      </c>
      <c r="D249" s="45" t="s">
        <v>37</v>
      </c>
      <c r="E249" s="60">
        <v>8.2200000000002547</v>
      </c>
    </row>
    <row r="250" spans="1:5">
      <c r="A250" s="53" t="s">
        <v>26</v>
      </c>
      <c r="B250" s="47">
        <v>42382</v>
      </c>
      <c r="C250" s="47">
        <f>DATE(YEAR(Tabela1[[#This Row],[Data]]),MONTH(Tabela1[[#This Row],[Data]]),1)</f>
        <v>42370</v>
      </c>
      <c r="D250" s="45" t="s">
        <v>37</v>
      </c>
      <c r="E250" s="61">
        <v>10.399999999999636</v>
      </c>
    </row>
    <row r="251" spans="1:5">
      <c r="A251" s="51" t="s">
        <v>13</v>
      </c>
      <c r="B251" s="46">
        <v>42387</v>
      </c>
      <c r="C251" s="46">
        <f>DATE(YEAR(Tabela1[[#This Row],[Data]]),MONTH(Tabela1[[#This Row],[Data]]),1)</f>
        <v>42370</v>
      </c>
      <c r="D251" s="5" t="s">
        <v>42</v>
      </c>
      <c r="E251" s="60">
        <v>-6000.0000000000009</v>
      </c>
    </row>
    <row r="252" spans="1:5">
      <c r="A252" s="51" t="s">
        <v>15</v>
      </c>
      <c r="B252" s="46">
        <v>42387</v>
      </c>
      <c r="C252" s="46">
        <f>DATE(YEAR(Tabela1[[#This Row],[Data]]),MONTH(Tabela1[[#This Row],[Data]]),1)</f>
        <v>42370</v>
      </c>
      <c r="D252" s="5" t="s">
        <v>39</v>
      </c>
      <c r="E252" s="60">
        <v>3000.3299999999995</v>
      </c>
    </row>
    <row r="253" spans="1:5">
      <c r="A253" s="51" t="s">
        <v>17</v>
      </c>
      <c r="B253" s="46">
        <v>42387</v>
      </c>
      <c r="C253" s="47">
        <f>DATE(YEAR(Tabela1[[#This Row],[Data]]),MONTH(Tabela1[[#This Row],[Data]]),1)</f>
        <v>42370</v>
      </c>
      <c r="D253" s="45" t="s">
        <v>39</v>
      </c>
      <c r="E253" s="60">
        <v>3009.33</v>
      </c>
    </row>
    <row r="254" spans="1:5">
      <c r="A254" s="51" t="s">
        <v>19</v>
      </c>
      <c r="B254" s="46">
        <v>42387</v>
      </c>
      <c r="C254" s="47">
        <f>DATE(YEAR(Tabela1[[#This Row],[Data]]),MONTH(Tabela1[[#This Row],[Data]]),1)</f>
        <v>42370</v>
      </c>
      <c r="D254" s="45" t="s">
        <v>37</v>
      </c>
      <c r="E254" s="60">
        <v>-34.25</v>
      </c>
    </row>
    <row r="255" spans="1:5">
      <c r="A255" s="51" t="s">
        <v>20</v>
      </c>
      <c r="B255" s="46">
        <v>42387</v>
      </c>
      <c r="C255" s="47">
        <f>DATE(YEAR(Tabela1[[#This Row],[Data]]),MONTH(Tabela1[[#This Row],[Data]]),1)</f>
        <v>42370</v>
      </c>
      <c r="D255" s="45" t="s">
        <v>37</v>
      </c>
      <c r="E255" s="60">
        <v>29.559999999999491</v>
      </c>
    </row>
    <row r="256" spans="1:5">
      <c r="A256" s="53" t="s">
        <v>21</v>
      </c>
      <c r="B256" s="46">
        <v>42387</v>
      </c>
      <c r="C256" s="47">
        <f>DATE(YEAR(Tabela1[[#This Row],[Data]]),MONTH(Tabela1[[#This Row],[Data]]),1)</f>
        <v>42370</v>
      </c>
      <c r="D256" s="45" t="s">
        <v>37</v>
      </c>
      <c r="E256" s="61">
        <v>36.080000000001746</v>
      </c>
    </row>
    <row r="257" spans="1:5">
      <c r="A257" s="51" t="s">
        <v>22</v>
      </c>
      <c r="B257" s="46">
        <v>42387</v>
      </c>
      <c r="C257" s="47">
        <f>DATE(YEAR(Tabela1[[#This Row],[Data]]),MONTH(Tabela1[[#This Row],[Data]]),1)</f>
        <v>42370</v>
      </c>
      <c r="D257" s="45" t="s">
        <v>37</v>
      </c>
      <c r="E257" s="60">
        <v>15.510000000000218</v>
      </c>
    </row>
    <row r="258" spans="1:5">
      <c r="A258" s="51" t="s">
        <v>23</v>
      </c>
      <c r="B258" s="46">
        <v>42387</v>
      </c>
      <c r="C258" s="47">
        <f>DATE(YEAR(Tabela1[[#This Row],[Data]]),MONTH(Tabela1[[#This Row],[Data]]),1)</f>
        <v>42370</v>
      </c>
      <c r="D258" s="45" t="s">
        <v>37</v>
      </c>
      <c r="E258" s="60">
        <v>-3.2399999999997817</v>
      </c>
    </row>
    <row r="259" spans="1:5">
      <c r="A259" s="51" t="s">
        <v>24</v>
      </c>
      <c r="B259" s="46">
        <v>42387</v>
      </c>
      <c r="C259" s="47">
        <f>DATE(YEAR(Tabela1[[#This Row],[Data]]),MONTH(Tabela1[[#This Row],[Data]]),1)</f>
        <v>42370</v>
      </c>
      <c r="D259" s="45" t="s">
        <v>37</v>
      </c>
      <c r="E259" s="60">
        <v>46.619999999998981</v>
      </c>
    </row>
    <row r="260" spans="1:5">
      <c r="A260" s="51" t="s">
        <v>25</v>
      </c>
      <c r="B260" s="46">
        <v>42387</v>
      </c>
      <c r="C260" s="47">
        <f>DATE(YEAR(Tabela1[[#This Row],[Data]]),MONTH(Tabela1[[#This Row],[Data]]),1)</f>
        <v>42370</v>
      </c>
      <c r="D260" s="45" t="s">
        <v>37</v>
      </c>
      <c r="E260" s="60">
        <v>11.739999999999782</v>
      </c>
    </row>
    <row r="261" spans="1:5">
      <c r="A261" s="53" t="s">
        <v>26</v>
      </c>
      <c r="B261" s="46">
        <v>42387</v>
      </c>
      <c r="C261" s="47">
        <f>DATE(YEAR(Tabela1[[#This Row],[Data]]),MONTH(Tabela1[[#This Row],[Data]]),1)</f>
        <v>42370</v>
      </c>
      <c r="D261" s="45" t="s">
        <v>37</v>
      </c>
      <c r="E261" s="61">
        <v>12.840000000000146</v>
      </c>
    </row>
    <row r="262" spans="1:5">
      <c r="A262" s="51" t="s">
        <v>15</v>
      </c>
      <c r="B262" s="46">
        <v>42396</v>
      </c>
      <c r="C262" s="47">
        <f>DATE(YEAR(Tabela1[[#This Row],[Data]]),MONTH(Tabela1[[#This Row],[Data]]),1)</f>
        <v>42370</v>
      </c>
      <c r="D262" s="45" t="s">
        <v>37</v>
      </c>
      <c r="E262" s="60">
        <v>3.5799999999999272</v>
      </c>
    </row>
    <row r="263" spans="1:5">
      <c r="A263" s="51" t="s">
        <v>17</v>
      </c>
      <c r="B263" s="46">
        <v>42396</v>
      </c>
      <c r="C263" s="47">
        <f>DATE(YEAR(Tabela1[[#This Row],[Data]]),MONTH(Tabela1[[#This Row],[Data]]),1)</f>
        <v>42370</v>
      </c>
      <c r="D263" s="45" t="s">
        <v>37</v>
      </c>
      <c r="E263" s="60">
        <v>35.760000000000218</v>
      </c>
    </row>
    <row r="264" spans="1:5">
      <c r="A264" s="51" t="s">
        <v>19</v>
      </c>
      <c r="B264" s="46">
        <v>42396</v>
      </c>
      <c r="C264" s="47">
        <f>DATE(YEAR(Tabela1[[#This Row],[Data]]),MONTH(Tabela1[[#This Row],[Data]]),1)</f>
        <v>42370</v>
      </c>
      <c r="D264" s="45" t="s">
        <v>37</v>
      </c>
      <c r="E264" s="60">
        <v>51.200000000000728</v>
      </c>
    </row>
    <row r="265" spans="1:5">
      <c r="A265" s="51" t="s">
        <v>20</v>
      </c>
      <c r="B265" s="46">
        <v>42396</v>
      </c>
      <c r="C265" s="47">
        <f>DATE(YEAR(Tabela1[[#This Row],[Data]]),MONTH(Tabela1[[#This Row],[Data]]),1)</f>
        <v>42370</v>
      </c>
      <c r="D265" s="45" t="s">
        <v>37</v>
      </c>
      <c r="E265" s="60">
        <v>59.270000000000437</v>
      </c>
    </row>
    <row r="266" spans="1:5">
      <c r="A266" s="51" t="s">
        <v>21</v>
      </c>
      <c r="B266" s="46">
        <v>42396</v>
      </c>
      <c r="C266" s="47">
        <f>DATE(YEAR(Tabela1[[#This Row],[Data]]),MONTH(Tabela1[[#This Row],[Data]]),1)</f>
        <v>42370</v>
      </c>
      <c r="D266" s="45" t="s">
        <v>37</v>
      </c>
      <c r="E266" s="60">
        <v>83.380000000001019</v>
      </c>
    </row>
    <row r="267" spans="1:5">
      <c r="A267" s="51" t="s">
        <v>22</v>
      </c>
      <c r="B267" s="46">
        <v>42396</v>
      </c>
      <c r="C267" s="47">
        <f>DATE(YEAR(Tabela1[[#This Row],[Data]]),MONTH(Tabela1[[#This Row],[Data]]),1)</f>
        <v>42370</v>
      </c>
      <c r="D267" s="45" t="s">
        <v>37</v>
      </c>
      <c r="E267" s="60">
        <v>102.85000000000036</v>
      </c>
    </row>
    <row r="268" spans="1:5">
      <c r="A268" s="51" t="s">
        <v>23</v>
      </c>
      <c r="B268" s="46">
        <v>42396</v>
      </c>
      <c r="C268" s="47">
        <f>DATE(YEAR(Tabela1[[#This Row],[Data]]),MONTH(Tabela1[[#This Row],[Data]]),1)</f>
        <v>42370</v>
      </c>
      <c r="D268" s="45" t="s">
        <v>37</v>
      </c>
      <c r="E268" s="60">
        <v>78.600000000000364</v>
      </c>
    </row>
    <row r="269" spans="1:5">
      <c r="A269" s="51" t="s">
        <v>24</v>
      </c>
      <c r="B269" s="46">
        <v>42396</v>
      </c>
      <c r="C269" s="47">
        <f>DATE(YEAR(Tabela1[[#This Row],[Data]]),MONTH(Tabela1[[#This Row],[Data]]),1)</f>
        <v>42370</v>
      </c>
      <c r="D269" s="45" t="s">
        <v>39</v>
      </c>
      <c r="E269" s="60">
        <v>517.95000000000073</v>
      </c>
    </row>
    <row r="270" spans="1:5">
      <c r="A270" s="51" t="s">
        <v>25</v>
      </c>
      <c r="B270" s="46">
        <v>42396</v>
      </c>
      <c r="C270" s="47">
        <f>DATE(YEAR(Tabela1[[#This Row],[Data]]),MONTH(Tabela1[[#This Row],[Data]]),1)</f>
        <v>42370</v>
      </c>
      <c r="D270" s="45" t="s">
        <v>37</v>
      </c>
      <c r="E270" s="60">
        <v>27.479999999999563</v>
      </c>
    </row>
    <row r="271" spans="1:5">
      <c r="A271" s="53" t="s">
        <v>26</v>
      </c>
      <c r="B271" s="46">
        <v>42396</v>
      </c>
      <c r="C271" s="47">
        <f>DATE(YEAR(Tabela1[[#This Row],[Data]]),MONTH(Tabela1[[#This Row],[Data]]),1)</f>
        <v>42370</v>
      </c>
      <c r="D271" s="45" t="s">
        <v>37</v>
      </c>
      <c r="E271" s="61">
        <v>112.64000000000033</v>
      </c>
    </row>
    <row r="272" spans="1:5">
      <c r="A272" s="51" t="s">
        <v>28</v>
      </c>
      <c r="B272" s="46">
        <v>42398</v>
      </c>
      <c r="C272" s="47">
        <f>DATE(YEAR(Tabela1[[#This Row],[Data]]),MONTH(Tabela1[[#This Row],[Data]]),1)</f>
        <v>42370</v>
      </c>
      <c r="D272" s="45" t="s">
        <v>39</v>
      </c>
      <c r="E272" s="60">
        <v>373.87</v>
      </c>
    </row>
    <row r="273" spans="1:5">
      <c r="A273" s="53" t="s">
        <v>29</v>
      </c>
      <c r="B273" s="46">
        <v>42398</v>
      </c>
      <c r="C273" s="47">
        <f>DATE(YEAR(Tabela1[[#This Row],[Data]]),MONTH(Tabela1[[#This Row],[Data]]),1)</f>
        <v>42370</v>
      </c>
      <c r="D273" s="45" t="s">
        <v>39</v>
      </c>
      <c r="E273" s="61">
        <v>375.34</v>
      </c>
    </row>
    <row r="274" spans="1:5">
      <c r="A274" s="51" t="s">
        <v>15</v>
      </c>
      <c r="B274" s="46">
        <v>42401</v>
      </c>
      <c r="C274" s="46">
        <f>DATE(YEAR(Tabela1[[#This Row],[Data]]),MONTH(Tabela1[[#This Row],[Data]]),1)</f>
        <v>42401</v>
      </c>
      <c r="D274" s="5" t="s">
        <v>37</v>
      </c>
      <c r="E274" s="60">
        <v>4.8800000000001091</v>
      </c>
    </row>
    <row r="275" spans="1:5">
      <c r="A275" s="51" t="s">
        <v>17</v>
      </c>
      <c r="B275" s="46">
        <v>42401</v>
      </c>
      <c r="C275" s="46">
        <f>DATE(YEAR(Tabela1[[#This Row],[Data]]),MONTH(Tabela1[[#This Row],[Data]]),1)</f>
        <v>42401</v>
      </c>
      <c r="D275" s="5" t="s">
        <v>37</v>
      </c>
      <c r="E275" s="60">
        <v>17.75</v>
      </c>
    </row>
    <row r="276" spans="1:5">
      <c r="A276" s="51" t="s">
        <v>19</v>
      </c>
      <c r="B276" s="46">
        <v>42401</v>
      </c>
      <c r="C276" s="46">
        <f>DATE(YEAR(Tabela1[[#This Row],[Data]]),MONTH(Tabela1[[#This Row],[Data]]),1)</f>
        <v>42401</v>
      </c>
      <c r="D276" s="5" t="s">
        <v>37</v>
      </c>
      <c r="E276" s="60">
        <v>50.25</v>
      </c>
    </row>
    <row r="277" spans="1:5">
      <c r="A277" s="51" t="s">
        <v>20</v>
      </c>
      <c r="B277" s="46">
        <v>42401</v>
      </c>
      <c r="C277" s="46">
        <f>DATE(YEAR(Tabela1[[#This Row],[Data]]),MONTH(Tabela1[[#This Row],[Data]]),1)</f>
        <v>42401</v>
      </c>
      <c r="D277" s="5" t="s">
        <v>37</v>
      </c>
      <c r="E277" s="60">
        <v>39.619999999998981</v>
      </c>
    </row>
    <row r="278" spans="1:5">
      <c r="A278" s="51" t="s">
        <v>21</v>
      </c>
      <c r="B278" s="46">
        <v>42401</v>
      </c>
      <c r="C278" s="46">
        <f>DATE(YEAR(Tabela1[[#This Row],[Data]]),MONTH(Tabela1[[#This Row],[Data]]),1)</f>
        <v>42401</v>
      </c>
      <c r="D278" s="5" t="s">
        <v>37</v>
      </c>
      <c r="E278" s="60">
        <v>47.159999999999854</v>
      </c>
    </row>
    <row r="279" spans="1:5">
      <c r="A279" s="51" t="s">
        <v>22</v>
      </c>
      <c r="B279" s="46">
        <v>42401</v>
      </c>
      <c r="C279" s="46">
        <f>DATE(YEAR(Tabela1[[#This Row],[Data]]),MONTH(Tabela1[[#This Row],[Data]]),1)</f>
        <v>42401</v>
      </c>
      <c r="D279" s="5" t="s">
        <v>37</v>
      </c>
      <c r="E279" s="60">
        <v>32.119999999998981</v>
      </c>
    </row>
    <row r="280" spans="1:5">
      <c r="A280" s="51" t="s">
        <v>23</v>
      </c>
      <c r="B280" s="46">
        <v>42401</v>
      </c>
      <c r="C280" s="46">
        <f>DATE(YEAR(Tabela1[[#This Row],[Data]]),MONTH(Tabela1[[#This Row],[Data]]),1)</f>
        <v>42401</v>
      </c>
      <c r="D280" s="5" t="s">
        <v>37</v>
      </c>
      <c r="E280" s="60">
        <v>38.759999999999309</v>
      </c>
    </row>
    <row r="281" spans="1:5">
      <c r="A281" s="51" t="s">
        <v>24</v>
      </c>
      <c r="B281" s="46">
        <v>42401</v>
      </c>
      <c r="C281" s="46">
        <f>DATE(YEAR(Tabela1[[#This Row],[Data]]),MONTH(Tabela1[[#This Row],[Data]]),1)</f>
        <v>42401</v>
      </c>
      <c r="D281" s="5" t="s">
        <v>37</v>
      </c>
      <c r="E281" s="60">
        <v>-94.860000000000582</v>
      </c>
    </row>
    <row r="282" spans="1:5">
      <c r="A282" s="51" t="s">
        <v>25</v>
      </c>
      <c r="B282" s="46">
        <v>42401</v>
      </c>
      <c r="C282" s="46">
        <f>DATE(YEAR(Tabela1[[#This Row],[Data]]),MONTH(Tabela1[[#This Row],[Data]]),1)</f>
        <v>42401</v>
      </c>
      <c r="D282" s="5" t="s">
        <v>37</v>
      </c>
      <c r="E282" s="60">
        <v>11.8100000000004</v>
      </c>
    </row>
    <row r="283" spans="1:5">
      <c r="A283" s="53" t="s">
        <v>26</v>
      </c>
      <c r="B283" s="46">
        <v>42401</v>
      </c>
      <c r="C283" s="46">
        <f>DATE(YEAR(Tabela1[[#This Row],[Data]]),MONTH(Tabela1[[#This Row],[Data]]),1)</f>
        <v>42401</v>
      </c>
      <c r="D283" s="5" t="s">
        <v>37</v>
      </c>
      <c r="E283" s="61">
        <v>-21.039999999999964</v>
      </c>
    </row>
    <row r="284" spans="1:5">
      <c r="A284" s="51" t="s">
        <v>13</v>
      </c>
      <c r="B284" s="46">
        <v>42410</v>
      </c>
      <c r="C284" s="46">
        <f>DATE(YEAR(Tabela1[[#This Row],[Data]]),MONTH(Tabela1[[#This Row],[Data]]),1)</f>
        <v>42401</v>
      </c>
      <c r="D284" s="5" t="s">
        <v>37</v>
      </c>
      <c r="E284" s="60">
        <v>-9.8999999999997783</v>
      </c>
    </row>
    <row r="285" spans="1:5">
      <c r="A285" s="51" t="s">
        <v>15</v>
      </c>
      <c r="B285" s="46">
        <v>42410</v>
      </c>
      <c r="C285" s="46">
        <f>DATE(YEAR(Tabela1[[#This Row],[Data]]),MONTH(Tabela1[[#This Row],[Data]]),1)</f>
        <v>42401</v>
      </c>
      <c r="D285" s="5" t="s">
        <v>37</v>
      </c>
      <c r="E285" s="60">
        <v>9.9600000000000364</v>
      </c>
    </row>
    <row r="286" spans="1:5">
      <c r="A286" s="51" t="s">
        <v>17</v>
      </c>
      <c r="B286" s="46">
        <v>42410</v>
      </c>
      <c r="C286" s="46">
        <f>DATE(YEAR(Tabela1[[#This Row],[Data]]),MONTH(Tabela1[[#This Row],[Data]]),1)</f>
        <v>42401</v>
      </c>
      <c r="D286" s="5" t="s">
        <v>37</v>
      </c>
      <c r="E286" s="60">
        <v>11.93999999999869</v>
      </c>
    </row>
    <row r="287" spans="1:5">
      <c r="A287" s="51" t="s">
        <v>19</v>
      </c>
      <c r="B287" s="46">
        <v>42410</v>
      </c>
      <c r="C287" s="46">
        <f>DATE(YEAR(Tabela1[[#This Row],[Data]]),MONTH(Tabela1[[#This Row],[Data]]),1)</f>
        <v>42401</v>
      </c>
      <c r="D287" s="5" t="s">
        <v>37</v>
      </c>
      <c r="E287" s="60">
        <v>34.299999999999272</v>
      </c>
    </row>
    <row r="288" spans="1:5">
      <c r="A288" s="51" t="s">
        <v>20</v>
      </c>
      <c r="B288" s="46">
        <v>42410</v>
      </c>
      <c r="C288" s="46">
        <f>DATE(YEAR(Tabela1[[#This Row],[Data]]),MONTH(Tabela1[[#This Row],[Data]]),1)</f>
        <v>42401</v>
      </c>
      <c r="D288" s="5" t="s">
        <v>37</v>
      </c>
      <c r="E288" s="60">
        <v>49.659999999999854</v>
      </c>
    </row>
    <row r="289" spans="1:5">
      <c r="A289" s="51" t="s">
        <v>21</v>
      </c>
      <c r="B289" s="46">
        <v>42410</v>
      </c>
      <c r="C289" s="46">
        <f>DATE(YEAR(Tabela1[[#This Row],[Data]]),MONTH(Tabela1[[#This Row],[Data]]),1)</f>
        <v>42401</v>
      </c>
      <c r="D289" s="5" t="s">
        <v>37</v>
      </c>
      <c r="E289" s="60">
        <v>50.540000000000873</v>
      </c>
    </row>
    <row r="290" spans="1:5">
      <c r="A290" s="51" t="s">
        <v>22</v>
      </c>
      <c r="B290" s="46">
        <v>42410</v>
      </c>
      <c r="C290" s="46">
        <f>DATE(YEAR(Tabela1[[#This Row],[Data]]),MONTH(Tabela1[[#This Row],[Data]]),1)</f>
        <v>42401</v>
      </c>
      <c r="D290" s="5" t="s">
        <v>37</v>
      </c>
      <c r="E290" s="60">
        <v>20.680000000000291</v>
      </c>
    </row>
    <row r="291" spans="1:5">
      <c r="A291" s="51" t="s">
        <v>23</v>
      </c>
      <c r="B291" s="46">
        <v>42410</v>
      </c>
      <c r="C291" s="46">
        <f>DATE(YEAR(Tabela1[[#This Row],[Data]]),MONTH(Tabela1[[#This Row],[Data]]),1)</f>
        <v>42401</v>
      </c>
      <c r="D291" s="5" t="s">
        <v>37</v>
      </c>
      <c r="E291" s="60">
        <v>6.0600000000004002</v>
      </c>
    </row>
    <row r="292" spans="1:5">
      <c r="A292" s="51" t="s">
        <v>24</v>
      </c>
      <c r="B292" s="46">
        <v>42410</v>
      </c>
      <c r="C292" s="46">
        <f>DATE(YEAR(Tabela1[[#This Row],[Data]]),MONTH(Tabela1[[#This Row],[Data]]),1)</f>
        <v>42401</v>
      </c>
      <c r="D292" s="5" t="s">
        <v>37</v>
      </c>
      <c r="E292" s="60">
        <v>111.06000000000131</v>
      </c>
    </row>
    <row r="293" spans="1:5">
      <c r="A293" s="51" t="s">
        <v>25</v>
      </c>
      <c r="B293" s="46">
        <v>42410</v>
      </c>
      <c r="C293" s="46">
        <f>DATE(YEAR(Tabela1[[#This Row],[Data]]),MONTH(Tabela1[[#This Row],[Data]]),1)</f>
        <v>42401</v>
      </c>
      <c r="D293" s="5" t="s">
        <v>37</v>
      </c>
      <c r="E293" s="60">
        <v>19.710000000000036</v>
      </c>
    </row>
    <row r="294" spans="1:5">
      <c r="A294" s="51" t="s">
        <v>26</v>
      </c>
      <c r="B294" s="46">
        <v>42410</v>
      </c>
      <c r="C294" s="46">
        <f>DATE(YEAR(Tabela1[[#This Row],[Data]]),MONTH(Tabela1[[#This Row],[Data]]),1)</f>
        <v>42401</v>
      </c>
      <c r="D294" s="5" t="s">
        <v>37</v>
      </c>
      <c r="E294" s="60">
        <v>31.9399999999996</v>
      </c>
    </row>
    <row r="295" spans="1:5">
      <c r="A295" s="51" t="s">
        <v>28</v>
      </c>
      <c r="B295" s="46">
        <v>42410</v>
      </c>
      <c r="C295" s="46">
        <f>DATE(YEAR(Tabela1[[#This Row],[Data]]),MONTH(Tabela1[[#This Row],[Data]]),1)</f>
        <v>42401</v>
      </c>
      <c r="D295" s="5" t="s">
        <v>37</v>
      </c>
      <c r="E295" s="60">
        <v>8.6100000000000136</v>
      </c>
    </row>
    <row r="296" spans="1:5">
      <c r="A296" s="53" t="s">
        <v>29</v>
      </c>
      <c r="B296" s="46">
        <v>42410</v>
      </c>
      <c r="C296" s="46">
        <f>DATE(YEAR(Tabela1[[#This Row],[Data]]),MONTH(Tabela1[[#This Row],[Data]]),1)</f>
        <v>42401</v>
      </c>
      <c r="D296" s="5" t="s">
        <v>37</v>
      </c>
      <c r="E296" s="61">
        <v>1.1000000000000227</v>
      </c>
    </row>
    <row r="297" spans="1:5">
      <c r="A297" s="51" t="s">
        <v>15</v>
      </c>
      <c r="B297" s="46">
        <v>42415</v>
      </c>
      <c r="C297" s="46">
        <f>DATE(YEAR(Tabela1[[#This Row],[Data]]),MONTH(Tabela1[[#This Row],[Data]]),1)</f>
        <v>42401</v>
      </c>
      <c r="D297" s="5" t="s">
        <v>37</v>
      </c>
      <c r="E297" s="60">
        <v>5.8200000000001637</v>
      </c>
    </row>
    <row r="298" spans="1:5">
      <c r="A298" s="51" t="s">
        <v>17</v>
      </c>
      <c r="B298" s="46">
        <v>42415</v>
      </c>
      <c r="C298" s="46">
        <f>DATE(YEAR(Tabela1[[#This Row],[Data]]),MONTH(Tabela1[[#This Row],[Data]]),1)</f>
        <v>42401</v>
      </c>
      <c r="D298" s="5" t="s">
        <v>37</v>
      </c>
      <c r="E298" s="60">
        <v>27</v>
      </c>
    </row>
    <row r="299" spans="1:5">
      <c r="A299" s="51" t="s">
        <v>19</v>
      </c>
      <c r="B299" s="46">
        <v>42415</v>
      </c>
      <c r="C299" s="46">
        <f>DATE(YEAR(Tabela1[[#This Row],[Data]]),MONTH(Tabela1[[#This Row],[Data]]),1)</f>
        <v>42401</v>
      </c>
      <c r="D299" s="5" t="s">
        <v>37</v>
      </c>
      <c r="E299" s="60">
        <v>30.710000000000946</v>
      </c>
    </row>
    <row r="300" spans="1:5">
      <c r="A300" s="51" t="s">
        <v>20</v>
      </c>
      <c r="B300" s="46">
        <v>42415</v>
      </c>
      <c r="C300" s="46">
        <f>DATE(YEAR(Tabela1[[#This Row],[Data]]),MONTH(Tabela1[[#This Row],[Data]]),1)</f>
        <v>42401</v>
      </c>
      <c r="D300" s="5" t="s">
        <v>37</v>
      </c>
      <c r="E300" s="60">
        <v>29.860000000000582</v>
      </c>
    </row>
    <row r="301" spans="1:5">
      <c r="A301" s="51" t="s">
        <v>21</v>
      </c>
      <c r="B301" s="46">
        <v>42415</v>
      </c>
      <c r="C301" s="46">
        <f>DATE(YEAR(Tabela1[[#This Row],[Data]]),MONTH(Tabela1[[#This Row],[Data]]),1)</f>
        <v>42401</v>
      </c>
      <c r="D301" s="5" t="s">
        <v>37</v>
      </c>
      <c r="E301" s="60">
        <v>41.18999999999869</v>
      </c>
    </row>
    <row r="302" spans="1:5">
      <c r="A302" s="51" t="s">
        <v>22</v>
      </c>
      <c r="B302" s="46">
        <v>42415</v>
      </c>
      <c r="C302" s="46">
        <f>DATE(YEAR(Tabela1[[#This Row],[Data]]),MONTH(Tabela1[[#This Row],[Data]]),1)</f>
        <v>42401</v>
      </c>
      <c r="D302" s="5" t="s">
        <v>37</v>
      </c>
      <c r="E302" s="60">
        <v>26.950000000000728</v>
      </c>
    </row>
    <row r="303" spans="1:5">
      <c r="A303" s="51" t="s">
        <v>23</v>
      </c>
      <c r="B303" s="46">
        <v>42415</v>
      </c>
      <c r="C303" s="46">
        <f>DATE(YEAR(Tabela1[[#This Row],[Data]]),MONTH(Tabela1[[#This Row],[Data]]),1)</f>
        <v>42401</v>
      </c>
      <c r="D303" s="5" t="s">
        <v>37</v>
      </c>
      <c r="E303" s="60">
        <v>15.960000000000036</v>
      </c>
    </row>
    <row r="304" spans="1:5">
      <c r="A304" s="51" t="s">
        <v>24</v>
      </c>
      <c r="B304" s="46">
        <v>42415</v>
      </c>
      <c r="C304" s="46">
        <f>DATE(YEAR(Tabela1[[#This Row],[Data]]),MONTH(Tabela1[[#This Row],[Data]]),1)</f>
        <v>42401</v>
      </c>
      <c r="D304" s="5" t="s">
        <v>37</v>
      </c>
      <c r="E304" s="60">
        <v>137.61000000000058</v>
      </c>
    </row>
    <row r="305" spans="1:5">
      <c r="A305" s="51" t="s">
        <v>25</v>
      </c>
      <c r="B305" s="46">
        <v>42415</v>
      </c>
      <c r="C305" s="46">
        <f>DATE(YEAR(Tabela1[[#This Row],[Data]]),MONTH(Tabela1[[#This Row],[Data]]),1)</f>
        <v>42401</v>
      </c>
      <c r="D305" s="5" t="s">
        <v>37</v>
      </c>
      <c r="E305" s="60">
        <v>11.859999999999673</v>
      </c>
    </row>
    <row r="306" spans="1:5">
      <c r="A306" s="51" t="s">
        <v>26</v>
      </c>
      <c r="B306" s="46">
        <v>42415</v>
      </c>
      <c r="C306" s="46">
        <f>DATE(YEAR(Tabela1[[#This Row],[Data]]),MONTH(Tabela1[[#This Row],[Data]]),1)</f>
        <v>42401</v>
      </c>
      <c r="D306" s="5" t="s">
        <v>37</v>
      </c>
      <c r="E306" s="60">
        <v>0</v>
      </c>
    </row>
    <row r="307" spans="1:5">
      <c r="A307" s="51" t="s">
        <v>28</v>
      </c>
      <c r="B307" s="46">
        <v>42415</v>
      </c>
      <c r="C307" s="46">
        <f>DATE(YEAR(Tabela1[[#This Row],[Data]]),MONTH(Tabela1[[#This Row],[Data]]),1)</f>
        <v>42401</v>
      </c>
      <c r="D307" s="5" t="s">
        <v>37</v>
      </c>
      <c r="E307" s="60">
        <v>-3.0699999999999932</v>
      </c>
    </row>
    <row r="308" spans="1:5">
      <c r="A308" s="53" t="s">
        <v>29</v>
      </c>
      <c r="B308" s="46">
        <v>42415</v>
      </c>
      <c r="C308" s="46">
        <f>DATE(YEAR(Tabela1[[#This Row],[Data]]),MONTH(Tabela1[[#This Row],[Data]]),1)</f>
        <v>42401</v>
      </c>
      <c r="D308" s="5" t="s">
        <v>37</v>
      </c>
      <c r="E308" s="61">
        <v>0.67000000000001592</v>
      </c>
    </row>
    <row r="309" spans="1:5">
      <c r="A309" s="51" t="s">
        <v>15</v>
      </c>
      <c r="B309" s="46">
        <v>42422</v>
      </c>
      <c r="C309" s="46">
        <f>DATE(YEAR(Tabela1[[#This Row],[Data]]),MONTH(Tabela1[[#This Row],[Data]]),1)</f>
        <v>42401</v>
      </c>
      <c r="D309" s="5" t="s">
        <v>37</v>
      </c>
      <c r="E309" s="60">
        <v>6.1299999999996544</v>
      </c>
    </row>
    <row r="310" spans="1:5">
      <c r="A310" s="51" t="s">
        <v>17</v>
      </c>
      <c r="B310" s="46">
        <v>42422</v>
      </c>
      <c r="C310" s="46">
        <f>DATE(YEAR(Tabela1[[#This Row],[Data]]),MONTH(Tabela1[[#This Row],[Data]]),1)</f>
        <v>42401</v>
      </c>
      <c r="D310" s="5" t="s">
        <v>37</v>
      </c>
      <c r="E310" s="60">
        <v>31.900000000001455</v>
      </c>
    </row>
    <row r="311" spans="1:5">
      <c r="A311" s="51" t="s">
        <v>19</v>
      </c>
      <c r="B311" s="46">
        <v>42422</v>
      </c>
      <c r="C311" s="46">
        <f>DATE(YEAR(Tabela1[[#This Row],[Data]]),MONTH(Tabela1[[#This Row],[Data]]),1)</f>
        <v>42401</v>
      </c>
      <c r="D311" s="5" t="s">
        <v>37</v>
      </c>
      <c r="E311" s="60">
        <v>-12.480000000001382</v>
      </c>
    </row>
    <row r="312" spans="1:5">
      <c r="A312" s="51" t="s">
        <v>20</v>
      </c>
      <c r="B312" s="46">
        <v>42422</v>
      </c>
      <c r="C312" s="46">
        <f>DATE(YEAR(Tabela1[[#This Row],[Data]]),MONTH(Tabela1[[#This Row],[Data]]),1)</f>
        <v>42401</v>
      </c>
      <c r="D312" s="5" t="s">
        <v>37</v>
      </c>
      <c r="E312" s="60">
        <v>49.900000000001455</v>
      </c>
    </row>
    <row r="313" spans="1:5">
      <c r="A313" s="51" t="s">
        <v>21</v>
      </c>
      <c r="B313" s="46">
        <v>42422</v>
      </c>
      <c r="C313" s="46">
        <f>DATE(YEAR(Tabela1[[#This Row],[Data]]),MONTH(Tabela1[[#This Row],[Data]]),1)</f>
        <v>42401</v>
      </c>
      <c r="D313" s="5" t="s">
        <v>37</v>
      </c>
      <c r="E313" s="60">
        <v>62.110000000000582</v>
      </c>
    </row>
    <row r="314" spans="1:5">
      <c r="A314" s="51" t="s">
        <v>22</v>
      </c>
      <c r="B314" s="46">
        <v>42422</v>
      </c>
      <c r="C314" s="46">
        <f>DATE(YEAR(Tabela1[[#This Row],[Data]]),MONTH(Tabela1[[#This Row],[Data]]),1)</f>
        <v>42401</v>
      </c>
      <c r="D314" s="5" t="s">
        <v>37</v>
      </c>
      <c r="E314" s="60">
        <v>39.3799999999992</v>
      </c>
    </row>
    <row r="315" spans="1:5">
      <c r="A315" s="51" t="s">
        <v>23</v>
      </c>
      <c r="B315" s="46">
        <v>42422</v>
      </c>
      <c r="C315" s="46">
        <f>DATE(YEAR(Tabela1[[#This Row],[Data]]),MONTH(Tabela1[[#This Row],[Data]]),1)</f>
        <v>42401</v>
      </c>
      <c r="D315" s="5" t="s">
        <v>37</v>
      </c>
      <c r="E315" s="60">
        <v>45</v>
      </c>
    </row>
    <row r="316" spans="1:5">
      <c r="A316" s="51" t="s">
        <v>24</v>
      </c>
      <c r="B316" s="46">
        <v>42422</v>
      </c>
      <c r="C316" s="46">
        <f>DATE(YEAR(Tabela1[[#This Row],[Data]]),MONTH(Tabela1[[#This Row],[Data]]),1)</f>
        <v>42401</v>
      </c>
      <c r="D316" s="5" t="s">
        <v>37</v>
      </c>
      <c r="E316" s="60">
        <v>181.81999999999971</v>
      </c>
    </row>
    <row r="317" spans="1:5">
      <c r="A317" s="51" t="s">
        <v>25</v>
      </c>
      <c r="B317" s="46">
        <v>42422</v>
      </c>
      <c r="C317" s="46">
        <f>DATE(YEAR(Tabela1[[#This Row],[Data]]),MONTH(Tabela1[[#This Row],[Data]]),1)</f>
        <v>42401</v>
      </c>
      <c r="D317" s="5" t="s">
        <v>37</v>
      </c>
      <c r="E317" s="60">
        <v>19.800000000000182</v>
      </c>
    </row>
    <row r="318" spans="1:5">
      <c r="A318" s="51" t="s">
        <v>26</v>
      </c>
      <c r="B318" s="46">
        <v>42422</v>
      </c>
      <c r="C318" s="46">
        <f>DATE(YEAR(Tabela1[[#This Row],[Data]]),MONTH(Tabela1[[#This Row],[Data]]),1)</f>
        <v>42401</v>
      </c>
      <c r="D318" s="5" t="s">
        <v>37</v>
      </c>
      <c r="E318" s="60">
        <v>-83.399999999999636</v>
      </c>
    </row>
    <row r="319" spans="1:5">
      <c r="A319" s="51" t="s">
        <v>28</v>
      </c>
      <c r="B319" s="46">
        <v>42422</v>
      </c>
      <c r="C319" s="46">
        <f>DATE(YEAR(Tabela1[[#This Row],[Data]]),MONTH(Tabela1[[#This Row],[Data]]),1)</f>
        <v>42401</v>
      </c>
      <c r="D319" s="5" t="s">
        <v>37</v>
      </c>
      <c r="E319" s="60">
        <v>0</v>
      </c>
    </row>
    <row r="320" spans="1:5">
      <c r="A320" s="53" t="s">
        <v>29</v>
      </c>
      <c r="B320" s="46">
        <v>42422</v>
      </c>
      <c r="C320" s="46">
        <f>DATE(YEAR(Tabela1[[#This Row],[Data]]),MONTH(Tabela1[[#This Row],[Data]]),1)</f>
        <v>42401</v>
      </c>
      <c r="D320" s="5" t="s">
        <v>37</v>
      </c>
      <c r="E320" s="61">
        <v>0</v>
      </c>
    </row>
    <row r="321" spans="1:5">
      <c r="A321" s="51" t="s">
        <v>15</v>
      </c>
      <c r="B321" s="46">
        <v>42426</v>
      </c>
      <c r="C321" s="46">
        <f>DATE(YEAR(Tabela1[[#This Row],[Data]]),MONTH(Tabela1[[#This Row],[Data]]),1)</f>
        <v>42401</v>
      </c>
      <c r="D321" s="5" t="s">
        <v>37</v>
      </c>
      <c r="E321" s="60">
        <v>3.6700000000000728</v>
      </c>
    </row>
    <row r="322" spans="1:5">
      <c r="A322" s="51" t="s">
        <v>17</v>
      </c>
      <c r="B322" s="46">
        <v>42426</v>
      </c>
      <c r="C322" s="46">
        <f>DATE(YEAR(Tabela1[[#This Row],[Data]]),MONTH(Tabela1[[#This Row],[Data]]),1)</f>
        <v>42401</v>
      </c>
      <c r="D322" s="5" t="s">
        <v>37</v>
      </c>
      <c r="E322" s="60">
        <v>24.609999999998763</v>
      </c>
    </row>
    <row r="323" spans="1:5">
      <c r="A323" s="51" t="s">
        <v>19</v>
      </c>
      <c r="B323" s="46">
        <v>42426</v>
      </c>
      <c r="C323" s="46">
        <f>DATE(YEAR(Tabela1[[#This Row],[Data]]),MONTH(Tabela1[[#This Row],[Data]]),1)</f>
        <v>42401</v>
      </c>
      <c r="D323" s="5" t="s">
        <v>37</v>
      </c>
      <c r="E323" s="60">
        <v>3.0900000000001455</v>
      </c>
    </row>
    <row r="324" spans="1:5">
      <c r="A324" s="51" t="s">
        <v>20</v>
      </c>
      <c r="B324" s="46">
        <v>42426</v>
      </c>
      <c r="C324" s="46">
        <f>DATE(YEAR(Tabela1[[#This Row],[Data]]),MONTH(Tabela1[[#This Row],[Data]]),1)</f>
        <v>42401</v>
      </c>
      <c r="D324" s="5" t="s">
        <v>37</v>
      </c>
      <c r="E324" s="60">
        <v>40.029999999998836</v>
      </c>
    </row>
    <row r="325" spans="1:5">
      <c r="A325" s="51" t="s">
        <v>21</v>
      </c>
      <c r="B325" s="46">
        <v>42426</v>
      </c>
      <c r="C325" s="46">
        <f>DATE(YEAR(Tabela1[[#This Row],[Data]]),MONTH(Tabela1[[#This Row],[Data]]),1)</f>
        <v>42401</v>
      </c>
      <c r="D325" s="5" t="s">
        <v>37</v>
      </c>
      <c r="E325" s="60">
        <v>57.469999999997526</v>
      </c>
    </row>
    <row r="326" spans="1:5">
      <c r="A326" s="51" t="s">
        <v>22</v>
      </c>
      <c r="B326" s="46">
        <v>42426</v>
      </c>
      <c r="C326" s="46">
        <f>DATE(YEAR(Tabela1[[#This Row],[Data]]),MONTH(Tabela1[[#This Row],[Data]]),1)</f>
        <v>42401</v>
      </c>
      <c r="D326" s="5" t="s">
        <v>37</v>
      </c>
      <c r="E326" s="60">
        <v>21.340000000000146</v>
      </c>
    </row>
    <row r="327" spans="1:5">
      <c r="A327" s="51" t="s">
        <v>23</v>
      </c>
      <c r="B327" s="46">
        <v>42426</v>
      </c>
      <c r="C327" s="46">
        <f>DATE(YEAR(Tabela1[[#This Row],[Data]]),MONTH(Tabela1[[#This Row],[Data]]),1)</f>
        <v>42401</v>
      </c>
      <c r="D327" s="5" t="s">
        <v>37</v>
      </c>
      <c r="E327" s="60">
        <v>10.859999999999673</v>
      </c>
    </row>
    <row r="328" spans="1:5">
      <c r="A328" s="51" t="s">
        <v>24</v>
      </c>
      <c r="B328" s="46">
        <v>42426</v>
      </c>
      <c r="C328" s="46">
        <f>DATE(YEAR(Tabela1[[#This Row],[Data]]),MONTH(Tabela1[[#This Row],[Data]]),1)</f>
        <v>42401</v>
      </c>
      <c r="D328" s="5" t="s">
        <v>37</v>
      </c>
      <c r="E328" s="60">
        <v>110.13999999999942</v>
      </c>
    </row>
    <row r="329" spans="1:5">
      <c r="A329" s="51" t="s">
        <v>25</v>
      </c>
      <c r="B329" s="46">
        <v>42426</v>
      </c>
      <c r="C329" s="46">
        <f>DATE(YEAR(Tabela1[[#This Row],[Data]]),MONTH(Tabela1[[#This Row],[Data]]),1)</f>
        <v>42401</v>
      </c>
      <c r="D329" s="5" t="s">
        <v>37</v>
      </c>
      <c r="E329" s="60">
        <v>15.890000000000327</v>
      </c>
    </row>
    <row r="330" spans="1:5">
      <c r="A330" s="51" t="s">
        <v>26</v>
      </c>
      <c r="B330" s="46">
        <v>42426</v>
      </c>
      <c r="C330" s="46">
        <f>DATE(YEAR(Tabela1[[#This Row],[Data]]),MONTH(Tabela1[[#This Row],[Data]]),1)</f>
        <v>42401</v>
      </c>
      <c r="D330" s="5" t="s">
        <v>37</v>
      </c>
      <c r="E330" s="60">
        <v>24.760000000000218</v>
      </c>
    </row>
    <row r="331" spans="1:5">
      <c r="A331" s="51" t="s">
        <v>28</v>
      </c>
      <c r="B331" s="46">
        <v>42426</v>
      </c>
      <c r="C331" s="46">
        <f>DATE(YEAR(Tabela1[[#This Row],[Data]]),MONTH(Tabela1[[#This Row],[Data]]),1)</f>
        <v>42401</v>
      </c>
      <c r="D331" s="5" t="s">
        <v>37</v>
      </c>
      <c r="E331" s="60">
        <v>9.3499999999999659</v>
      </c>
    </row>
    <row r="332" spans="1:5">
      <c r="A332" s="53" t="s">
        <v>29</v>
      </c>
      <c r="B332" s="46">
        <v>42426</v>
      </c>
      <c r="C332" s="46">
        <f>DATE(YEAR(Tabela1[[#This Row],[Data]]),MONTH(Tabela1[[#This Row],[Data]]),1)</f>
        <v>42401</v>
      </c>
      <c r="D332" s="5" t="s">
        <v>37</v>
      </c>
      <c r="E332" s="61">
        <v>1.8000000000000114</v>
      </c>
    </row>
    <row r="333" spans="1:5">
      <c r="A333" s="53" t="s">
        <v>13</v>
      </c>
      <c r="B333" s="47">
        <v>42429</v>
      </c>
      <c r="C333" s="47">
        <f>DATE(YEAR(Tabela1[[#This Row],[Data]]),MONTH(Tabela1[[#This Row],[Data]]),1)</f>
        <v>42401</v>
      </c>
      <c r="D333" s="45" t="s">
        <v>39</v>
      </c>
      <c r="E333" s="61">
        <v>0</v>
      </c>
    </row>
    <row r="334" spans="1:5">
      <c r="A334" s="51" t="s">
        <v>28</v>
      </c>
      <c r="B334" s="47">
        <v>42429</v>
      </c>
      <c r="C334" s="47">
        <f>DATE(YEAR(Tabela1[[#This Row],[Data]]),MONTH(Tabela1[[#This Row],[Data]]),1)</f>
        <v>42401</v>
      </c>
      <c r="D334" s="45" t="s">
        <v>39</v>
      </c>
      <c r="E334" s="60">
        <f>-1.15999999999997+375</f>
        <v>373.84000000000003</v>
      </c>
    </row>
    <row r="335" spans="1:5">
      <c r="A335" s="53" t="s">
        <v>29</v>
      </c>
      <c r="B335" s="47">
        <v>42429</v>
      </c>
      <c r="C335" s="47">
        <f>DATE(YEAR(Tabela1[[#This Row],[Data]]),MONTH(Tabela1[[#This Row],[Data]]),1)</f>
        <v>42401</v>
      </c>
      <c r="D335" s="45" t="s">
        <v>39</v>
      </c>
      <c r="E335" s="61">
        <v>375.04</v>
      </c>
    </row>
    <row r="336" spans="1:5">
      <c r="A336" s="51" t="s">
        <v>15</v>
      </c>
      <c r="B336" s="46">
        <v>42430</v>
      </c>
      <c r="C336" s="46">
        <f>DATE(YEAR(Tabela1[[#This Row],[Data]]),MONTH(Tabela1[[#This Row],[Data]]),1)</f>
        <v>42430</v>
      </c>
      <c r="D336" s="5" t="s">
        <v>37</v>
      </c>
      <c r="E336" s="60">
        <v>2.4900000000002365</v>
      </c>
    </row>
    <row r="337" spans="1:5">
      <c r="A337" s="51" t="s">
        <v>17</v>
      </c>
      <c r="B337" s="46">
        <v>42430</v>
      </c>
      <c r="C337" s="46">
        <f>DATE(YEAR(Tabela1[[#This Row],[Data]]),MONTH(Tabela1[[#This Row],[Data]]),1)</f>
        <v>42430</v>
      </c>
      <c r="D337" s="45" t="s">
        <v>39</v>
      </c>
      <c r="E337" s="60">
        <v>3012.3199999999997</v>
      </c>
    </row>
    <row r="338" spans="1:5">
      <c r="A338" s="51" t="s">
        <v>19</v>
      </c>
      <c r="B338" s="46">
        <v>42430</v>
      </c>
      <c r="C338" s="46">
        <f>DATE(YEAR(Tabela1[[#This Row],[Data]]),MONTH(Tabela1[[#This Row],[Data]]),1)</f>
        <v>42430</v>
      </c>
      <c r="D338" s="5" t="s">
        <v>37</v>
      </c>
      <c r="E338" s="60">
        <v>33.550000000001091</v>
      </c>
    </row>
    <row r="339" spans="1:5">
      <c r="A339" s="51" t="s">
        <v>20</v>
      </c>
      <c r="B339" s="46">
        <v>42430</v>
      </c>
      <c r="C339" s="46">
        <f>DATE(YEAR(Tabela1[[#This Row],[Data]]),MONTH(Tabela1[[#This Row],[Data]]),1)</f>
        <v>42430</v>
      </c>
      <c r="D339" s="5" t="s">
        <v>37</v>
      </c>
      <c r="E339" s="60">
        <v>20.049999999999272</v>
      </c>
    </row>
    <row r="340" spans="1:5">
      <c r="A340" s="51" t="s">
        <v>21</v>
      </c>
      <c r="B340" s="46">
        <v>42430</v>
      </c>
      <c r="C340" s="46">
        <f>DATE(YEAR(Tabela1[[#This Row],[Data]]),MONTH(Tabela1[[#This Row],[Data]]),1)</f>
        <v>42430</v>
      </c>
      <c r="D340" s="5" t="s">
        <v>37</v>
      </c>
      <c r="E340" s="60">
        <v>23.940000000002328</v>
      </c>
    </row>
    <row r="341" spans="1:5">
      <c r="A341" s="51" t="s">
        <v>22</v>
      </c>
      <c r="B341" s="46">
        <v>42430</v>
      </c>
      <c r="C341" s="46">
        <f>DATE(YEAR(Tabela1[[#This Row],[Data]]),MONTH(Tabela1[[#This Row],[Data]]),1)</f>
        <v>42430</v>
      </c>
      <c r="D341" s="5" t="s">
        <v>37</v>
      </c>
      <c r="E341" s="60">
        <v>9.680000000000291</v>
      </c>
    </row>
    <row r="342" spans="1:5">
      <c r="A342" s="51" t="s">
        <v>23</v>
      </c>
      <c r="B342" s="46">
        <v>42430</v>
      </c>
      <c r="C342" s="46">
        <f>DATE(YEAR(Tabela1[[#This Row],[Data]]),MONTH(Tabela1[[#This Row],[Data]]),1)</f>
        <v>42430</v>
      </c>
      <c r="D342" s="5" t="s">
        <v>37</v>
      </c>
      <c r="E342" s="60">
        <v>9.5399999999999636</v>
      </c>
    </row>
    <row r="343" spans="1:5">
      <c r="A343" s="51" t="s">
        <v>24</v>
      </c>
      <c r="B343" s="46">
        <v>42430</v>
      </c>
      <c r="C343" s="46">
        <f>DATE(YEAR(Tabela1[[#This Row],[Data]]),MONTH(Tabela1[[#This Row],[Data]]),1)</f>
        <v>42430</v>
      </c>
      <c r="D343" s="5" t="s">
        <v>37</v>
      </c>
      <c r="E343" s="60">
        <v>-19.909999999999854</v>
      </c>
    </row>
    <row r="344" spans="1:5">
      <c r="A344" s="51" t="s">
        <v>25</v>
      </c>
      <c r="B344" s="46">
        <v>42430</v>
      </c>
      <c r="C344" s="46">
        <f>DATE(YEAR(Tabela1[[#This Row],[Data]]),MONTH(Tabela1[[#This Row],[Data]]),1)</f>
        <v>42430</v>
      </c>
      <c r="D344" s="5" t="s">
        <v>37</v>
      </c>
      <c r="E344" s="60">
        <v>7.9399999999995998</v>
      </c>
    </row>
    <row r="345" spans="1:5">
      <c r="A345" s="51" t="s">
        <v>26</v>
      </c>
      <c r="B345" s="46">
        <v>42430</v>
      </c>
      <c r="C345" s="46">
        <f>DATE(YEAR(Tabela1[[#This Row],[Data]]),MONTH(Tabela1[[#This Row],[Data]]),1)</f>
        <v>42430</v>
      </c>
      <c r="D345" s="5" t="s">
        <v>37</v>
      </c>
      <c r="E345" s="60">
        <v>8.6199999999998909</v>
      </c>
    </row>
    <row r="346" spans="1:5">
      <c r="A346" s="51" t="s">
        <v>28</v>
      </c>
      <c r="B346" s="46">
        <v>42430</v>
      </c>
      <c r="C346" s="46">
        <f>DATE(YEAR(Tabela1[[#This Row],[Data]]),MONTH(Tabela1[[#This Row],[Data]]),1)</f>
        <v>42430</v>
      </c>
      <c r="D346" s="5" t="s">
        <v>37</v>
      </c>
      <c r="E346" s="60">
        <v>3.6399999999999864</v>
      </c>
    </row>
    <row r="347" spans="1:5">
      <c r="A347" s="53" t="s">
        <v>29</v>
      </c>
      <c r="B347" s="46">
        <v>42430</v>
      </c>
      <c r="C347" s="46">
        <f>DATE(YEAR(Tabela1[[#This Row],[Data]]),MONTH(Tabela1[[#This Row],[Data]]),1)</f>
        <v>42430</v>
      </c>
      <c r="D347" s="5" t="s">
        <v>37</v>
      </c>
      <c r="E347" s="61">
        <v>0.38999999999998636</v>
      </c>
    </row>
    <row r="348" spans="1:5">
      <c r="A348" s="51" t="s">
        <v>13</v>
      </c>
      <c r="B348" s="46">
        <v>42433</v>
      </c>
      <c r="C348" s="46">
        <f>DATE(YEAR(Tabela1[[#This Row],[Data]]),MONTH(Tabela1[[#This Row],[Data]]),1)</f>
        <v>42430</v>
      </c>
      <c r="D348" s="5" t="s">
        <v>37</v>
      </c>
      <c r="E348" s="60">
        <v>-9.9000000000000021</v>
      </c>
    </row>
    <row r="349" spans="1:5">
      <c r="A349" s="51" t="s">
        <v>15</v>
      </c>
      <c r="B349" s="46">
        <v>42433</v>
      </c>
      <c r="C349" s="46">
        <f>DATE(YEAR(Tabela1[[#This Row],[Data]]),MONTH(Tabela1[[#This Row],[Data]]),1)</f>
        <v>42430</v>
      </c>
      <c r="D349" s="5" t="s">
        <v>37</v>
      </c>
      <c r="E349" s="60">
        <v>4.9699999999997999</v>
      </c>
    </row>
    <row r="350" spans="1:5">
      <c r="A350" s="51" t="s">
        <v>17</v>
      </c>
      <c r="B350" s="46">
        <v>42433</v>
      </c>
      <c r="C350" s="46">
        <f>DATE(YEAR(Tabela1[[#This Row],[Data]]),MONTH(Tabela1[[#This Row],[Data]]),1)</f>
        <v>42430</v>
      </c>
      <c r="D350" s="5" t="s">
        <v>37</v>
      </c>
      <c r="E350" s="60">
        <v>20.840000000000146</v>
      </c>
    </row>
    <row r="351" spans="1:5">
      <c r="A351" s="51" t="s">
        <v>19</v>
      </c>
      <c r="B351" s="46">
        <v>42433</v>
      </c>
      <c r="C351" s="46">
        <f>DATE(YEAR(Tabela1[[#This Row],[Data]]),MONTH(Tabela1[[#This Row],[Data]]),1)</f>
        <v>42430</v>
      </c>
      <c r="D351" s="5" t="s">
        <v>37</v>
      </c>
      <c r="E351" s="60">
        <v>-94.220000000001164</v>
      </c>
    </row>
    <row r="352" spans="1:5">
      <c r="A352" s="51" t="s">
        <v>20</v>
      </c>
      <c r="B352" s="46">
        <v>42433</v>
      </c>
      <c r="C352" s="46">
        <f>DATE(YEAR(Tabela1[[#This Row],[Data]]),MONTH(Tabela1[[#This Row],[Data]]),1)</f>
        <v>42430</v>
      </c>
      <c r="D352" s="5" t="s">
        <v>37</v>
      </c>
      <c r="E352" s="60">
        <v>30.119999999998981</v>
      </c>
    </row>
    <row r="353" spans="1:5">
      <c r="A353" s="51" t="s">
        <v>21</v>
      </c>
      <c r="B353" s="46">
        <v>42433</v>
      </c>
      <c r="C353" s="46">
        <f>DATE(YEAR(Tabela1[[#This Row],[Data]]),MONTH(Tabela1[[#This Row],[Data]]),1)</f>
        <v>42430</v>
      </c>
      <c r="D353" s="5" t="s">
        <v>37</v>
      </c>
      <c r="E353" s="60">
        <v>46.759999999998399</v>
      </c>
    </row>
    <row r="354" spans="1:5">
      <c r="A354" s="51" t="s">
        <v>22</v>
      </c>
      <c r="B354" s="46">
        <v>42433</v>
      </c>
      <c r="C354" s="46">
        <f>DATE(YEAR(Tabela1[[#This Row],[Data]]),MONTH(Tabela1[[#This Row],[Data]]),1)</f>
        <v>42430</v>
      </c>
      <c r="D354" s="5" t="s">
        <v>37</v>
      </c>
      <c r="E354" s="60">
        <v>28.3799999999992</v>
      </c>
    </row>
    <row r="355" spans="1:5">
      <c r="A355" s="51" t="s">
        <v>23</v>
      </c>
      <c r="B355" s="46">
        <v>42433</v>
      </c>
      <c r="C355" s="46">
        <f>DATE(YEAR(Tabela1[[#This Row],[Data]]),MONTH(Tabela1[[#This Row],[Data]]),1)</f>
        <v>42430</v>
      </c>
      <c r="D355" s="5" t="s">
        <v>37</v>
      </c>
      <c r="E355" s="60">
        <v>37.440000000000509</v>
      </c>
    </row>
    <row r="356" spans="1:5">
      <c r="A356" s="51" t="s">
        <v>24</v>
      </c>
      <c r="B356" s="46">
        <v>42433</v>
      </c>
      <c r="C356" s="46">
        <f>DATE(YEAR(Tabela1[[#This Row],[Data]]),MONTH(Tabela1[[#This Row],[Data]]),1)</f>
        <v>42430</v>
      </c>
      <c r="D356" s="5" t="s">
        <v>37</v>
      </c>
      <c r="E356" s="60">
        <v>196.56999999999971</v>
      </c>
    </row>
    <row r="357" spans="1:5">
      <c r="A357" s="51" t="s">
        <v>25</v>
      </c>
      <c r="B357" s="46">
        <v>42433</v>
      </c>
      <c r="C357" s="46">
        <f>DATE(YEAR(Tabela1[[#This Row],[Data]]),MONTH(Tabela1[[#This Row],[Data]]),1)</f>
        <v>42430</v>
      </c>
      <c r="D357" s="5" t="s">
        <v>37</v>
      </c>
      <c r="E357" s="60">
        <v>11.949999999999818</v>
      </c>
    </row>
    <row r="358" spans="1:5">
      <c r="A358" s="51" t="s">
        <v>26</v>
      </c>
      <c r="B358" s="46">
        <v>42433</v>
      </c>
      <c r="C358" s="46">
        <f>DATE(YEAR(Tabela1[[#This Row],[Data]]),MONTH(Tabela1[[#This Row],[Data]]),1)</f>
        <v>42430</v>
      </c>
      <c r="D358" s="5" t="s">
        <v>37</v>
      </c>
      <c r="E358" s="60">
        <v>76.300000000000182</v>
      </c>
    </row>
    <row r="359" spans="1:5">
      <c r="A359" s="51" t="s">
        <v>28</v>
      </c>
      <c r="B359" s="46">
        <v>42433</v>
      </c>
      <c r="C359" s="46">
        <f>DATE(YEAR(Tabela1[[#This Row],[Data]]),MONTH(Tabela1[[#This Row],[Data]]),1)</f>
        <v>42430</v>
      </c>
      <c r="D359" s="5" t="s">
        <v>37</v>
      </c>
      <c r="E359" s="60">
        <v>35.100000000000023</v>
      </c>
    </row>
    <row r="360" spans="1:5">
      <c r="A360" s="53" t="s">
        <v>29</v>
      </c>
      <c r="B360" s="46">
        <v>42433</v>
      </c>
      <c r="C360" s="46">
        <f>DATE(YEAR(Tabela1[[#This Row],[Data]]),MONTH(Tabela1[[#This Row],[Data]]),1)</f>
        <v>42430</v>
      </c>
      <c r="D360" s="5" t="s">
        <v>37</v>
      </c>
      <c r="E360" s="61">
        <v>2.1899999999999409</v>
      </c>
    </row>
    <row r="361" spans="1:5">
      <c r="A361" s="51" t="s">
        <v>15</v>
      </c>
      <c r="B361" s="46">
        <v>42439</v>
      </c>
      <c r="C361" s="46">
        <f>DATE(YEAR(Tabela1[[#This Row],[Data]]),MONTH(Tabela1[[#This Row],[Data]]),1)</f>
        <v>42430</v>
      </c>
      <c r="D361" s="5" t="s">
        <v>37</v>
      </c>
      <c r="E361" s="60">
        <v>3.6199999999998909</v>
      </c>
    </row>
    <row r="362" spans="1:5">
      <c r="A362" s="51" t="s">
        <v>17</v>
      </c>
      <c r="B362" s="46">
        <v>42439</v>
      </c>
      <c r="C362" s="46">
        <f>DATE(YEAR(Tabela1[[#This Row],[Data]]),MONTH(Tabela1[[#This Row],[Data]]),1)</f>
        <v>42430</v>
      </c>
      <c r="D362" s="5" t="s">
        <v>37</v>
      </c>
      <c r="E362" s="60">
        <v>26.209999999999127</v>
      </c>
    </row>
    <row r="363" spans="1:5">
      <c r="A363" s="51" t="s">
        <v>19</v>
      </c>
      <c r="B363" s="46">
        <v>42439</v>
      </c>
      <c r="C363" s="46">
        <f>DATE(YEAR(Tabela1[[#This Row],[Data]]),MONTH(Tabela1[[#This Row],[Data]]),1)</f>
        <v>42430</v>
      </c>
      <c r="D363" s="5" t="s">
        <v>37</v>
      </c>
      <c r="E363" s="60">
        <v>6.6100000000005821</v>
      </c>
    </row>
    <row r="364" spans="1:5">
      <c r="A364" s="51" t="s">
        <v>20</v>
      </c>
      <c r="B364" s="46">
        <v>42439</v>
      </c>
      <c r="C364" s="46">
        <f>DATE(YEAR(Tabela1[[#This Row],[Data]]),MONTH(Tabela1[[#This Row],[Data]]),1)</f>
        <v>42430</v>
      </c>
      <c r="D364" s="5" t="s">
        <v>37</v>
      </c>
      <c r="E364" s="60">
        <v>40.240000000001601</v>
      </c>
    </row>
    <row r="365" spans="1:5">
      <c r="A365" s="51" t="s">
        <v>21</v>
      </c>
      <c r="B365" s="46">
        <v>42439</v>
      </c>
      <c r="C365" s="46">
        <f>DATE(YEAR(Tabela1[[#This Row],[Data]]),MONTH(Tabela1[[#This Row],[Data]]),1)</f>
        <v>42430</v>
      </c>
      <c r="D365" s="5" t="s">
        <v>37</v>
      </c>
      <c r="E365" s="60">
        <v>-190.05999999999767</v>
      </c>
    </row>
    <row r="366" spans="1:5">
      <c r="A366" s="51" t="s">
        <v>22</v>
      </c>
      <c r="B366" s="46">
        <v>42439</v>
      </c>
      <c r="C366" s="46">
        <f>DATE(YEAR(Tabela1[[#This Row],[Data]]),MONTH(Tabela1[[#This Row],[Data]]),1)</f>
        <v>42430</v>
      </c>
      <c r="D366" s="5" t="s">
        <v>37</v>
      </c>
      <c r="E366" s="60">
        <v>30.25</v>
      </c>
    </row>
    <row r="367" spans="1:5">
      <c r="A367" s="51" t="s">
        <v>23</v>
      </c>
      <c r="B367" s="46">
        <v>42439</v>
      </c>
      <c r="C367" s="46">
        <f>DATE(YEAR(Tabela1[[#This Row],[Data]]),MONTH(Tabela1[[#This Row],[Data]]),1)</f>
        <v>42430</v>
      </c>
      <c r="D367" s="5" t="s">
        <v>37</v>
      </c>
      <c r="E367" s="60">
        <v>29.159999999999854</v>
      </c>
    </row>
    <row r="368" spans="1:5">
      <c r="A368" s="51" t="s">
        <v>24</v>
      </c>
      <c r="B368" s="46">
        <v>42439</v>
      </c>
      <c r="C368" s="46">
        <f>DATE(YEAR(Tabela1[[#This Row],[Data]]),MONTH(Tabela1[[#This Row],[Data]]),1)</f>
        <v>42430</v>
      </c>
      <c r="D368" s="5" t="s">
        <v>37</v>
      </c>
      <c r="E368" s="60">
        <v>-122.72000000000116</v>
      </c>
    </row>
    <row r="369" spans="1:5">
      <c r="A369" s="51" t="s">
        <v>25</v>
      </c>
      <c r="B369" s="46">
        <v>42439</v>
      </c>
      <c r="C369" s="46">
        <f>DATE(YEAR(Tabela1[[#This Row],[Data]]),MONTH(Tabela1[[#This Row],[Data]]),1)</f>
        <v>42430</v>
      </c>
      <c r="D369" s="5" t="s">
        <v>37</v>
      </c>
      <c r="E369" s="60">
        <v>11.960000000000036</v>
      </c>
    </row>
    <row r="370" spans="1:5">
      <c r="A370" s="51" t="s">
        <v>26</v>
      </c>
      <c r="B370" s="46">
        <v>42439</v>
      </c>
      <c r="C370" s="46">
        <f>DATE(YEAR(Tabela1[[#This Row],[Data]]),MONTH(Tabela1[[#This Row],[Data]]),1)</f>
        <v>42430</v>
      </c>
      <c r="D370" s="5" t="s">
        <v>37</v>
      </c>
      <c r="E370" s="60">
        <v>-25.380000000000109</v>
      </c>
    </row>
    <row r="371" spans="1:5">
      <c r="A371" s="51" t="s">
        <v>28</v>
      </c>
      <c r="B371" s="46">
        <v>42439</v>
      </c>
      <c r="C371" s="46">
        <f>DATE(YEAR(Tabela1[[#This Row],[Data]]),MONTH(Tabela1[[#This Row],[Data]]),1)</f>
        <v>42430</v>
      </c>
      <c r="D371" s="5" t="s">
        <v>37</v>
      </c>
      <c r="E371" s="60">
        <v>12.740000000000009</v>
      </c>
    </row>
    <row r="372" spans="1:5">
      <c r="A372" s="53" t="s">
        <v>29</v>
      </c>
      <c r="B372" s="46">
        <v>42439</v>
      </c>
      <c r="C372" s="46">
        <f>DATE(YEAR(Tabela1[[#This Row],[Data]]),MONTH(Tabela1[[#This Row],[Data]]),1)</f>
        <v>42430</v>
      </c>
      <c r="D372" s="5" t="s">
        <v>37</v>
      </c>
      <c r="E372" s="61">
        <v>1.8899999999999864</v>
      </c>
    </row>
    <row r="373" spans="1:5">
      <c r="A373" s="51" t="s">
        <v>15</v>
      </c>
      <c r="B373" s="46">
        <v>42444</v>
      </c>
      <c r="C373" s="46">
        <f>DATE(YEAR(Tabela1[[#This Row],[Data]]),MONTH(Tabela1[[#This Row],[Data]]),1)</f>
        <v>42430</v>
      </c>
      <c r="D373" s="5" t="s">
        <v>37</v>
      </c>
      <c r="E373" s="60">
        <v>3.7100000000000364</v>
      </c>
    </row>
    <row r="374" spans="1:5">
      <c r="A374" s="51" t="s">
        <v>17</v>
      </c>
      <c r="B374" s="46">
        <v>42444</v>
      </c>
      <c r="C374" s="46">
        <f>DATE(YEAR(Tabela1[[#This Row],[Data]]),MONTH(Tabela1[[#This Row],[Data]]),1)</f>
        <v>42430</v>
      </c>
      <c r="D374" s="5" t="s">
        <v>37</v>
      </c>
      <c r="E374" s="60">
        <v>21.120000000002619</v>
      </c>
    </row>
    <row r="375" spans="1:5">
      <c r="A375" s="51" t="s">
        <v>19</v>
      </c>
      <c r="B375" s="46">
        <v>42444</v>
      </c>
      <c r="C375" s="46">
        <f>DATE(YEAR(Tabela1[[#This Row],[Data]]),MONTH(Tabela1[[#This Row],[Data]]),1)</f>
        <v>42430</v>
      </c>
      <c r="D375" s="5" t="s">
        <v>37</v>
      </c>
      <c r="E375" s="60">
        <v>68.440000000000509</v>
      </c>
    </row>
    <row r="376" spans="1:5">
      <c r="A376" s="51" t="s">
        <v>20</v>
      </c>
      <c r="B376" s="46">
        <v>42444</v>
      </c>
      <c r="C376" s="46">
        <f>DATE(YEAR(Tabela1[[#This Row],[Data]]),MONTH(Tabela1[[#This Row],[Data]]),1)</f>
        <v>42430</v>
      </c>
      <c r="D376" s="5" t="s">
        <v>37</v>
      </c>
      <c r="E376" s="60">
        <v>20.159999999999854</v>
      </c>
    </row>
    <row r="377" spans="1:5">
      <c r="A377" s="51" t="s">
        <v>21</v>
      </c>
      <c r="B377" s="46">
        <v>42444</v>
      </c>
      <c r="C377" s="46">
        <f>DATE(YEAR(Tabela1[[#This Row],[Data]]),MONTH(Tabela1[[#This Row],[Data]]),1)</f>
        <v>42430</v>
      </c>
      <c r="D377" s="5" t="s">
        <v>37</v>
      </c>
      <c r="E377" s="60">
        <v>52.319999999999709</v>
      </c>
    </row>
    <row r="378" spans="1:5">
      <c r="A378" s="51" t="s">
        <v>22</v>
      </c>
      <c r="B378" s="46">
        <v>42444</v>
      </c>
      <c r="C378" s="46">
        <f>DATE(YEAR(Tabela1[[#This Row],[Data]]),MONTH(Tabela1[[#This Row],[Data]]),1)</f>
        <v>42430</v>
      </c>
      <c r="D378" s="5" t="s">
        <v>37</v>
      </c>
      <c r="E378" s="60">
        <v>22.220000000001164</v>
      </c>
    </row>
    <row r="379" spans="1:5">
      <c r="A379" s="51" t="s">
        <v>23</v>
      </c>
      <c r="B379" s="46">
        <v>42444</v>
      </c>
      <c r="C379" s="46">
        <f>DATE(YEAR(Tabela1[[#This Row],[Data]]),MONTH(Tabela1[[#This Row],[Data]]),1)</f>
        <v>42430</v>
      </c>
      <c r="D379" s="5" t="s">
        <v>37</v>
      </c>
      <c r="E379" s="60">
        <v>30.599999999999454</v>
      </c>
    </row>
    <row r="380" spans="1:5">
      <c r="A380" s="51" t="s">
        <v>24</v>
      </c>
      <c r="B380" s="46">
        <v>42444</v>
      </c>
      <c r="C380" s="46">
        <f>DATE(YEAR(Tabela1[[#This Row],[Data]]),MONTH(Tabela1[[#This Row],[Data]]),1)</f>
        <v>42430</v>
      </c>
      <c r="D380" s="5" t="s">
        <v>37</v>
      </c>
      <c r="E380" s="60">
        <v>174.21000000000276</v>
      </c>
    </row>
    <row r="381" spans="1:5">
      <c r="A381" s="51" t="s">
        <v>25</v>
      </c>
      <c r="B381" s="46">
        <v>42444</v>
      </c>
      <c r="C381" s="46">
        <f>DATE(YEAR(Tabela1[[#This Row],[Data]]),MONTH(Tabela1[[#This Row],[Data]]),1)</f>
        <v>42430</v>
      </c>
      <c r="D381" s="5" t="s">
        <v>37</v>
      </c>
      <c r="E381" s="60">
        <v>12.730000000000473</v>
      </c>
    </row>
    <row r="382" spans="1:5">
      <c r="A382" s="51" t="s">
        <v>26</v>
      </c>
      <c r="B382" s="46">
        <v>42444</v>
      </c>
      <c r="C382" s="46">
        <f>DATE(YEAR(Tabela1[[#This Row],[Data]]),MONTH(Tabela1[[#This Row],[Data]]),1)</f>
        <v>42430</v>
      </c>
      <c r="D382" s="5" t="s">
        <v>37</v>
      </c>
      <c r="E382" s="60">
        <v>50.519999999999527</v>
      </c>
    </row>
    <row r="383" spans="1:5">
      <c r="A383" s="51" t="s">
        <v>28</v>
      </c>
      <c r="B383" s="46">
        <v>42444</v>
      </c>
      <c r="C383" s="46">
        <f>DATE(YEAR(Tabela1[[#This Row],[Data]]),MONTH(Tabela1[[#This Row],[Data]]),1)</f>
        <v>42430</v>
      </c>
      <c r="D383" s="5" t="s">
        <v>37</v>
      </c>
      <c r="E383" s="60">
        <v>2.6299999999999955</v>
      </c>
    </row>
    <row r="384" spans="1:5">
      <c r="A384" s="53" t="s">
        <v>29</v>
      </c>
      <c r="B384" s="46">
        <v>42444</v>
      </c>
      <c r="C384" s="46">
        <f>DATE(YEAR(Tabela1[[#This Row],[Data]]),MONTH(Tabela1[[#This Row],[Data]]),1)</f>
        <v>42430</v>
      </c>
      <c r="D384" s="5" t="s">
        <v>37</v>
      </c>
      <c r="E384" s="61">
        <v>1.4100000000000819</v>
      </c>
    </row>
    <row r="385" spans="1:5">
      <c r="A385" s="51" t="s">
        <v>15</v>
      </c>
      <c r="B385" s="46">
        <v>42453</v>
      </c>
      <c r="C385" s="46">
        <f>DATE(YEAR(Tabela1[[#This Row],[Data]]),MONTH(Tabela1[[#This Row],[Data]]),1)</f>
        <v>42430</v>
      </c>
      <c r="D385" s="5" t="s">
        <v>37</v>
      </c>
      <c r="E385" s="60">
        <v>9.9700000000002547</v>
      </c>
    </row>
    <row r="386" spans="1:5">
      <c r="A386" s="51" t="s">
        <v>17</v>
      </c>
      <c r="B386" s="46">
        <v>42453</v>
      </c>
      <c r="C386" s="46">
        <f>DATE(YEAR(Tabela1[[#This Row],[Data]]),MONTH(Tabela1[[#This Row],[Data]]),1)</f>
        <v>42430</v>
      </c>
      <c r="D386" s="5" t="s">
        <v>37</v>
      </c>
      <c r="E386" s="60">
        <v>60</v>
      </c>
    </row>
    <row r="387" spans="1:5">
      <c r="A387" s="51" t="s">
        <v>19</v>
      </c>
      <c r="B387" s="46">
        <v>42453</v>
      </c>
      <c r="C387" s="46">
        <f>DATE(YEAR(Tabela1[[#This Row],[Data]]),MONTH(Tabela1[[#This Row],[Data]]),1)</f>
        <v>42430</v>
      </c>
      <c r="D387" s="5" t="s">
        <v>37</v>
      </c>
      <c r="E387" s="60">
        <v>-40.319999999999709</v>
      </c>
    </row>
    <row r="388" spans="1:5">
      <c r="A388" s="51" t="s">
        <v>20</v>
      </c>
      <c r="B388" s="46">
        <v>42453</v>
      </c>
      <c r="C388" s="46">
        <f>DATE(YEAR(Tabela1[[#This Row],[Data]]),MONTH(Tabela1[[#This Row],[Data]]),1)</f>
        <v>42430</v>
      </c>
      <c r="D388" s="5" t="s">
        <v>37</v>
      </c>
      <c r="E388" s="60">
        <v>80.880000000001019</v>
      </c>
    </row>
    <row r="389" spans="1:5">
      <c r="A389" s="51" t="s">
        <v>21</v>
      </c>
      <c r="B389" s="46">
        <v>42453</v>
      </c>
      <c r="C389" s="46">
        <f>DATE(YEAR(Tabela1[[#This Row],[Data]]),MONTH(Tabela1[[#This Row],[Data]]),1)</f>
        <v>42430</v>
      </c>
      <c r="D389" s="5" t="s">
        <v>37</v>
      </c>
      <c r="E389" s="60">
        <v>100.43000000000029</v>
      </c>
    </row>
    <row r="390" spans="1:5">
      <c r="A390" s="51" t="s">
        <v>22</v>
      </c>
      <c r="B390" s="46">
        <v>42453</v>
      </c>
      <c r="C390" s="46">
        <f>DATE(YEAR(Tabela1[[#This Row],[Data]]),MONTH(Tabela1[[#This Row],[Data]]),1)</f>
        <v>42430</v>
      </c>
      <c r="D390" s="5" t="s">
        <v>37</v>
      </c>
      <c r="E390" s="60">
        <v>40.369999999998981</v>
      </c>
    </row>
    <row r="391" spans="1:5">
      <c r="A391" s="51" t="s">
        <v>23</v>
      </c>
      <c r="B391" s="46">
        <v>42453</v>
      </c>
      <c r="C391" s="46">
        <f>DATE(YEAR(Tabela1[[#This Row],[Data]]),MONTH(Tabela1[[#This Row],[Data]]),1)</f>
        <v>42430</v>
      </c>
      <c r="D391" s="5" t="s">
        <v>37</v>
      </c>
      <c r="E391" s="60">
        <v>24.540000000000873</v>
      </c>
    </row>
    <row r="392" spans="1:5">
      <c r="A392" s="51" t="s">
        <v>24</v>
      </c>
      <c r="B392" s="46">
        <v>42453</v>
      </c>
      <c r="C392" s="46">
        <f>DATE(YEAR(Tabela1[[#This Row],[Data]]),MONTH(Tabela1[[#This Row],[Data]]),1)</f>
        <v>42430</v>
      </c>
      <c r="D392" s="5" t="s">
        <v>37</v>
      </c>
      <c r="E392" s="60">
        <v>19.639999999999418</v>
      </c>
    </row>
    <row r="393" spans="1:5">
      <c r="A393" s="51" t="s">
        <v>25</v>
      </c>
      <c r="B393" s="46">
        <v>42453</v>
      </c>
      <c r="C393" s="46">
        <f>DATE(YEAR(Tabela1[[#This Row],[Data]]),MONTH(Tabela1[[#This Row],[Data]]),1)</f>
        <v>42430</v>
      </c>
      <c r="D393" s="5" t="s">
        <v>37</v>
      </c>
      <c r="E393" s="60">
        <v>32.019999999999527</v>
      </c>
    </row>
    <row r="394" spans="1:5">
      <c r="A394" s="51" t="s">
        <v>26</v>
      </c>
      <c r="B394" s="46">
        <v>42453</v>
      </c>
      <c r="C394" s="46">
        <f>DATE(YEAR(Tabela1[[#This Row],[Data]]),MONTH(Tabela1[[#This Row],[Data]]),1)</f>
        <v>42430</v>
      </c>
      <c r="D394" s="5" t="s">
        <v>37</v>
      </c>
      <c r="E394" s="60">
        <v>1.0799999999999272</v>
      </c>
    </row>
    <row r="395" spans="1:5">
      <c r="A395" s="51" t="s">
        <v>28</v>
      </c>
      <c r="B395" s="46">
        <v>42453</v>
      </c>
      <c r="C395" s="46">
        <f>DATE(YEAR(Tabela1[[#This Row],[Data]]),MONTH(Tabela1[[#This Row],[Data]]),1)</f>
        <v>42430</v>
      </c>
      <c r="D395" s="5" t="s">
        <v>37</v>
      </c>
      <c r="E395" s="60">
        <v>7.4699999999999136</v>
      </c>
    </row>
    <row r="396" spans="1:5">
      <c r="A396" s="53" t="s">
        <v>29</v>
      </c>
      <c r="B396" s="46">
        <v>42453</v>
      </c>
      <c r="C396" s="46">
        <f>DATE(YEAR(Tabela1[[#This Row],[Data]]),MONTH(Tabela1[[#This Row],[Data]]),1)</f>
        <v>42430</v>
      </c>
      <c r="D396" s="5" t="s">
        <v>37</v>
      </c>
      <c r="E396" s="61">
        <v>3.1100000000000136</v>
      </c>
    </row>
    <row r="397" spans="1:5">
      <c r="A397" s="53" t="s">
        <v>19</v>
      </c>
      <c r="B397" s="47">
        <v>42461</v>
      </c>
      <c r="C397" s="47">
        <f>DATE(YEAR(Tabela1[[#This Row],[Data]]),MONTH(Tabela1[[#This Row],[Data]]),1)</f>
        <v>42461</v>
      </c>
      <c r="D397" s="45" t="s">
        <v>39</v>
      </c>
      <c r="E397" s="61">
        <v>7000</v>
      </c>
    </row>
    <row r="398" spans="1:5">
      <c r="A398" s="51" t="s">
        <v>15</v>
      </c>
      <c r="B398" s="46">
        <v>42464</v>
      </c>
      <c r="C398" s="46">
        <f>DATE(YEAR(Tabela1[[#This Row],[Data]]),MONTH(Tabela1[[#This Row],[Data]]),1)</f>
        <v>42461</v>
      </c>
      <c r="D398" s="5" t="s">
        <v>37</v>
      </c>
      <c r="E398" s="60">
        <v>6.2100000000000364</v>
      </c>
    </row>
    <row r="399" spans="1:5">
      <c r="A399" s="51" t="s">
        <v>17</v>
      </c>
      <c r="B399" s="46">
        <v>42464</v>
      </c>
      <c r="C399" s="46">
        <f>DATE(YEAR(Tabela1[[#This Row],[Data]]),MONTH(Tabela1[[#This Row],[Data]]),1)</f>
        <v>42461</v>
      </c>
      <c r="D399" s="5" t="s">
        <v>37</v>
      </c>
      <c r="E399" s="60">
        <v>51.209999999999127</v>
      </c>
    </row>
    <row r="400" spans="1:5">
      <c r="A400" s="51" t="s">
        <v>19</v>
      </c>
      <c r="B400" s="46">
        <v>42464</v>
      </c>
      <c r="C400" s="46">
        <f>DATE(YEAR(Tabela1[[#This Row],[Data]]),MONTH(Tabela1[[#This Row],[Data]]),1)</f>
        <v>42461</v>
      </c>
      <c r="D400" s="5" t="s">
        <v>37</v>
      </c>
      <c r="E400" s="60">
        <v>53.379999999997381</v>
      </c>
    </row>
    <row r="401" spans="1:5">
      <c r="A401" s="51" t="s">
        <v>20</v>
      </c>
      <c r="B401" s="46">
        <v>42464</v>
      </c>
      <c r="C401" s="46">
        <f>DATE(YEAR(Tabela1[[#This Row],[Data]]),MONTH(Tabela1[[#This Row],[Data]]),1)</f>
        <v>42461</v>
      </c>
      <c r="D401" s="5" t="s">
        <v>37</v>
      </c>
      <c r="E401" s="60">
        <v>60.909999999999854</v>
      </c>
    </row>
    <row r="402" spans="1:5">
      <c r="A402" s="51" t="s">
        <v>21</v>
      </c>
      <c r="B402" s="46">
        <v>42464</v>
      </c>
      <c r="C402" s="46">
        <f>DATE(YEAR(Tabela1[[#This Row],[Data]]),MONTH(Tabela1[[#This Row],[Data]]),1)</f>
        <v>42461</v>
      </c>
      <c r="D402" s="5" t="s">
        <v>37</v>
      </c>
      <c r="E402" s="60">
        <v>81.909999999999854</v>
      </c>
    </row>
    <row r="403" spans="1:5">
      <c r="A403" s="51" t="s">
        <v>22</v>
      </c>
      <c r="B403" s="46">
        <v>42464</v>
      </c>
      <c r="C403" s="46">
        <f>DATE(YEAR(Tabela1[[#This Row],[Data]]),MONTH(Tabela1[[#This Row],[Data]]),1)</f>
        <v>42461</v>
      </c>
      <c r="D403" s="5" t="s">
        <v>37</v>
      </c>
      <c r="E403" s="60">
        <v>28.489999999999782</v>
      </c>
    </row>
    <row r="404" spans="1:5">
      <c r="A404" s="51" t="s">
        <v>23</v>
      </c>
      <c r="B404" s="46">
        <v>42464</v>
      </c>
      <c r="C404" s="46">
        <f>DATE(YEAR(Tabela1[[#This Row],[Data]]),MONTH(Tabela1[[#This Row],[Data]]),1)</f>
        <v>42461</v>
      </c>
      <c r="D404" s="5" t="s">
        <v>37</v>
      </c>
      <c r="E404" s="60">
        <v>11.519999999999527</v>
      </c>
    </row>
    <row r="405" spans="1:5">
      <c r="A405" s="51" t="s">
        <v>24</v>
      </c>
      <c r="B405" s="46">
        <v>42464</v>
      </c>
      <c r="C405" s="46">
        <f>DATE(YEAR(Tabela1[[#This Row],[Data]]),MONTH(Tabela1[[#This Row],[Data]]),1)</f>
        <v>42461</v>
      </c>
      <c r="D405" s="5" t="s">
        <v>37</v>
      </c>
      <c r="E405" s="60">
        <v>-48.959999999999127</v>
      </c>
    </row>
    <row r="406" spans="1:5">
      <c r="A406" s="51" t="s">
        <v>25</v>
      </c>
      <c r="B406" s="46">
        <v>42464</v>
      </c>
      <c r="C406" s="46">
        <f>DATE(YEAR(Tabela1[[#This Row],[Data]]),MONTH(Tabela1[[#This Row],[Data]]),1)</f>
        <v>42461</v>
      </c>
      <c r="D406" s="5" t="s">
        <v>37</v>
      </c>
      <c r="E406" s="60">
        <v>24.100000000000364</v>
      </c>
    </row>
    <row r="407" spans="1:5">
      <c r="A407" s="51" t="s">
        <v>26</v>
      </c>
      <c r="B407" s="46">
        <v>42464</v>
      </c>
      <c r="C407" s="46">
        <f>DATE(YEAR(Tabela1[[#This Row],[Data]]),MONTH(Tabela1[[#This Row],[Data]]),1)</f>
        <v>42461</v>
      </c>
      <c r="D407" s="5" t="s">
        <v>37</v>
      </c>
      <c r="E407" s="60">
        <v>-11.819999999999709</v>
      </c>
    </row>
    <row r="408" spans="1:5">
      <c r="A408" s="51" t="s">
        <v>28</v>
      </c>
      <c r="B408" s="46">
        <v>42464</v>
      </c>
      <c r="C408" s="46">
        <f>DATE(YEAR(Tabela1[[#This Row],[Data]]),MONTH(Tabela1[[#This Row],[Data]]),1)</f>
        <v>42461</v>
      </c>
      <c r="D408" s="5" t="s">
        <v>39</v>
      </c>
      <c r="E408" s="60">
        <v>388.80000000000007</v>
      </c>
    </row>
    <row r="409" spans="1:5">
      <c r="A409" s="53" t="s">
        <v>29</v>
      </c>
      <c r="B409" s="46">
        <v>42464</v>
      </c>
      <c r="C409" s="46">
        <f>DATE(YEAR(Tabela1[[#This Row],[Data]]),MONTH(Tabela1[[#This Row],[Data]]),1)</f>
        <v>42461</v>
      </c>
      <c r="D409" s="5" t="s">
        <v>39</v>
      </c>
      <c r="E409" s="61">
        <v>384.67999999999984</v>
      </c>
    </row>
    <row r="410" spans="1:5">
      <c r="A410" s="51" t="s">
        <v>13</v>
      </c>
      <c r="B410" s="46">
        <v>42473</v>
      </c>
      <c r="C410" s="46">
        <f>DATE(YEAR(Tabela1[[#This Row],[Data]]),MONTH(Tabela1[[#This Row],[Data]]),1)</f>
        <v>42461</v>
      </c>
      <c r="D410" s="5" t="s">
        <v>37</v>
      </c>
      <c r="E410" s="60">
        <v>-9.9000000000000021</v>
      </c>
    </row>
    <row r="411" spans="1:5">
      <c r="A411" s="51" t="s">
        <v>15</v>
      </c>
      <c r="B411" s="46">
        <v>42473</v>
      </c>
      <c r="C411" s="46">
        <f>DATE(YEAR(Tabela1[[#This Row],[Data]]),MONTH(Tabela1[[#This Row],[Data]]),1)</f>
        <v>42461</v>
      </c>
      <c r="D411" s="5" t="s">
        <v>37</v>
      </c>
      <c r="E411" s="60">
        <v>9.819999999999709</v>
      </c>
    </row>
    <row r="412" spans="1:5">
      <c r="A412" s="51" t="s">
        <v>17</v>
      </c>
      <c r="B412" s="46">
        <v>42473</v>
      </c>
      <c r="C412" s="46">
        <f>DATE(YEAR(Tabela1[[#This Row],[Data]]),MONTH(Tabela1[[#This Row],[Data]]),1)</f>
        <v>42461</v>
      </c>
      <c r="D412" s="5" t="s">
        <v>37</v>
      </c>
      <c r="E412" s="60">
        <v>55.599999999998545</v>
      </c>
    </row>
    <row r="413" spans="1:5">
      <c r="A413" s="51" t="s">
        <v>19</v>
      </c>
      <c r="B413" s="46">
        <v>42473</v>
      </c>
      <c r="C413" s="46">
        <f>DATE(YEAR(Tabela1[[#This Row],[Data]]),MONTH(Tabela1[[#This Row],[Data]]),1)</f>
        <v>42461</v>
      </c>
      <c r="D413" s="5" t="s">
        <v>37</v>
      </c>
      <c r="E413" s="60">
        <v>39.340000000000146</v>
      </c>
    </row>
    <row r="414" spans="1:5">
      <c r="A414" s="51" t="s">
        <v>20</v>
      </c>
      <c r="B414" s="46">
        <v>42473</v>
      </c>
      <c r="C414" s="46">
        <f>DATE(YEAR(Tabela1[[#This Row],[Data]]),MONTH(Tabela1[[#This Row],[Data]]),1)</f>
        <v>42461</v>
      </c>
      <c r="D414" s="5" t="s">
        <v>37</v>
      </c>
      <c r="E414" s="60">
        <v>71.349999999998545</v>
      </c>
    </row>
    <row r="415" spans="1:5">
      <c r="A415" s="51" t="s">
        <v>21</v>
      </c>
      <c r="B415" s="46">
        <v>42473</v>
      </c>
      <c r="C415" s="46">
        <f>DATE(YEAR(Tabela1[[#This Row],[Data]]),MONTH(Tabela1[[#This Row],[Data]]),1)</f>
        <v>42461</v>
      </c>
      <c r="D415" s="5" t="s">
        <v>37</v>
      </c>
      <c r="E415" s="60">
        <v>103.71999999999753</v>
      </c>
    </row>
    <row r="416" spans="1:5">
      <c r="A416" s="51" t="s">
        <v>22</v>
      </c>
      <c r="B416" s="46">
        <v>42473</v>
      </c>
      <c r="C416" s="46">
        <f>DATE(YEAR(Tabela1[[#This Row],[Data]]),MONTH(Tabela1[[#This Row],[Data]]),1)</f>
        <v>42461</v>
      </c>
      <c r="D416" s="5" t="s">
        <v>37</v>
      </c>
      <c r="E416" s="60">
        <v>37.6200000000008</v>
      </c>
    </row>
    <row r="417" spans="1:5">
      <c r="A417" s="51" t="s">
        <v>23</v>
      </c>
      <c r="B417" s="46">
        <v>42473</v>
      </c>
      <c r="C417" s="46">
        <f>DATE(YEAR(Tabela1[[#This Row],[Data]]),MONTH(Tabela1[[#This Row],[Data]]),1)</f>
        <v>42461</v>
      </c>
      <c r="D417" s="5" t="s">
        <v>37</v>
      </c>
      <c r="E417" s="60">
        <v>27.180000000000291</v>
      </c>
    </row>
    <row r="418" spans="1:5">
      <c r="A418" s="51" t="s">
        <v>24</v>
      </c>
      <c r="B418" s="46">
        <v>42473</v>
      </c>
      <c r="C418" s="46">
        <f>DATE(YEAR(Tabela1[[#This Row],[Data]]),MONTH(Tabela1[[#This Row],[Data]]),1)</f>
        <v>42461</v>
      </c>
      <c r="D418" s="5" t="s">
        <v>37</v>
      </c>
      <c r="E418" s="60">
        <v>51.409999999999854</v>
      </c>
    </row>
    <row r="419" spans="1:5">
      <c r="A419" s="51" t="s">
        <v>25</v>
      </c>
      <c r="B419" s="46">
        <v>42473</v>
      </c>
      <c r="C419" s="46">
        <f>DATE(YEAR(Tabela1[[#This Row],[Data]]),MONTH(Tabela1[[#This Row],[Data]]),1)</f>
        <v>42461</v>
      </c>
      <c r="D419" s="5" t="s">
        <v>37</v>
      </c>
      <c r="E419" s="60">
        <v>28.220000000000255</v>
      </c>
    </row>
    <row r="420" spans="1:5">
      <c r="A420" s="51" t="s">
        <v>26</v>
      </c>
      <c r="B420" s="46">
        <v>42473</v>
      </c>
      <c r="C420" s="46">
        <f>DATE(YEAR(Tabela1[[#This Row],[Data]]),MONTH(Tabela1[[#This Row],[Data]]),1)</f>
        <v>42461</v>
      </c>
      <c r="D420" s="5" t="s">
        <v>37</v>
      </c>
      <c r="E420" s="60">
        <v>13.220000000000255</v>
      </c>
    </row>
    <row r="421" spans="1:5">
      <c r="A421" s="51" t="s">
        <v>28</v>
      </c>
      <c r="B421" s="46">
        <v>42473</v>
      </c>
      <c r="C421" s="46">
        <f>DATE(YEAR(Tabela1[[#This Row],[Data]]),MONTH(Tabela1[[#This Row],[Data]]),1)</f>
        <v>42461</v>
      </c>
      <c r="D421" s="5" t="s">
        <v>37</v>
      </c>
      <c r="E421" s="60">
        <v>14.910000000000082</v>
      </c>
    </row>
    <row r="422" spans="1:5">
      <c r="A422" s="53" t="s">
        <v>29</v>
      </c>
      <c r="B422" s="46">
        <v>42473</v>
      </c>
      <c r="C422" s="46">
        <f>DATE(YEAR(Tabela1[[#This Row],[Data]]),MONTH(Tabela1[[#This Row],[Data]]),1)</f>
        <v>42461</v>
      </c>
      <c r="D422" s="5" t="s">
        <v>37</v>
      </c>
      <c r="E422" s="61">
        <v>4.5200000000002092</v>
      </c>
    </row>
    <row r="423" spans="1:5">
      <c r="A423" s="51" t="s">
        <v>15</v>
      </c>
      <c r="B423" s="46">
        <v>42475</v>
      </c>
      <c r="C423" s="46">
        <f>DATE(YEAR(Tabela1[[#This Row],[Data]]),MONTH(Tabela1[[#This Row],[Data]]),1)</f>
        <v>42461</v>
      </c>
      <c r="D423" s="5" t="s">
        <v>37</v>
      </c>
      <c r="E423" s="60">
        <v>2.5</v>
      </c>
    </row>
    <row r="424" spans="1:5">
      <c r="A424" s="51" t="s">
        <v>17</v>
      </c>
      <c r="B424" s="46">
        <v>42475</v>
      </c>
      <c r="C424" s="46">
        <f>DATE(YEAR(Tabela1[[#This Row],[Data]]),MONTH(Tabela1[[#This Row],[Data]]),1)</f>
        <v>42461</v>
      </c>
      <c r="D424" s="5" t="s">
        <v>37</v>
      </c>
      <c r="E424" s="60">
        <v>22.870000000002619</v>
      </c>
    </row>
    <row r="425" spans="1:5">
      <c r="A425" s="51" t="s">
        <v>19</v>
      </c>
      <c r="B425" s="46">
        <v>42475</v>
      </c>
      <c r="C425" s="46">
        <f>DATE(YEAR(Tabela1[[#This Row],[Data]]),MONTH(Tabela1[[#This Row],[Data]]),1)</f>
        <v>42461</v>
      </c>
      <c r="D425" s="5" t="s">
        <v>37</v>
      </c>
      <c r="E425" s="60">
        <v>31.470000000001164</v>
      </c>
    </row>
    <row r="426" spans="1:5">
      <c r="A426" s="51" t="s">
        <v>20</v>
      </c>
      <c r="B426" s="46">
        <v>42475</v>
      </c>
      <c r="C426" s="46">
        <f>DATE(YEAR(Tabela1[[#This Row],[Data]]),MONTH(Tabela1[[#This Row],[Data]]),1)</f>
        <v>42461</v>
      </c>
      <c r="D426" s="5" t="s">
        <v>37</v>
      </c>
      <c r="E426" s="60">
        <v>20.440000000002328</v>
      </c>
    </row>
    <row r="427" spans="1:5">
      <c r="A427" s="53" t="s">
        <v>21</v>
      </c>
      <c r="B427" s="46">
        <v>42475</v>
      </c>
      <c r="C427" s="46">
        <f>DATE(YEAR(Tabela1[[#This Row],[Data]]),MONTH(Tabela1[[#This Row],[Data]]),1)</f>
        <v>42461</v>
      </c>
      <c r="D427" s="5" t="s">
        <v>37</v>
      </c>
      <c r="E427" s="61">
        <v>71.330000000001746</v>
      </c>
    </row>
    <row r="428" spans="1:5">
      <c r="A428" s="51" t="s">
        <v>28</v>
      </c>
      <c r="B428" s="46">
        <v>42475</v>
      </c>
      <c r="C428" s="46">
        <f>DATE(YEAR(Tabela1[[#This Row],[Data]]),MONTH(Tabela1[[#This Row],[Data]]),1)</f>
        <v>42461</v>
      </c>
      <c r="D428" s="5" t="s">
        <v>37</v>
      </c>
      <c r="E428" s="60">
        <v>4.4399999999998272</v>
      </c>
    </row>
    <row r="429" spans="1:5">
      <c r="A429" s="53" t="s">
        <v>29</v>
      </c>
      <c r="B429" s="46">
        <v>42475</v>
      </c>
      <c r="C429" s="46">
        <f>DATE(YEAR(Tabela1[[#This Row],[Data]]),MONTH(Tabela1[[#This Row],[Data]]),1)</f>
        <v>42461</v>
      </c>
      <c r="D429" s="5" t="s">
        <v>37</v>
      </c>
      <c r="E429" s="61">
        <v>1.7599999999999909</v>
      </c>
    </row>
    <row r="430" spans="1:5">
      <c r="A430" s="53" t="s">
        <v>15</v>
      </c>
      <c r="B430" s="46">
        <v>42475</v>
      </c>
      <c r="C430" s="47">
        <f>DATE(YEAR(Tabela1[[#This Row],[Data]]),MONTH(Tabela1[[#This Row],[Data]]),1)</f>
        <v>42461</v>
      </c>
      <c r="D430" s="45" t="s">
        <v>39</v>
      </c>
      <c r="E430" s="61">
        <v>1400</v>
      </c>
    </row>
    <row r="431" spans="1:5">
      <c r="A431" s="51" t="s">
        <v>22</v>
      </c>
      <c r="B431" s="46">
        <v>42475</v>
      </c>
      <c r="C431" s="46">
        <f>DATE(YEAR(Tabela1[[#This Row],[Data]]),MONTH(Tabela1[[#This Row],[Data]]),1)</f>
        <v>42461</v>
      </c>
      <c r="D431" s="5" t="s">
        <v>37</v>
      </c>
      <c r="E431" s="60">
        <v>15.949999999998909</v>
      </c>
    </row>
    <row r="432" spans="1:5">
      <c r="A432" s="51" t="s">
        <v>23</v>
      </c>
      <c r="B432" s="46">
        <v>42475</v>
      </c>
      <c r="C432" s="46">
        <f>DATE(YEAR(Tabela1[[#This Row],[Data]]),MONTH(Tabela1[[#This Row],[Data]]),1)</f>
        <v>42461</v>
      </c>
      <c r="D432" s="5" t="s">
        <v>37</v>
      </c>
      <c r="E432" s="60">
        <v>24.479999999999563</v>
      </c>
    </row>
    <row r="433" spans="1:5">
      <c r="A433" s="51" t="s">
        <v>24</v>
      </c>
      <c r="B433" s="46">
        <v>42475</v>
      </c>
      <c r="C433" s="46">
        <f>DATE(YEAR(Tabela1[[#This Row],[Data]]),MONTH(Tabela1[[#This Row],[Data]]),1)</f>
        <v>42461</v>
      </c>
      <c r="D433" s="5" t="s">
        <v>37</v>
      </c>
      <c r="E433" s="60">
        <v>68.869999999998981</v>
      </c>
    </row>
    <row r="434" spans="1:5">
      <c r="A434" s="51" t="s">
        <v>25</v>
      </c>
      <c r="B434" s="46">
        <v>42475</v>
      </c>
      <c r="C434" s="46">
        <f>DATE(YEAR(Tabela1[[#This Row],[Data]]),MONTH(Tabela1[[#This Row],[Data]]),1)</f>
        <v>42461</v>
      </c>
      <c r="D434" s="5" t="s">
        <v>37</v>
      </c>
      <c r="E434" s="60">
        <v>8.089999999999236</v>
      </c>
    </row>
    <row r="435" spans="1:5">
      <c r="A435" s="53" t="s">
        <v>26</v>
      </c>
      <c r="B435" s="46">
        <v>42475</v>
      </c>
      <c r="C435" s="46">
        <f>DATE(YEAR(Tabela1[[#This Row],[Data]]),MONTH(Tabela1[[#This Row],[Data]]),1)</f>
        <v>42461</v>
      </c>
      <c r="D435" s="5" t="s">
        <v>37</v>
      </c>
      <c r="E435" s="61">
        <v>35.699999999999818</v>
      </c>
    </row>
    <row r="436" spans="1:5">
      <c r="A436" s="51" t="s">
        <v>15</v>
      </c>
      <c r="B436" s="46">
        <v>42485</v>
      </c>
      <c r="C436" s="46">
        <f>DATE(YEAR(Tabela1[[#This Row],[Data]]),MONTH(Tabela1[[#This Row],[Data]]),1)</f>
        <v>42461</v>
      </c>
      <c r="D436" s="5" t="s">
        <v>37</v>
      </c>
      <c r="E436" s="60">
        <v>5.319999999999709</v>
      </c>
    </row>
    <row r="437" spans="1:5">
      <c r="A437" s="51" t="s">
        <v>17</v>
      </c>
      <c r="B437" s="46">
        <v>42485</v>
      </c>
      <c r="C437" s="46">
        <f>DATE(YEAR(Tabela1[[#This Row],[Data]]),MONTH(Tabela1[[#This Row],[Data]]),1)</f>
        <v>42461</v>
      </c>
      <c r="D437" s="5" t="s">
        <v>37</v>
      </c>
      <c r="E437" s="60">
        <v>35.399999999997817</v>
      </c>
    </row>
    <row r="438" spans="1:5">
      <c r="A438" s="51" t="s">
        <v>19</v>
      </c>
      <c r="B438" s="46">
        <v>42485</v>
      </c>
      <c r="C438" s="46">
        <f>DATE(YEAR(Tabela1[[#This Row],[Data]]),MONTH(Tabela1[[#This Row],[Data]]),1)</f>
        <v>42461</v>
      </c>
      <c r="D438" s="5" t="s">
        <v>37</v>
      </c>
      <c r="E438" s="60">
        <v>106.39999999999782</v>
      </c>
    </row>
    <row r="439" spans="1:5">
      <c r="A439" s="51" t="s">
        <v>20</v>
      </c>
      <c r="B439" s="46">
        <v>42485</v>
      </c>
      <c r="C439" s="46">
        <f>DATE(YEAR(Tabela1[[#This Row],[Data]]),MONTH(Tabela1[[#This Row],[Data]]),1)</f>
        <v>42461</v>
      </c>
      <c r="D439" s="5" t="s">
        <v>37</v>
      </c>
      <c r="E439" s="60">
        <v>40.959999999999127</v>
      </c>
    </row>
    <row r="440" spans="1:5">
      <c r="A440" s="51" t="s">
        <v>21</v>
      </c>
      <c r="B440" s="46">
        <v>42485</v>
      </c>
      <c r="C440" s="46">
        <f>DATE(YEAR(Tabela1[[#This Row],[Data]]),MONTH(Tabela1[[#This Row],[Data]]),1)</f>
        <v>42461</v>
      </c>
      <c r="D440" s="5" t="s">
        <v>37</v>
      </c>
      <c r="E440" s="60">
        <v>79.040000000000873</v>
      </c>
    </row>
    <row r="441" spans="1:5">
      <c r="A441" s="51" t="s">
        <v>22</v>
      </c>
      <c r="B441" s="46">
        <v>42485</v>
      </c>
      <c r="C441" s="46">
        <f>DATE(YEAR(Tabela1[[#This Row],[Data]]),MONTH(Tabela1[[#This Row],[Data]]),1)</f>
        <v>42461</v>
      </c>
      <c r="D441" s="5" t="s">
        <v>37</v>
      </c>
      <c r="E441" s="60">
        <v>26.6200000000008</v>
      </c>
    </row>
    <row r="442" spans="1:5">
      <c r="A442" s="51" t="s">
        <v>23</v>
      </c>
      <c r="B442" s="46">
        <v>42485</v>
      </c>
      <c r="C442" s="46">
        <f>DATE(YEAR(Tabela1[[#This Row],[Data]]),MONTH(Tabela1[[#This Row],[Data]]),1)</f>
        <v>42461</v>
      </c>
      <c r="D442" s="5" t="s">
        <v>37</v>
      </c>
      <c r="E442" s="60">
        <v>33</v>
      </c>
    </row>
    <row r="443" spans="1:5">
      <c r="A443" s="51" t="s">
        <v>24</v>
      </c>
      <c r="B443" s="46">
        <v>42485</v>
      </c>
      <c r="C443" s="46">
        <f>DATE(YEAR(Tabela1[[#This Row],[Data]]),MONTH(Tabela1[[#This Row],[Data]]),1)</f>
        <v>42461</v>
      </c>
      <c r="D443" s="5" t="s">
        <v>37</v>
      </c>
      <c r="E443" s="60">
        <v>135.93000000000029</v>
      </c>
    </row>
    <row r="444" spans="1:5">
      <c r="A444" s="51" t="s">
        <v>25</v>
      </c>
      <c r="B444" s="46">
        <v>42485</v>
      </c>
      <c r="C444" s="46">
        <f>DATE(YEAR(Tabela1[[#This Row],[Data]]),MONTH(Tabela1[[#This Row],[Data]]),1)</f>
        <v>42461</v>
      </c>
      <c r="D444" s="5" t="s">
        <v>37</v>
      </c>
      <c r="E444" s="60">
        <v>20.240000000000691</v>
      </c>
    </row>
    <row r="445" spans="1:5">
      <c r="A445" s="51" t="s">
        <v>26</v>
      </c>
      <c r="B445" s="46">
        <v>42485</v>
      </c>
      <c r="C445" s="46">
        <f>DATE(YEAR(Tabela1[[#This Row],[Data]]),MONTH(Tabela1[[#This Row],[Data]]),1)</f>
        <v>42461</v>
      </c>
      <c r="D445" s="5" t="s">
        <v>37</v>
      </c>
      <c r="E445" s="60">
        <v>19</v>
      </c>
    </row>
    <row r="446" spans="1:5">
      <c r="A446" s="51" t="s">
        <v>28</v>
      </c>
      <c r="B446" s="46">
        <v>42485</v>
      </c>
      <c r="C446" s="46">
        <f>DATE(YEAR(Tabela1[[#This Row],[Data]]),MONTH(Tabela1[[#This Row],[Data]]),1)</f>
        <v>42461</v>
      </c>
      <c r="D446" s="5" t="s">
        <v>37</v>
      </c>
      <c r="E446" s="60">
        <v>5.0800000000001546</v>
      </c>
    </row>
    <row r="447" spans="1:5">
      <c r="A447" s="53" t="s">
        <v>29</v>
      </c>
      <c r="B447" s="46">
        <v>42485</v>
      </c>
      <c r="C447" s="46">
        <f>DATE(YEAR(Tabela1[[#This Row],[Data]]),MONTH(Tabela1[[#This Row],[Data]]),1)</f>
        <v>42461</v>
      </c>
      <c r="D447" s="5" t="s">
        <v>37</v>
      </c>
      <c r="E447" s="61">
        <v>2.3899999999998727</v>
      </c>
    </row>
    <row r="448" spans="1:5">
      <c r="A448" s="51" t="s">
        <v>15</v>
      </c>
      <c r="B448" s="46">
        <v>42492</v>
      </c>
      <c r="C448" s="46">
        <f>DATE(YEAR(Tabela1[[#This Row],[Data]]),MONTH(Tabela1[[#This Row],[Data]]),1)</f>
        <v>42491</v>
      </c>
      <c r="D448" s="5" t="s">
        <v>37</v>
      </c>
      <c r="E448" s="60">
        <v>10.090000000000146</v>
      </c>
    </row>
    <row r="449" spans="1:5">
      <c r="A449" s="51" t="s">
        <v>17</v>
      </c>
      <c r="B449" s="46">
        <v>42492</v>
      </c>
      <c r="C449" s="46">
        <f>DATE(YEAR(Tabela1[[#This Row],[Data]]),MONTH(Tabela1[[#This Row],[Data]]),1)</f>
        <v>42491</v>
      </c>
      <c r="D449" s="5" t="s">
        <v>37</v>
      </c>
      <c r="E449" s="60">
        <v>47.920000000001892</v>
      </c>
    </row>
    <row r="450" spans="1:5">
      <c r="A450" s="51" t="s">
        <v>19</v>
      </c>
      <c r="B450" s="46">
        <v>42492</v>
      </c>
      <c r="C450" s="46">
        <f>DATE(YEAR(Tabela1[[#This Row],[Data]]),MONTH(Tabela1[[#This Row],[Data]]),1)</f>
        <v>42491</v>
      </c>
      <c r="D450" s="5" t="s">
        <v>37</v>
      </c>
      <c r="E450" s="60">
        <v>131.84000000000015</v>
      </c>
    </row>
    <row r="451" spans="1:5">
      <c r="A451" s="51" t="s">
        <v>20</v>
      </c>
      <c r="B451" s="46">
        <v>42492</v>
      </c>
      <c r="C451" s="46">
        <f>DATE(YEAR(Tabela1[[#This Row],[Data]]),MONTH(Tabela1[[#This Row],[Data]]),1)</f>
        <v>42491</v>
      </c>
      <c r="D451" s="5" t="s">
        <v>37</v>
      </c>
      <c r="E451" s="60">
        <v>61.610000000000582</v>
      </c>
    </row>
    <row r="452" spans="1:5">
      <c r="A452" s="51" t="s">
        <v>21</v>
      </c>
      <c r="B452" s="46">
        <v>42492</v>
      </c>
      <c r="C452" s="46">
        <f>DATE(YEAR(Tabela1[[#This Row],[Data]]),MONTH(Tabela1[[#This Row],[Data]]),1)</f>
        <v>42491</v>
      </c>
      <c r="D452" s="5" t="s">
        <v>37</v>
      </c>
      <c r="E452" s="60">
        <v>72.849999999998545</v>
      </c>
    </row>
    <row r="453" spans="1:5">
      <c r="A453" s="51" t="s">
        <v>22</v>
      </c>
      <c r="B453" s="46">
        <v>42492</v>
      </c>
      <c r="C453" s="46">
        <f>DATE(YEAR(Tabela1[[#This Row],[Data]]),MONTH(Tabela1[[#This Row],[Data]]),1)</f>
        <v>42491</v>
      </c>
      <c r="D453" s="5" t="s">
        <v>37</v>
      </c>
      <c r="E453" s="60">
        <v>20.020000000000437</v>
      </c>
    </row>
    <row r="454" spans="1:5">
      <c r="A454" s="51" t="s">
        <v>23</v>
      </c>
      <c r="B454" s="46">
        <v>42492</v>
      </c>
      <c r="C454" s="46">
        <f>DATE(YEAR(Tabela1[[#This Row],[Data]]),MONTH(Tabela1[[#This Row],[Data]]),1)</f>
        <v>42491</v>
      </c>
      <c r="D454" s="5" t="s">
        <v>37</v>
      </c>
      <c r="E454" s="60">
        <v>15.360000000000582</v>
      </c>
    </row>
    <row r="455" spans="1:5">
      <c r="A455" s="51" t="s">
        <v>24</v>
      </c>
      <c r="B455" s="46">
        <v>42492</v>
      </c>
      <c r="C455" s="46">
        <f>DATE(YEAR(Tabela1[[#This Row],[Data]]),MONTH(Tabela1[[#This Row],[Data]]),1)</f>
        <v>42491</v>
      </c>
      <c r="D455" s="5" t="s">
        <v>37</v>
      </c>
      <c r="E455" s="60">
        <v>114.47999999999956</v>
      </c>
    </row>
    <row r="456" spans="1:5">
      <c r="A456" s="51" t="s">
        <v>25</v>
      </c>
      <c r="B456" s="46">
        <v>42492</v>
      </c>
      <c r="C456" s="46">
        <f>DATE(YEAR(Tabela1[[#This Row],[Data]]),MONTH(Tabela1[[#This Row],[Data]]),1)</f>
        <v>42491</v>
      </c>
      <c r="D456" s="5" t="s">
        <v>37</v>
      </c>
      <c r="E456" s="60">
        <v>20.289999999999964</v>
      </c>
    </row>
    <row r="457" spans="1:5">
      <c r="A457" s="51" t="s">
        <v>26</v>
      </c>
      <c r="B457" s="46">
        <v>42492</v>
      </c>
      <c r="C457" s="46">
        <f>DATE(YEAR(Tabela1[[#This Row],[Data]]),MONTH(Tabela1[[#This Row],[Data]]),1)</f>
        <v>42491</v>
      </c>
      <c r="D457" s="5" t="s">
        <v>37</v>
      </c>
      <c r="E457" s="60">
        <v>36.800000000000182</v>
      </c>
    </row>
    <row r="458" spans="1:5">
      <c r="A458" s="51" t="s">
        <v>28</v>
      </c>
      <c r="B458" s="46">
        <v>42492</v>
      </c>
      <c r="C458" s="46">
        <f>DATE(YEAR(Tabela1[[#This Row],[Data]]),MONTH(Tabela1[[#This Row],[Data]]),1)</f>
        <v>42491</v>
      </c>
      <c r="D458" s="5" t="s">
        <v>37</v>
      </c>
      <c r="E458" s="60">
        <v>1.9700000000000273</v>
      </c>
    </row>
    <row r="459" spans="1:5">
      <c r="A459" s="53" t="s">
        <v>29</v>
      </c>
      <c r="B459" s="46">
        <v>42492</v>
      </c>
      <c r="C459" s="46">
        <f>DATE(YEAR(Tabela1[[#This Row],[Data]]),MONTH(Tabela1[[#This Row],[Data]]),1)</f>
        <v>42491</v>
      </c>
      <c r="D459" s="5" t="s">
        <v>37</v>
      </c>
      <c r="E459" s="61">
        <v>1.1800000000000637</v>
      </c>
    </row>
    <row r="460" spans="1:5">
      <c r="A460" s="51" t="s">
        <v>28</v>
      </c>
      <c r="B460" s="46">
        <v>42496</v>
      </c>
      <c r="C460" s="46">
        <f>DATE(YEAR(Tabela1[[#This Row],[Data]]),MONTH(Tabela1[[#This Row],[Data]]),1)</f>
        <v>42491</v>
      </c>
      <c r="D460" s="5" t="s">
        <v>39</v>
      </c>
      <c r="E460" s="60">
        <v>375.16999999999985</v>
      </c>
    </row>
    <row r="461" spans="1:5">
      <c r="A461" s="53" t="s">
        <v>29</v>
      </c>
      <c r="B461" s="46">
        <v>42496</v>
      </c>
      <c r="C461" s="46">
        <f>DATE(YEAR(Tabela1[[#This Row],[Data]]),MONTH(Tabela1[[#This Row],[Data]]),1)</f>
        <v>42491</v>
      </c>
      <c r="D461" s="5" t="s">
        <v>39</v>
      </c>
      <c r="E461" s="61">
        <v>388.09999999999991</v>
      </c>
    </row>
    <row r="462" spans="1:5">
      <c r="A462" s="51" t="s">
        <v>13</v>
      </c>
      <c r="B462" s="46">
        <v>42496</v>
      </c>
      <c r="C462" s="46">
        <f>DATE(YEAR(Tabela1[[#This Row],[Data]]),MONTH(Tabela1[[#This Row],[Data]]),1)</f>
        <v>42491</v>
      </c>
      <c r="D462" s="5" t="s">
        <v>37</v>
      </c>
      <c r="E462" s="60">
        <v>-9.8999999999999986</v>
      </c>
    </row>
    <row r="463" spans="1:5">
      <c r="A463" s="51" t="s">
        <v>15</v>
      </c>
      <c r="B463" s="46">
        <v>42496</v>
      </c>
      <c r="C463" s="46">
        <f>DATE(YEAR(Tabela1[[#This Row],[Data]]),MONTH(Tabela1[[#This Row],[Data]]),1)</f>
        <v>42491</v>
      </c>
      <c r="D463" s="5" t="s">
        <v>37</v>
      </c>
      <c r="E463" s="60">
        <v>7.1900000000005093</v>
      </c>
    </row>
    <row r="464" spans="1:5">
      <c r="A464" s="51" t="s">
        <v>17</v>
      </c>
      <c r="B464" s="46">
        <v>42496</v>
      </c>
      <c r="C464" s="46">
        <f>DATE(YEAR(Tabela1[[#This Row],[Data]]),MONTH(Tabela1[[#This Row],[Data]]),1)</f>
        <v>42491</v>
      </c>
      <c r="D464" s="5" t="s">
        <v>37</v>
      </c>
      <c r="E464" s="60">
        <v>32.289999999997235</v>
      </c>
    </row>
    <row r="465" spans="1:5">
      <c r="A465" s="51" t="s">
        <v>19</v>
      </c>
      <c r="B465" s="46">
        <v>42496</v>
      </c>
      <c r="C465" s="46">
        <f>DATE(YEAR(Tabela1[[#This Row],[Data]]),MONTH(Tabela1[[#This Row],[Data]]),1)</f>
        <v>42491</v>
      </c>
      <c r="D465" s="5" t="s">
        <v>37</v>
      </c>
      <c r="E465" s="60">
        <v>54.5</v>
      </c>
    </row>
    <row r="466" spans="1:5">
      <c r="A466" s="51" t="s">
        <v>20</v>
      </c>
      <c r="B466" s="46">
        <v>42496</v>
      </c>
      <c r="C466" s="46">
        <f>DATE(YEAR(Tabela1[[#This Row],[Data]]),MONTH(Tabela1[[#This Row],[Data]]),1)</f>
        <v>42491</v>
      </c>
      <c r="D466" s="5" t="s">
        <v>37</v>
      </c>
      <c r="E466" s="60">
        <v>41.19999999999709</v>
      </c>
    </row>
    <row r="467" spans="1:5">
      <c r="A467" s="51" t="s">
        <v>21</v>
      </c>
      <c r="B467" s="46">
        <v>42496</v>
      </c>
      <c r="C467" s="46">
        <f>DATE(YEAR(Tabela1[[#This Row],[Data]]),MONTH(Tabela1[[#This Row],[Data]]),1)</f>
        <v>42491</v>
      </c>
      <c r="D467" s="5" t="s">
        <v>37</v>
      </c>
      <c r="E467" s="60">
        <v>74.040000000000873</v>
      </c>
    </row>
    <row r="468" spans="1:5">
      <c r="A468" s="51" t="s">
        <v>22</v>
      </c>
      <c r="B468" s="46">
        <v>42496</v>
      </c>
      <c r="C468" s="46">
        <f>DATE(YEAR(Tabela1[[#This Row],[Data]]),MONTH(Tabela1[[#This Row],[Data]]),1)</f>
        <v>42491</v>
      </c>
      <c r="D468" s="5" t="s">
        <v>37</v>
      </c>
      <c r="E468" s="60">
        <v>15.949999999998909</v>
      </c>
    </row>
    <row r="469" spans="1:5">
      <c r="A469" s="51" t="s">
        <v>23</v>
      </c>
      <c r="B469" s="46">
        <v>42496</v>
      </c>
      <c r="C469" s="46">
        <f>DATE(YEAR(Tabela1[[#This Row],[Data]]),MONTH(Tabela1[[#This Row],[Data]]),1)</f>
        <v>42491</v>
      </c>
      <c r="D469" s="5" t="s">
        <v>37</v>
      </c>
      <c r="E469" s="60">
        <v>2.9399999999995998</v>
      </c>
    </row>
    <row r="470" spans="1:5">
      <c r="A470" s="51" t="s">
        <v>24</v>
      </c>
      <c r="B470" s="46">
        <v>42496</v>
      </c>
      <c r="C470" s="46">
        <f>DATE(YEAR(Tabela1[[#This Row],[Data]]),MONTH(Tabela1[[#This Row],[Data]]),1)</f>
        <v>42491</v>
      </c>
      <c r="D470" s="5" t="s">
        <v>37</v>
      </c>
      <c r="E470" s="60">
        <v>61.990000000001601</v>
      </c>
    </row>
    <row r="471" spans="1:5">
      <c r="A471" s="51" t="s">
        <v>25</v>
      </c>
      <c r="B471" s="46">
        <v>42496</v>
      </c>
      <c r="C471" s="46">
        <f>DATE(YEAR(Tabela1[[#This Row],[Data]]),MONTH(Tabela1[[#This Row],[Data]]),1)</f>
        <v>42491</v>
      </c>
      <c r="D471" s="5" t="s">
        <v>37</v>
      </c>
      <c r="E471" s="60">
        <v>16.279999999999745</v>
      </c>
    </row>
    <row r="472" spans="1:5">
      <c r="A472" s="53" t="s">
        <v>26</v>
      </c>
      <c r="B472" s="46">
        <v>42496</v>
      </c>
      <c r="C472" s="46">
        <f>DATE(YEAR(Tabela1[[#This Row],[Data]]),MONTH(Tabela1[[#This Row],[Data]]),1)</f>
        <v>42491</v>
      </c>
      <c r="D472" s="5" t="s">
        <v>37</v>
      </c>
      <c r="E472" s="61">
        <v>14.899999999999636</v>
      </c>
    </row>
    <row r="473" spans="1:5">
      <c r="A473" s="51" t="s">
        <v>15</v>
      </c>
      <c r="B473" s="46">
        <v>42503</v>
      </c>
      <c r="C473" s="46">
        <f>DATE(YEAR(Tabela1[[#This Row],[Data]]),MONTH(Tabela1[[#This Row],[Data]]),1)</f>
        <v>42491</v>
      </c>
      <c r="D473" s="5" t="s">
        <v>37</v>
      </c>
      <c r="E473" s="60">
        <v>10.559999999999491</v>
      </c>
    </row>
    <row r="474" spans="1:5">
      <c r="A474" s="51" t="s">
        <v>17</v>
      </c>
      <c r="B474" s="46">
        <v>42503</v>
      </c>
      <c r="C474" s="46">
        <f>DATE(YEAR(Tabela1[[#This Row],[Data]]),MONTH(Tabela1[[#This Row],[Data]]),1)</f>
        <v>42491</v>
      </c>
      <c r="D474" s="5" t="s">
        <v>37</v>
      </c>
      <c r="E474" s="60">
        <v>32.900000000001455</v>
      </c>
    </row>
    <row r="475" spans="1:5">
      <c r="A475" s="51" t="s">
        <v>19</v>
      </c>
      <c r="B475" s="46">
        <v>42503</v>
      </c>
      <c r="C475" s="46">
        <f>DATE(YEAR(Tabela1[[#This Row],[Data]]),MONTH(Tabela1[[#This Row],[Data]]),1)</f>
        <v>42491</v>
      </c>
      <c r="D475" s="5" t="s">
        <v>37</v>
      </c>
      <c r="E475" s="60">
        <v>17.909999999999854</v>
      </c>
    </row>
    <row r="476" spans="1:5">
      <c r="A476" s="51" t="s">
        <v>20</v>
      </c>
      <c r="B476" s="46">
        <v>42503</v>
      </c>
      <c r="C476" s="46">
        <f>DATE(YEAR(Tabela1[[#This Row],[Data]]),MONTH(Tabela1[[#This Row],[Data]]),1)</f>
        <v>42491</v>
      </c>
      <c r="D476" s="5" t="s">
        <v>37</v>
      </c>
      <c r="E476" s="60">
        <v>51.650000000001455</v>
      </c>
    </row>
    <row r="477" spans="1:5">
      <c r="A477" s="51" t="s">
        <v>21</v>
      </c>
      <c r="B477" s="46">
        <v>42503</v>
      </c>
      <c r="C477" s="46">
        <f>DATE(YEAR(Tabela1[[#This Row],[Data]]),MONTH(Tabela1[[#This Row],[Data]]),1)</f>
        <v>42491</v>
      </c>
      <c r="D477" s="5" t="s">
        <v>37</v>
      </c>
      <c r="E477" s="60">
        <v>80.43999999999869</v>
      </c>
    </row>
    <row r="478" spans="1:5">
      <c r="A478" s="51" t="s">
        <v>22</v>
      </c>
      <c r="B478" s="46">
        <v>42503</v>
      </c>
      <c r="C478" s="46">
        <f>DATE(YEAR(Tabela1[[#This Row],[Data]]),MONTH(Tabela1[[#This Row],[Data]]),1)</f>
        <v>42491</v>
      </c>
      <c r="D478" s="5" t="s">
        <v>37</v>
      </c>
      <c r="E478" s="60">
        <v>30.909999999999854</v>
      </c>
    </row>
    <row r="479" spans="1:5">
      <c r="A479" s="51" t="s">
        <v>23</v>
      </c>
      <c r="B479" s="46">
        <v>42503</v>
      </c>
      <c r="C479" s="46">
        <f>DATE(YEAR(Tabela1[[#This Row],[Data]]),MONTH(Tabela1[[#This Row],[Data]]),1)</f>
        <v>42491</v>
      </c>
      <c r="D479" s="5" t="s">
        <v>37</v>
      </c>
      <c r="E479" s="60">
        <v>23.880000000000109</v>
      </c>
    </row>
    <row r="480" spans="1:5">
      <c r="A480" s="51" t="s">
        <v>24</v>
      </c>
      <c r="B480" s="46">
        <v>42503</v>
      </c>
      <c r="C480" s="46">
        <f>DATE(YEAR(Tabela1[[#This Row],[Data]]),MONTH(Tabela1[[#This Row],[Data]]),1)</f>
        <v>42491</v>
      </c>
      <c r="D480" s="5" t="s">
        <v>37</v>
      </c>
      <c r="E480" s="60">
        <v>204.34999999999854</v>
      </c>
    </row>
    <row r="481" spans="1:5">
      <c r="A481" s="51" t="s">
        <v>25</v>
      </c>
      <c r="B481" s="46">
        <v>42503</v>
      </c>
      <c r="C481" s="46">
        <f>DATE(YEAR(Tabela1[[#This Row],[Data]]),MONTH(Tabela1[[#This Row],[Data]]),1)</f>
        <v>42491</v>
      </c>
      <c r="D481" s="5" t="s">
        <v>37</v>
      </c>
      <c r="E481" s="60">
        <v>20.390000000000327</v>
      </c>
    </row>
    <row r="482" spans="1:5">
      <c r="A482" s="51" t="s">
        <v>26</v>
      </c>
      <c r="B482" s="46">
        <v>42503</v>
      </c>
      <c r="C482" s="46">
        <f>DATE(YEAR(Tabela1[[#This Row],[Data]]),MONTH(Tabela1[[#This Row],[Data]]),1)</f>
        <v>42491</v>
      </c>
      <c r="D482" s="5" t="s">
        <v>37</v>
      </c>
      <c r="E482" s="60">
        <v>64.840000000000146</v>
      </c>
    </row>
    <row r="483" spans="1:5">
      <c r="A483" s="51" t="s">
        <v>28</v>
      </c>
      <c r="B483" s="46">
        <v>42503</v>
      </c>
      <c r="C483" s="46">
        <f>DATE(YEAR(Tabela1[[#This Row],[Data]]),MONTH(Tabela1[[#This Row],[Data]]),1)</f>
        <v>42491</v>
      </c>
      <c r="D483" s="5" t="s">
        <v>37</v>
      </c>
      <c r="E483" s="60">
        <v>14.549999999999955</v>
      </c>
    </row>
    <row r="484" spans="1:5">
      <c r="A484" s="53" t="s">
        <v>29</v>
      </c>
      <c r="B484" s="46">
        <v>42503</v>
      </c>
      <c r="C484" s="46">
        <f>DATE(YEAR(Tabela1[[#This Row],[Data]]),MONTH(Tabela1[[#This Row],[Data]]),1)</f>
        <v>42491</v>
      </c>
      <c r="D484" s="5" t="s">
        <v>37</v>
      </c>
      <c r="E484" s="61">
        <v>4.5199999999999818</v>
      </c>
    </row>
    <row r="485" spans="1:5">
      <c r="A485" s="51" t="s">
        <v>15</v>
      </c>
      <c r="B485" s="46">
        <v>42509</v>
      </c>
      <c r="C485" s="46">
        <f>DATE(YEAR(Tabela1[[#This Row],[Data]]),MONTH(Tabela1[[#This Row],[Data]]),1)</f>
        <v>42491</v>
      </c>
      <c r="D485" s="5" t="s">
        <v>37</v>
      </c>
      <c r="E485" s="60">
        <v>7.25</v>
      </c>
    </row>
    <row r="486" spans="1:5">
      <c r="A486" s="51" t="s">
        <v>17</v>
      </c>
      <c r="B486" s="46">
        <v>42509</v>
      </c>
      <c r="C486" s="46">
        <f>DATE(YEAR(Tabela1[[#This Row],[Data]]),MONTH(Tabela1[[#This Row],[Data]]),1)</f>
        <v>42491</v>
      </c>
      <c r="D486" s="5" t="s">
        <v>37</v>
      </c>
      <c r="E486" s="60">
        <v>32.18999999999869</v>
      </c>
    </row>
    <row r="487" spans="1:5">
      <c r="A487" s="51" t="s">
        <v>19</v>
      </c>
      <c r="B487" s="46">
        <v>42509</v>
      </c>
      <c r="C487" s="46">
        <f>DATE(YEAR(Tabela1[[#This Row],[Data]]),MONTH(Tabela1[[#This Row],[Data]]),1)</f>
        <v>42491</v>
      </c>
      <c r="D487" s="5" t="s">
        <v>37</v>
      </c>
      <c r="E487" s="60">
        <v>20.360000000000582</v>
      </c>
    </row>
    <row r="488" spans="1:5">
      <c r="A488" s="51" t="s">
        <v>20</v>
      </c>
      <c r="B488" s="46">
        <v>42509</v>
      </c>
      <c r="C488" s="46">
        <f>DATE(YEAR(Tabela1[[#This Row],[Data]]),MONTH(Tabela1[[#This Row],[Data]]),1)</f>
        <v>42491</v>
      </c>
      <c r="D488" s="5" t="s">
        <v>37</v>
      </c>
      <c r="E488" s="60">
        <v>41.420000000001892</v>
      </c>
    </row>
    <row r="489" spans="1:5">
      <c r="A489" s="51" t="s">
        <v>21</v>
      </c>
      <c r="B489" s="46">
        <v>42509</v>
      </c>
      <c r="C489" s="46">
        <f>DATE(YEAR(Tabela1[[#This Row],[Data]]),MONTH(Tabela1[[#This Row],[Data]]),1)</f>
        <v>42491</v>
      </c>
      <c r="D489" s="5" t="s">
        <v>37</v>
      </c>
      <c r="E489" s="60">
        <v>59.159999999999854</v>
      </c>
    </row>
    <row r="490" spans="1:5">
      <c r="A490" s="51" t="s">
        <v>22</v>
      </c>
      <c r="B490" s="46">
        <v>42509</v>
      </c>
      <c r="C490" s="46">
        <f>DATE(YEAR(Tabela1[[#This Row],[Data]]),MONTH(Tabela1[[#This Row],[Data]]),1)</f>
        <v>42491</v>
      </c>
      <c r="D490" s="5" t="s">
        <v>37</v>
      </c>
      <c r="E490" s="60">
        <v>15.070000000001528</v>
      </c>
    </row>
    <row r="491" spans="1:5">
      <c r="A491" s="51" t="s">
        <v>23</v>
      </c>
      <c r="B491" s="46">
        <v>42509</v>
      </c>
      <c r="C491" s="46">
        <f>DATE(YEAR(Tabela1[[#This Row],[Data]]),MONTH(Tabela1[[#This Row],[Data]]),1)</f>
        <v>42491</v>
      </c>
      <c r="D491" s="5" t="s">
        <v>37</v>
      </c>
      <c r="E491" s="60">
        <v>-9.6000000000003638</v>
      </c>
    </row>
    <row r="492" spans="1:5">
      <c r="A492" s="51" t="s">
        <v>24</v>
      </c>
      <c r="B492" s="46">
        <v>42509</v>
      </c>
      <c r="C492" s="46">
        <f>DATE(YEAR(Tabela1[[#This Row],[Data]]),MONTH(Tabela1[[#This Row],[Data]]),1)</f>
        <v>42491</v>
      </c>
      <c r="D492" s="5" t="s">
        <v>37</v>
      </c>
      <c r="E492" s="60">
        <v>-35.020000000000437</v>
      </c>
    </row>
    <row r="493" spans="1:5">
      <c r="A493" s="51" t="s">
        <v>25</v>
      </c>
      <c r="B493" s="46">
        <v>42509</v>
      </c>
      <c r="C493" s="46">
        <f>DATE(YEAR(Tabela1[[#This Row],[Data]]),MONTH(Tabela1[[#This Row],[Data]]),1)</f>
        <v>42491</v>
      </c>
      <c r="D493" s="5" t="s">
        <v>37</v>
      </c>
      <c r="E493" s="60">
        <v>16.349999999999454</v>
      </c>
    </row>
    <row r="494" spans="1:5">
      <c r="A494" s="53" t="s">
        <v>26</v>
      </c>
      <c r="B494" s="46">
        <v>42509</v>
      </c>
      <c r="C494" s="46">
        <f>DATE(YEAR(Tabela1[[#This Row],[Data]]),MONTH(Tabela1[[#This Row],[Data]]),1)</f>
        <v>42491</v>
      </c>
      <c r="D494" s="5" t="s">
        <v>37</v>
      </c>
      <c r="E494" s="61">
        <v>-14.5</v>
      </c>
    </row>
    <row r="495" spans="1:5">
      <c r="A495" s="53" t="s">
        <v>15</v>
      </c>
      <c r="B495" s="47">
        <v>42509</v>
      </c>
      <c r="C495" s="47">
        <f>DATE(YEAR(Tabela1[[#This Row],[Data]]),MONTH(Tabela1[[#This Row],[Data]]),1)</f>
        <v>42491</v>
      </c>
      <c r="D495" s="45" t="s">
        <v>39</v>
      </c>
      <c r="E495" s="61">
        <v>1500</v>
      </c>
    </row>
    <row r="496" spans="1:5">
      <c r="A496" s="51" t="s">
        <v>15</v>
      </c>
      <c r="B496" s="46">
        <v>42513</v>
      </c>
      <c r="C496" s="46">
        <f>DATE(YEAR(Tabela1[[#This Row],[Data]]),MONTH(Tabela1[[#This Row],[Data]]),1)</f>
        <v>42491</v>
      </c>
      <c r="D496" s="5" t="s">
        <v>37</v>
      </c>
      <c r="E496" s="60">
        <v>3.7100000000000364</v>
      </c>
    </row>
    <row r="497" spans="1:5">
      <c r="A497" s="51" t="s">
        <v>17</v>
      </c>
      <c r="B497" s="46">
        <v>42513</v>
      </c>
      <c r="C497" s="46">
        <f>DATE(YEAR(Tabela1[[#This Row],[Data]]),MONTH(Tabela1[[#This Row],[Data]]),1)</f>
        <v>42491</v>
      </c>
      <c r="D497" s="5" t="s">
        <v>37</v>
      </c>
      <c r="E497" s="60">
        <v>17.650000000001455</v>
      </c>
    </row>
    <row r="498" spans="1:5">
      <c r="A498" s="51" t="s">
        <v>19</v>
      </c>
      <c r="B498" s="46">
        <v>42513</v>
      </c>
      <c r="C498" s="46">
        <f>DATE(YEAR(Tabela1[[#This Row],[Data]]),MONTH(Tabela1[[#This Row],[Data]]),1)</f>
        <v>42491</v>
      </c>
      <c r="D498" s="5" t="s">
        <v>37</v>
      </c>
      <c r="E498" s="60">
        <v>-22.130000000001019</v>
      </c>
    </row>
    <row r="499" spans="1:5">
      <c r="A499" s="51" t="s">
        <v>20</v>
      </c>
      <c r="B499" s="46">
        <v>42513</v>
      </c>
      <c r="C499" s="46">
        <f>DATE(YEAR(Tabela1[[#This Row],[Data]]),MONTH(Tabela1[[#This Row],[Data]]),1)</f>
        <v>42491</v>
      </c>
      <c r="D499" s="5" t="s">
        <v>37</v>
      </c>
      <c r="E499" s="60">
        <v>20.75</v>
      </c>
    </row>
    <row r="500" spans="1:5">
      <c r="A500" s="51" t="s">
        <v>21</v>
      </c>
      <c r="B500" s="46">
        <v>42513</v>
      </c>
      <c r="C500" s="46">
        <f>DATE(YEAR(Tabela1[[#This Row],[Data]]),MONTH(Tabela1[[#This Row],[Data]]),1)</f>
        <v>42491</v>
      </c>
      <c r="D500" s="5" t="s">
        <v>37</v>
      </c>
      <c r="E500" s="60">
        <v>26.990000000001601</v>
      </c>
    </row>
    <row r="501" spans="1:5">
      <c r="A501" s="51" t="s">
        <v>22</v>
      </c>
      <c r="B501" s="46">
        <v>42513</v>
      </c>
      <c r="C501" s="46">
        <f>DATE(YEAR(Tabela1[[#This Row],[Data]]),MONTH(Tabela1[[#This Row],[Data]]),1)</f>
        <v>42491</v>
      </c>
      <c r="D501" s="5" t="s">
        <v>37</v>
      </c>
      <c r="E501" s="60">
        <v>5.7199999999993452</v>
      </c>
    </row>
    <row r="502" spans="1:5">
      <c r="A502" s="51" t="s">
        <v>23</v>
      </c>
      <c r="B502" s="46">
        <v>42513</v>
      </c>
      <c r="C502" s="46">
        <f>DATE(YEAR(Tabela1[[#This Row],[Data]]),MONTH(Tabela1[[#This Row],[Data]]),1)</f>
        <v>42491</v>
      </c>
      <c r="D502" s="5" t="s">
        <v>37</v>
      </c>
      <c r="E502" s="60">
        <v>9.4200000000000728</v>
      </c>
    </row>
    <row r="503" spans="1:5">
      <c r="A503" s="51" t="s">
        <v>24</v>
      </c>
      <c r="B503" s="46">
        <v>42513</v>
      </c>
      <c r="C503" s="46">
        <f>DATE(YEAR(Tabela1[[#This Row],[Data]]),MONTH(Tabela1[[#This Row],[Data]]),1)</f>
        <v>42491</v>
      </c>
      <c r="D503" s="5" t="s">
        <v>37</v>
      </c>
      <c r="E503" s="60">
        <v>25.340000000000146</v>
      </c>
    </row>
    <row r="504" spans="1:5">
      <c r="A504" s="51" t="s">
        <v>25</v>
      </c>
      <c r="B504" s="46">
        <v>42513</v>
      </c>
      <c r="C504" s="46">
        <f>DATE(YEAR(Tabela1[[#This Row],[Data]]),MONTH(Tabela1[[#This Row],[Data]]),1)</f>
        <v>42491</v>
      </c>
      <c r="D504" s="5" t="s">
        <v>37</v>
      </c>
      <c r="E504" s="60">
        <v>4.1000000000003638</v>
      </c>
    </row>
    <row r="505" spans="1:5">
      <c r="A505" s="51" t="s">
        <v>26</v>
      </c>
      <c r="B505" s="46">
        <v>42513</v>
      </c>
      <c r="C505" s="46">
        <f>DATE(YEAR(Tabela1[[#This Row],[Data]]),MONTH(Tabela1[[#This Row],[Data]]),1)</f>
        <v>42491</v>
      </c>
      <c r="D505" s="5" t="s">
        <v>37</v>
      </c>
      <c r="E505" s="60">
        <v>7.1999999999998181</v>
      </c>
    </row>
    <row r="506" spans="1:5">
      <c r="A506" s="51" t="s">
        <v>28</v>
      </c>
      <c r="B506" s="46">
        <v>42513</v>
      </c>
      <c r="C506" s="46">
        <f>DATE(YEAR(Tabela1[[#This Row],[Data]]),MONTH(Tabela1[[#This Row],[Data]]),1)</f>
        <v>42491</v>
      </c>
      <c r="D506" s="5" t="s">
        <v>39</v>
      </c>
      <c r="E506" s="60">
        <v>358.62000000000012</v>
      </c>
    </row>
    <row r="507" spans="1:5">
      <c r="A507" s="53" t="s">
        <v>29</v>
      </c>
      <c r="B507" s="46">
        <v>42513</v>
      </c>
      <c r="C507" s="46">
        <f>DATE(YEAR(Tabela1[[#This Row],[Data]]),MONTH(Tabela1[[#This Row],[Data]]),1)</f>
        <v>42491</v>
      </c>
      <c r="D507" s="5" t="s">
        <v>39</v>
      </c>
      <c r="E507" s="61">
        <v>386.06000000000017</v>
      </c>
    </row>
    <row r="508" spans="1:5">
      <c r="A508" s="51" t="s">
        <v>15</v>
      </c>
      <c r="B508" s="46">
        <v>42522</v>
      </c>
      <c r="C508" s="46">
        <f>DATE(YEAR(Tabela1[[#This Row],[Data]]),MONTH(Tabela1[[#This Row],[Data]]),1)</f>
        <v>42522</v>
      </c>
      <c r="D508" s="5" t="s">
        <v>37</v>
      </c>
      <c r="E508" s="60">
        <v>12.980000000000473</v>
      </c>
    </row>
    <row r="509" spans="1:5">
      <c r="A509" s="51" t="s">
        <v>17</v>
      </c>
      <c r="B509" s="46">
        <v>42522</v>
      </c>
      <c r="C509" s="46">
        <f>DATE(YEAR(Tabela1[[#This Row],[Data]]),MONTH(Tabela1[[#This Row],[Data]]),1)</f>
        <v>42522</v>
      </c>
      <c r="D509" s="5" t="s">
        <v>37</v>
      </c>
      <c r="E509" s="60">
        <v>48.209999999999127</v>
      </c>
    </row>
    <row r="510" spans="1:5">
      <c r="A510" s="51" t="s">
        <v>19</v>
      </c>
      <c r="B510" s="46">
        <v>42522</v>
      </c>
      <c r="C510" s="46">
        <f>DATE(YEAR(Tabela1[[#This Row],[Data]]),MONTH(Tabela1[[#This Row],[Data]]),1)</f>
        <v>42522</v>
      </c>
      <c r="D510" s="5" t="s">
        <v>37</v>
      </c>
      <c r="E510" s="60">
        <v>60.81000000000131</v>
      </c>
    </row>
    <row r="511" spans="1:5">
      <c r="A511" s="51" t="s">
        <v>20</v>
      </c>
      <c r="B511" s="46">
        <v>42522</v>
      </c>
      <c r="C511" s="46">
        <f>DATE(YEAR(Tabela1[[#This Row],[Data]]),MONTH(Tabela1[[#This Row],[Data]]),1)</f>
        <v>42522</v>
      </c>
      <c r="D511" s="5" t="s">
        <v>37</v>
      </c>
      <c r="E511" s="60">
        <v>51.989999999997963</v>
      </c>
    </row>
    <row r="512" spans="1:5">
      <c r="A512" s="51" t="s">
        <v>21</v>
      </c>
      <c r="B512" s="46">
        <v>42522</v>
      </c>
      <c r="C512" s="46">
        <f>DATE(YEAR(Tabela1[[#This Row],[Data]]),MONTH(Tabela1[[#This Row],[Data]]),1)</f>
        <v>42522</v>
      </c>
      <c r="D512" s="5" t="s">
        <v>37</v>
      </c>
      <c r="E512" s="60">
        <v>67.819999999999709</v>
      </c>
    </row>
    <row r="513" spans="1:5">
      <c r="A513" s="51" t="s">
        <v>22</v>
      </c>
      <c r="B513" s="46">
        <v>42522</v>
      </c>
      <c r="C513" s="46">
        <f>DATE(YEAR(Tabela1[[#This Row],[Data]]),MONTH(Tabela1[[#This Row],[Data]]),1)</f>
        <v>42522</v>
      </c>
      <c r="D513" s="5" t="s">
        <v>37</v>
      </c>
      <c r="E513" s="60">
        <v>38.5</v>
      </c>
    </row>
    <row r="514" spans="1:5">
      <c r="A514" s="51" t="s">
        <v>23</v>
      </c>
      <c r="B514" s="46">
        <v>42522</v>
      </c>
      <c r="C514" s="46">
        <f>DATE(YEAR(Tabela1[[#This Row],[Data]]),MONTH(Tabela1[[#This Row],[Data]]),1)</f>
        <v>42522</v>
      </c>
      <c r="D514" s="5" t="s">
        <v>37</v>
      </c>
      <c r="E514" s="60">
        <v>13.140000000000327</v>
      </c>
    </row>
    <row r="515" spans="1:5">
      <c r="A515" s="51" t="s">
        <v>24</v>
      </c>
      <c r="B515" s="46">
        <v>42522</v>
      </c>
      <c r="C515" s="46">
        <f>DATE(YEAR(Tabela1[[#This Row],[Data]]),MONTH(Tabela1[[#This Row],[Data]]),1)</f>
        <v>42522</v>
      </c>
      <c r="D515" s="5" t="s">
        <v>37</v>
      </c>
      <c r="E515" s="60">
        <v>-131.04999999999927</v>
      </c>
    </row>
    <row r="516" spans="1:5">
      <c r="A516" s="51" t="s">
        <v>25</v>
      </c>
      <c r="B516" s="46">
        <v>42522</v>
      </c>
      <c r="C516" s="46">
        <f>DATE(YEAR(Tabela1[[#This Row],[Data]]),MONTH(Tabela1[[#This Row],[Data]]),1)</f>
        <v>42522</v>
      </c>
      <c r="D516" s="5" t="s">
        <v>37</v>
      </c>
      <c r="E516" s="60">
        <v>28.710000000000036</v>
      </c>
    </row>
    <row r="517" spans="1:5">
      <c r="A517" s="51" t="s">
        <v>26</v>
      </c>
      <c r="B517" s="46">
        <v>42522</v>
      </c>
      <c r="C517" s="46">
        <f>DATE(YEAR(Tabela1[[#This Row],[Data]]),MONTH(Tabela1[[#This Row],[Data]]),1)</f>
        <v>42522</v>
      </c>
      <c r="D517" s="5" t="s">
        <v>37</v>
      </c>
      <c r="E517" s="60">
        <v>-50.760000000000218</v>
      </c>
    </row>
    <row r="518" spans="1:5">
      <c r="A518" s="51" t="s">
        <v>28</v>
      </c>
      <c r="B518" s="46">
        <v>42522</v>
      </c>
      <c r="C518" s="46">
        <f>DATE(YEAR(Tabela1[[#This Row],[Data]]),MONTH(Tabela1[[#This Row],[Data]]),1)</f>
        <v>42522</v>
      </c>
      <c r="D518" s="5" t="s">
        <v>37</v>
      </c>
      <c r="E518" s="60">
        <v>-6.2999999999999545</v>
      </c>
    </row>
    <row r="519" spans="1:5">
      <c r="A519" s="53" t="s">
        <v>29</v>
      </c>
      <c r="B519" s="46">
        <v>42522</v>
      </c>
      <c r="C519" s="46">
        <f>DATE(YEAR(Tabela1[[#This Row],[Data]]),MONTH(Tabela1[[#This Row],[Data]]),1)</f>
        <v>42522</v>
      </c>
      <c r="D519" s="5" t="s">
        <v>37</v>
      </c>
      <c r="E519" s="61">
        <v>3.5299999999999727</v>
      </c>
    </row>
    <row r="520" spans="1:5">
      <c r="A520" s="51" t="s">
        <v>13</v>
      </c>
      <c r="B520" s="46">
        <v>42534</v>
      </c>
      <c r="C520" s="46">
        <f>DATE(YEAR(Tabela1[[#This Row],[Data]]),MONTH(Tabela1[[#This Row],[Data]]),1)</f>
        <v>42522</v>
      </c>
      <c r="D520" s="5" t="s">
        <v>37</v>
      </c>
      <c r="E520" s="60">
        <v>-9.9</v>
      </c>
    </row>
    <row r="521" spans="1:5">
      <c r="A521" s="51" t="s">
        <v>15</v>
      </c>
      <c r="B521" s="46">
        <v>42534</v>
      </c>
      <c r="C521" s="46">
        <f>DATE(YEAR(Tabela1[[#This Row],[Data]]),MONTH(Tabela1[[#This Row],[Data]]),1)</f>
        <v>42522</v>
      </c>
      <c r="D521" s="5" t="s">
        <v>37</v>
      </c>
      <c r="E521" s="60">
        <v>25.229999999999563</v>
      </c>
    </row>
    <row r="522" spans="1:5">
      <c r="A522" s="51" t="s">
        <v>17</v>
      </c>
      <c r="B522" s="46">
        <v>42534</v>
      </c>
      <c r="C522" s="46">
        <f>DATE(YEAR(Tabela1[[#This Row],[Data]]),MONTH(Tabela1[[#This Row],[Data]]),1)</f>
        <v>42522</v>
      </c>
      <c r="D522" s="5" t="s">
        <v>37</v>
      </c>
      <c r="E522" s="60">
        <v>64.340000000000146</v>
      </c>
    </row>
    <row r="523" spans="1:5">
      <c r="A523" s="51" t="s">
        <v>19</v>
      </c>
      <c r="B523" s="46">
        <v>42534</v>
      </c>
      <c r="C523" s="46">
        <f>DATE(YEAR(Tabela1[[#This Row],[Data]]),MONTH(Tabela1[[#This Row],[Data]]),1)</f>
        <v>42522</v>
      </c>
      <c r="D523" s="5" t="s">
        <v>37</v>
      </c>
      <c r="E523" s="60">
        <v>69.020000000000437</v>
      </c>
    </row>
    <row r="524" spans="1:5">
      <c r="A524" s="51" t="s">
        <v>20</v>
      </c>
      <c r="B524" s="46">
        <v>42534</v>
      </c>
      <c r="C524" s="46">
        <f>DATE(YEAR(Tabela1[[#This Row],[Data]]),MONTH(Tabela1[[#This Row],[Data]]),1)</f>
        <v>42522</v>
      </c>
      <c r="D524" s="5" t="s">
        <v>37</v>
      </c>
      <c r="E524" s="60">
        <v>93.970000000001164</v>
      </c>
    </row>
    <row r="525" spans="1:5">
      <c r="A525" s="51" t="s">
        <v>21</v>
      </c>
      <c r="B525" s="46">
        <v>42534</v>
      </c>
      <c r="C525" s="46">
        <f>DATE(YEAR(Tabela1[[#This Row],[Data]]),MONTH(Tabela1[[#This Row],[Data]]),1)</f>
        <v>42522</v>
      </c>
      <c r="D525" s="5" t="s">
        <v>37</v>
      </c>
      <c r="E525" s="60">
        <v>132.79999999999927</v>
      </c>
    </row>
    <row r="526" spans="1:5">
      <c r="A526" s="51" t="s">
        <v>22</v>
      </c>
      <c r="B526" s="46">
        <v>42534</v>
      </c>
      <c r="C526" s="46">
        <f>DATE(YEAR(Tabela1[[#This Row],[Data]]),MONTH(Tabela1[[#This Row],[Data]]),1)</f>
        <v>42522</v>
      </c>
      <c r="D526" s="5" t="s">
        <v>37</v>
      </c>
      <c r="E526" s="60">
        <v>39.159999999999854</v>
      </c>
    </row>
    <row r="527" spans="1:5">
      <c r="A527" s="51" t="s">
        <v>23</v>
      </c>
      <c r="B527" s="46">
        <v>42534</v>
      </c>
      <c r="C527" s="46">
        <f>DATE(YEAR(Tabela1[[#This Row],[Data]]),MONTH(Tabela1[[#This Row],[Data]]),1)</f>
        <v>42522</v>
      </c>
      <c r="D527" s="5" t="s">
        <v>37</v>
      </c>
      <c r="E527" s="60">
        <v>28.680000000000291</v>
      </c>
    </row>
    <row r="528" spans="1:5">
      <c r="A528" s="51" t="s">
        <v>24</v>
      </c>
      <c r="B528" s="46">
        <v>42534</v>
      </c>
      <c r="C528" s="46">
        <f>DATE(YEAR(Tabela1[[#This Row],[Data]]),MONTH(Tabela1[[#This Row],[Data]]),1)</f>
        <v>42522</v>
      </c>
      <c r="D528" s="5" t="s">
        <v>37</v>
      </c>
      <c r="E528" s="60">
        <v>316.65999999999985</v>
      </c>
    </row>
    <row r="529" spans="1:5">
      <c r="A529" s="51" t="s">
        <v>25</v>
      </c>
      <c r="B529" s="46">
        <v>42534</v>
      </c>
      <c r="C529" s="46">
        <f>DATE(YEAR(Tabela1[[#This Row],[Data]]),MONTH(Tabela1[[#This Row],[Data]]),1)</f>
        <v>42522</v>
      </c>
      <c r="D529" s="5" t="s">
        <v>37</v>
      </c>
      <c r="E529" s="60">
        <v>32.9399999999996</v>
      </c>
    </row>
    <row r="530" spans="1:5">
      <c r="A530" s="51" t="s">
        <v>26</v>
      </c>
      <c r="B530" s="46">
        <v>42534</v>
      </c>
      <c r="C530" s="46">
        <f>DATE(YEAR(Tabela1[[#This Row],[Data]]),MONTH(Tabela1[[#This Row],[Data]]),1)</f>
        <v>42522</v>
      </c>
      <c r="D530" s="5" t="s">
        <v>37</v>
      </c>
      <c r="E530" s="60">
        <v>80.600000000000364</v>
      </c>
    </row>
    <row r="531" spans="1:5">
      <c r="A531" s="51" t="s">
        <v>28</v>
      </c>
      <c r="B531" s="46">
        <v>42534</v>
      </c>
      <c r="C531" s="46">
        <f>DATE(YEAR(Tabela1[[#This Row],[Data]]),MONTH(Tabela1[[#This Row],[Data]]),1)</f>
        <v>42522</v>
      </c>
      <c r="D531" s="5" t="s">
        <v>37</v>
      </c>
      <c r="E531" s="60">
        <v>14.279999999999973</v>
      </c>
    </row>
    <row r="532" spans="1:5">
      <c r="A532" s="53" t="s">
        <v>29</v>
      </c>
      <c r="B532" s="46">
        <v>42534</v>
      </c>
      <c r="C532" s="46">
        <f>DATE(YEAR(Tabela1[[#This Row],[Data]]),MONTH(Tabela1[[#This Row],[Data]]),1)</f>
        <v>42522</v>
      </c>
      <c r="D532" s="5" t="s">
        <v>37</v>
      </c>
      <c r="E532" s="61">
        <v>9.3599999999999</v>
      </c>
    </row>
    <row r="533" spans="1:5">
      <c r="A533" s="53" t="s">
        <v>13</v>
      </c>
      <c r="B533" s="47">
        <v>42537</v>
      </c>
      <c r="C533" s="47">
        <f>DATE(YEAR(Tabela1[[#This Row],[Data]]),MONTH(Tabela1[[#This Row],[Data]]),1)</f>
        <v>42522</v>
      </c>
      <c r="D533" s="45" t="s">
        <v>39</v>
      </c>
      <c r="E533" s="61">
        <v>3200</v>
      </c>
    </row>
    <row r="534" spans="1:5">
      <c r="A534" s="51" t="s">
        <v>13</v>
      </c>
      <c r="B534" s="46">
        <v>42541</v>
      </c>
      <c r="C534" s="46">
        <f>DATE(YEAR(Tabela1[[#This Row],[Data]]),MONTH(Tabela1[[#This Row],[Data]]),1)</f>
        <v>42522</v>
      </c>
      <c r="D534" s="5" t="s">
        <v>39</v>
      </c>
      <c r="E534" s="60">
        <v>5477.8000000000011</v>
      </c>
    </row>
    <row r="535" spans="1:5">
      <c r="A535" s="51" t="s">
        <v>15</v>
      </c>
      <c r="B535" s="46">
        <v>42541</v>
      </c>
      <c r="C535" s="46">
        <f>DATE(YEAR(Tabela1[[#This Row],[Data]]),MONTH(Tabela1[[#This Row],[Data]]),1)</f>
        <v>42522</v>
      </c>
      <c r="D535" s="5" t="s">
        <v>42</v>
      </c>
      <c r="E535" s="60">
        <v>-5468.94</v>
      </c>
    </row>
    <row r="536" spans="1:5">
      <c r="A536" s="51" t="s">
        <v>17</v>
      </c>
      <c r="B536" s="46">
        <v>42541</v>
      </c>
      <c r="C536" s="46">
        <f>DATE(YEAR(Tabela1[[#This Row],[Data]]),MONTH(Tabela1[[#This Row],[Data]]),1)</f>
        <v>42522</v>
      </c>
      <c r="D536" s="5" t="s">
        <v>37</v>
      </c>
      <c r="E536" s="60">
        <v>39.340000000000146</v>
      </c>
    </row>
    <row r="537" spans="1:5">
      <c r="A537" s="51" t="s">
        <v>19</v>
      </c>
      <c r="B537" s="46">
        <v>42541</v>
      </c>
      <c r="C537" s="46">
        <f>DATE(YEAR(Tabela1[[#This Row],[Data]]),MONTH(Tabela1[[#This Row],[Data]]),1)</f>
        <v>42522</v>
      </c>
      <c r="D537" s="5" t="s">
        <v>37</v>
      </c>
      <c r="E537" s="60">
        <v>-11.420000000001892</v>
      </c>
    </row>
    <row r="538" spans="1:5">
      <c r="A538" s="51" t="s">
        <v>20</v>
      </c>
      <c r="B538" s="46">
        <v>42541</v>
      </c>
      <c r="C538" s="46">
        <f>DATE(YEAR(Tabela1[[#This Row],[Data]]),MONTH(Tabela1[[#This Row],[Data]]),1)</f>
        <v>42522</v>
      </c>
      <c r="D538" s="5" t="s">
        <v>37</v>
      </c>
      <c r="E538" s="60">
        <v>41.930000000000291</v>
      </c>
    </row>
    <row r="539" spans="1:5">
      <c r="A539" s="51" t="s">
        <v>21</v>
      </c>
      <c r="B539" s="46">
        <v>42541</v>
      </c>
      <c r="C539" s="46">
        <f>DATE(YEAR(Tabela1[[#This Row],[Data]]),MONTH(Tabela1[[#This Row],[Data]]),1)</f>
        <v>42522</v>
      </c>
      <c r="D539" s="5" t="s">
        <v>37</v>
      </c>
      <c r="E539" s="60">
        <v>56.240000000001601</v>
      </c>
    </row>
    <row r="540" spans="1:5">
      <c r="A540" s="51" t="s">
        <v>22</v>
      </c>
      <c r="B540" s="46">
        <v>42541</v>
      </c>
      <c r="C540" s="46">
        <f>DATE(YEAR(Tabela1[[#This Row],[Data]]),MONTH(Tabela1[[#This Row],[Data]]),1)</f>
        <v>42522</v>
      </c>
      <c r="D540" s="5" t="s">
        <v>37</v>
      </c>
      <c r="E540" s="60">
        <v>23.319999999999709</v>
      </c>
    </row>
    <row r="541" spans="1:5">
      <c r="A541" s="51" t="s">
        <v>23</v>
      </c>
      <c r="B541" s="46">
        <v>42541</v>
      </c>
      <c r="C541" s="46">
        <f>DATE(YEAR(Tabela1[[#This Row],[Data]]),MONTH(Tabela1[[#This Row],[Data]]),1)</f>
        <v>42522</v>
      </c>
      <c r="D541" s="5" t="s">
        <v>37</v>
      </c>
      <c r="E541" s="60">
        <v>6.4799999999995634</v>
      </c>
    </row>
    <row r="542" spans="1:5">
      <c r="A542" s="51" t="s">
        <v>24</v>
      </c>
      <c r="B542" s="46">
        <v>42541</v>
      </c>
      <c r="C542" s="46">
        <f>DATE(YEAR(Tabela1[[#This Row],[Data]]),MONTH(Tabela1[[#This Row],[Data]]),1)</f>
        <v>42522</v>
      </c>
      <c r="D542" s="5" t="s">
        <v>37</v>
      </c>
      <c r="E542" s="60">
        <v>-49.950000000000728</v>
      </c>
    </row>
    <row r="543" spans="1:5">
      <c r="A543" s="51" t="s">
        <v>25</v>
      </c>
      <c r="B543" s="46">
        <v>42541</v>
      </c>
      <c r="C543" s="46">
        <f>DATE(YEAR(Tabela1[[#This Row],[Data]]),MONTH(Tabela1[[#This Row],[Data]]),1)</f>
        <v>42522</v>
      </c>
      <c r="D543" s="5" t="s">
        <v>37</v>
      </c>
      <c r="E543" s="60">
        <v>20.659999999999854</v>
      </c>
    </row>
    <row r="544" spans="1:5">
      <c r="A544" s="51" t="s">
        <v>26</v>
      </c>
      <c r="B544" s="46">
        <v>42541</v>
      </c>
      <c r="C544" s="46">
        <f>DATE(YEAR(Tabela1[[#This Row],[Data]]),MONTH(Tabela1[[#This Row],[Data]]),1)</f>
        <v>42522</v>
      </c>
      <c r="D544" s="5" t="s">
        <v>37</v>
      </c>
      <c r="E544" s="60">
        <v>-5.8999999999996362</v>
      </c>
    </row>
    <row r="545" spans="1:5">
      <c r="A545" s="51" t="s">
        <v>28</v>
      </c>
      <c r="B545" s="46">
        <v>42541</v>
      </c>
      <c r="C545" s="46">
        <f>DATE(YEAR(Tabela1[[#This Row],[Data]]),MONTH(Tabela1[[#This Row],[Data]]),1)</f>
        <v>42522</v>
      </c>
      <c r="D545" s="5" t="s">
        <v>37</v>
      </c>
      <c r="E545" s="60">
        <v>4.4300000000000637</v>
      </c>
    </row>
    <row r="546" spans="1:5">
      <c r="A546" s="53" t="s">
        <v>29</v>
      </c>
      <c r="B546" s="46">
        <v>42541</v>
      </c>
      <c r="C546" s="46">
        <f>DATE(YEAR(Tabela1[[#This Row],[Data]]),MONTH(Tabela1[[#This Row],[Data]]),1)</f>
        <v>42522</v>
      </c>
      <c r="D546" s="5" t="s">
        <v>37</v>
      </c>
      <c r="E546" s="61">
        <v>4.7699999999999818</v>
      </c>
    </row>
    <row r="547" spans="1:5">
      <c r="A547" s="51" t="s">
        <v>15</v>
      </c>
      <c r="B547" s="46">
        <v>42550</v>
      </c>
      <c r="C547" s="46">
        <f>DATE(YEAR(Tabela1[[#This Row],[Data]]),MONTH(Tabela1[[#This Row],[Data]]),1)</f>
        <v>42522</v>
      </c>
      <c r="D547" s="5" t="s">
        <v>37</v>
      </c>
      <c r="E547" s="60">
        <v>1.3899999999998727</v>
      </c>
    </row>
    <row r="548" spans="1:5">
      <c r="A548" s="51" t="s">
        <v>17</v>
      </c>
      <c r="B548" s="46">
        <v>42550</v>
      </c>
      <c r="C548" s="46">
        <f>DATE(YEAR(Tabela1[[#This Row],[Data]]),MONTH(Tabela1[[#This Row],[Data]]),1)</f>
        <v>42522</v>
      </c>
      <c r="D548" s="5" t="s">
        <v>37</v>
      </c>
      <c r="E548" s="60">
        <v>78.159999999999854</v>
      </c>
    </row>
    <row r="549" spans="1:5">
      <c r="A549" s="51" t="s">
        <v>19</v>
      </c>
      <c r="B549" s="46">
        <v>42550</v>
      </c>
      <c r="C549" s="46">
        <f>DATE(YEAR(Tabela1[[#This Row],[Data]]),MONTH(Tabela1[[#This Row],[Data]]),1)</f>
        <v>42522</v>
      </c>
      <c r="D549" s="5" t="s">
        <v>37</v>
      </c>
      <c r="E549" s="60">
        <v>86.200000000000728</v>
      </c>
    </row>
    <row r="550" spans="1:5">
      <c r="A550" s="51" t="s">
        <v>20</v>
      </c>
      <c r="B550" s="46">
        <v>42550</v>
      </c>
      <c r="C550" s="46">
        <f>DATE(YEAR(Tabela1[[#This Row],[Data]]),MONTH(Tabela1[[#This Row],[Data]]),1)</f>
        <v>42522</v>
      </c>
      <c r="D550" s="5" t="s">
        <v>37</v>
      </c>
      <c r="E550" s="60">
        <v>52.559999999997672</v>
      </c>
    </row>
    <row r="551" spans="1:5">
      <c r="A551" s="51" t="s">
        <v>21</v>
      </c>
      <c r="B551" s="46">
        <v>42550</v>
      </c>
      <c r="C551" s="46">
        <f>DATE(YEAR(Tabela1[[#This Row],[Data]]),MONTH(Tabela1[[#This Row],[Data]]),1)</f>
        <v>42522</v>
      </c>
      <c r="D551" s="5" t="s">
        <v>37</v>
      </c>
      <c r="E551" s="60">
        <v>85.569999999999709</v>
      </c>
    </row>
    <row r="552" spans="1:5">
      <c r="A552" s="51" t="s">
        <v>22</v>
      </c>
      <c r="B552" s="46">
        <v>42550</v>
      </c>
      <c r="C552" s="46">
        <f>DATE(YEAR(Tabela1[[#This Row],[Data]]),MONTH(Tabela1[[#This Row],[Data]]),1)</f>
        <v>42522</v>
      </c>
      <c r="D552" s="5" t="s">
        <v>37</v>
      </c>
      <c r="E552" s="60">
        <v>33.329999999999927</v>
      </c>
    </row>
    <row r="553" spans="1:5">
      <c r="A553" s="51" t="s">
        <v>23</v>
      </c>
      <c r="B553" s="46">
        <v>42550</v>
      </c>
      <c r="C553" s="46">
        <f>DATE(YEAR(Tabela1[[#This Row],[Data]]),MONTH(Tabela1[[#This Row],[Data]]),1)</f>
        <v>42522</v>
      </c>
      <c r="D553" s="5" t="s">
        <v>37</v>
      </c>
      <c r="E553" s="60">
        <v>22.680000000000291</v>
      </c>
    </row>
    <row r="554" spans="1:5">
      <c r="A554" s="51" t="s">
        <v>24</v>
      </c>
      <c r="B554" s="46">
        <v>42550</v>
      </c>
      <c r="C554" s="46">
        <f>DATE(YEAR(Tabela1[[#This Row],[Data]]),MONTH(Tabela1[[#This Row],[Data]]),1)</f>
        <v>42522</v>
      </c>
      <c r="D554" s="5" t="s">
        <v>37</v>
      </c>
      <c r="E554" s="60">
        <v>51.490000000001601</v>
      </c>
    </row>
    <row r="555" spans="1:5">
      <c r="A555" s="51" t="s">
        <v>25</v>
      </c>
      <c r="B555" s="46">
        <v>42550</v>
      </c>
      <c r="C555" s="46">
        <f>DATE(YEAR(Tabela1[[#This Row],[Data]]),MONTH(Tabela1[[#This Row],[Data]]),1)</f>
        <v>42522</v>
      </c>
      <c r="D555" s="5" t="s">
        <v>37</v>
      </c>
      <c r="E555" s="60">
        <v>20.720000000000255</v>
      </c>
    </row>
    <row r="556" spans="1:5">
      <c r="A556" s="51" t="s">
        <v>26</v>
      </c>
      <c r="B556" s="46">
        <v>42550</v>
      </c>
      <c r="C556" s="46">
        <f>DATE(YEAR(Tabela1[[#This Row],[Data]]),MONTH(Tabela1[[#This Row],[Data]]),1)</f>
        <v>42522</v>
      </c>
      <c r="D556" s="5" t="s">
        <v>37</v>
      </c>
      <c r="E556" s="60">
        <v>18.239999999999782</v>
      </c>
    </row>
    <row r="557" spans="1:5">
      <c r="A557" s="51" t="s">
        <v>28</v>
      </c>
      <c r="B557" s="46">
        <v>42550</v>
      </c>
      <c r="C557" s="46">
        <f>DATE(YEAR(Tabela1[[#This Row],[Data]]),MONTH(Tabela1[[#This Row],[Data]]),1)</f>
        <v>42522</v>
      </c>
      <c r="D557" s="5" t="s">
        <v>39</v>
      </c>
      <c r="E557" s="60">
        <v>391.44999999999982</v>
      </c>
    </row>
    <row r="558" spans="1:5">
      <c r="A558" s="53" t="s">
        <v>29</v>
      </c>
      <c r="B558" s="46">
        <v>42550</v>
      </c>
      <c r="C558" s="46">
        <f>DATE(YEAR(Tabela1[[#This Row],[Data]]),MONTH(Tabela1[[#This Row],[Data]]),1)</f>
        <v>42522</v>
      </c>
      <c r="D558" s="5" t="s">
        <v>39</v>
      </c>
      <c r="E558" s="61">
        <v>390.53999999999996</v>
      </c>
    </row>
    <row r="559" spans="1:5">
      <c r="A559" s="51" t="s">
        <v>13</v>
      </c>
      <c r="B559" s="46">
        <v>42551</v>
      </c>
      <c r="C559" s="46">
        <f>DATE(YEAR(Tabela1[[#This Row],[Data]]),MONTH(Tabela1[[#This Row],[Data]]),1)</f>
        <v>42522</v>
      </c>
      <c r="D559" s="5" t="s">
        <v>42</v>
      </c>
      <c r="E559" s="60">
        <v>-8650</v>
      </c>
    </row>
    <row r="560" spans="1:5">
      <c r="A560" s="51" t="s">
        <v>15</v>
      </c>
      <c r="B560" s="46">
        <v>42551</v>
      </c>
      <c r="C560" s="46">
        <f>DATE(YEAR(Tabela1[[#This Row],[Data]]),MONTH(Tabela1[[#This Row],[Data]]),1)</f>
        <v>42522</v>
      </c>
      <c r="D560" s="5" t="s">
        <v>39</v>
      </c>
      <c r="E560" s="60">
        <v>2000</v>
      </c>
    </row>
    <row r="561" spans="1:5">
      <c r="A561" s="51" t="s">
        <v>17</v>
      </c>
      <c r="B561" s="46">
        <v>42551</v>
      </c>
      <c r="C561" s="46">
        <f>DATE(YEAR(Tabela1[[#This Row],[Data]]),MONTH(Tabela1[[#This Row],[Data]]),1)</f>
        <v>42522</v>
      </c>
      <c r="D561" s="5" t="s">
        <v>37</v>
      </c>
      <c r="E561" s="60">
        <v>0</v>
      </c>
    </row>
    <row r="562" spans="1:5">
      <c r="A562" s="51" t="s">
        <v>19</v>
      </c>
      <c r="B562" s="46">
        <v>42551</v>
      </c>
      <c r="C562" s="46">
        <f>DATE(YEAR(Tabela1[[#This Row],[Data]]),MONTH(Tabela1[[#This Row],[Data]]),1)</f>
        <v>42522</v>
      </c>
      <c r="D562" s="5" t="s">
        <v>37</v>
      </c>
      <c r="E562" s="60">
        <v>0</v>
      </c>
    </row>
    <row r="563" spans="1:5">
      <c r="A563" s="51" t="s">
        <v>20</v>
      </c>
      <c r="B563" s="46">
        <v>42551</v>
      </c>
      <c r="C563" s="46">
        <f>DATE(YEAR(Tabela1[[#This Row],[Data]]),MONTH(Tabela1[[#This Row],[Data]]),1)</f>
        <v>42522</v>
      </c>
      <c r="D563" s="5" t="s">
        <v>37</v>
      </c>
      <c r="E563" s="60">
        <v>0</v>
      </c>
    </row>
    <row r="564" spans="1:5">
      <c r="A564" s="51" t="s">
        <v>78</v>
      </c>
      <c r="B564" s="46">
        <v>42551</v>
      </c>
      <c r="C564" s="46">
        <f>DATE(YEAR(Tabela1[[#This Row],[Data]]),MONTH(Tabela1[[#This Row],[Data]]),1)</f>
        <v>42522</v>
      </c>
      <c r="D564" s="5" t="s">
        <v>39</v>
      </c>
      <c r="E564" s="60">
        <v>12000</v>
      </c>
    </row>
    <row r="565" spans="1:5">
      <c r="A565" s="51" t="s">
        <v>21</v>
      </c>
      <c r="B565" s="46">
        <v>42551</v>
      </c>
      <c r="C565" s="46">
        <f>DATE(YEAR(Tabela1[[#This Row],[Data]]),MONTH(Tabela1[[#This Row],[Data]]),1)</f>
        <v>42522</v>
      </c>
      <c r="D565" s="5" t="s">
        <v>37</v>
      </c>
      <c r="E565" s="60">
        <v>0</v>
      </c>
    </row>
    <row r="566" spans="1:5">
      <c r="A566" s="51" t="s">
        <v>22</v>
      </c>
      <c r="B566" s="46">
        <v>42551</v>
      </c>
      <c r="C566" s="46">
        <f>DATE(YEAR(Tabela1[[#This Row],[Data]]),MONTH(Tabela1[[#This Row],[Data]]),1)</f>
        <v>42522</v>
      </c>
      <c r="D566" s="5" t="s">
        <v>37</v>
      </c>
      <c r="E566" s="60">
        <v>0</v>
      </c>
    </row>
    <row r="567" spans="1:5">
      <c r="A567" s="51" t="s">
        <v>23</v>
      </c>
      <c r="B567" s="46">
        <v>42551</v>
      </c>
      <c r="C567" s="46">
        <f>DATE(YEAR(Tabela1[[#This Row],[Data]]),MONTH(Tabela1[[#This Row],[Data]]),1)</f>
        <v>42522</v>
      </c>
      <c r="D567" s="5" t="s">
        <v>37</v>
      </c>
      <c r="E567" s="60">
        <v>0</v>
      </c>
    </row>
    <row r="568" spans="1:5">
      <c r="A568" s="51" t="s">
        <v>24</v>
      </c>
      <c r="B568" s="46">
        <v>42551</v>
      </c>
      <c r="C568" s="46">
        <f>DATE(YEAR(Tabela1[[#This Row],[Data]]),MONTH(Tabela1[[#This Row],[Data]]),1)</f>
        <v>42522</v>
      </c>
      <c r="D568" s="5" t="s">
        <v>37</v>
      </c>
      <c r="E568" s="60">
        <v>0</v>
      </c>
    </row>
    <row r="569" spans="1:5">
      <c r="A569" s="51" t="s">
        <v>25</v>
      </c>
      <c r="B569" s="46">
        <v>42551</v>
      </c>
      <c r="C569" s="46">
        <f>DATE(YEAR(Tabela1[[#This Row],[Data]]),MONTH(Tabela1[[#This Row],[Data]]),1)</f>
        <v>42522</v>
      </c>
      <c r="D569" s="5" t="s">
        <v>37</v>
      </c>
      <c r="E569" s="60">
        <v>0</v>
      </c>
    </row>
    <row r="570" spans="1:5">
      <c r="A570" s="51" t="s">
        <v>26</v>
      </c>
      <c r="B570" s="46">
        <v>42551</v>
      </c>
      <c r="C570" s="46">
        <f>DATE(YEAR(Tabela1[[#This Row],[Data]]),MONTH(Tabela1[[#This Row],[Data]]),1)</f>
        <v>42522</v>
      </c>
      <c r="D570" s="5" t="s">
        <v>37</v>
      </c>
      <c r="E570" s="60">
        <v>0</v>
      </c>
    </row>
    <row r="571" spans="1:5">
      <c r="A571" s="51" t="s">
        <v>28</v>
      </c>
      <c r="B571" s="46">
        <v>42551</v>
      </c>
      <c r="C571" s="46">
        <f>DATE(YEAR(Tabela1[[#This Row],[Data]]),MONTH(Tabela1[[#This Row],[Data]]),1)</f>
        <v>42522</v>
      </c>
      <c r="D571" s="5" t="s">
        <v>37</v>
      </c>
      <c r="E571" s="60">
        <v>0</v>
      </c>
    </row>
    <row r="572" spans="1:5">
      <c r="A572" s="53" t="s">
        <v>29</v>
      </c>
      <c r="B572" s="46">
        <v>42551</v>
      </c>
      <c r="C572" s="46">
        <f>DATE(YEAR(Tabela1[[#This Row],[Data]]),MONTH(Tabela1[[#This Row],[Data]]),1)</f>
        <v>42522</v>
      </c>
      <c r="D572" s="5" t="s">
        <v>37</v>
      </c>
      <c r="E572" s="61">
        <v>0</v>
      </c>
    </row>
    <row r="573" spans="1:5">
      <c r="A573" s="51" t="s">
        <v>13</v>
      </c>
      <c r="B573" s="46">
        <v>42555</v>
      </c>
      <c r="C573" s="46">
        <f>DATE(YEAR(Tabela1[[#This Row],[Data]]),MONTH(Tabela1[[#This Row],[Data]]),1)</f>
        <v>42552</v>
      </c>
      <c r="D573" s="5" t="s">
        <v>37</v>
      </c>
      <c r="E573" s="60">
        <v>-9.9000000000008725</v>
      </c>
    </row>
    <row r="574" spans="1:5">
      <c r="A574" s="51" t="s">
        <v>15</v>
      </c>
      <c r="B574" s="46">
        <v>42555</v>
      </c>
      <c r="C574" s="46">
        <f>DATE(YEAR(Tabela1[[#This Row],[Data]]),MONTH(Tabela1[[#This Row],[Data]]),1)</f>
        <v>42552</v>
      </c>
      <c r="D574" s="5" t="s">
        <v>37</v>
      </c>
      <c r="E574" s="60">
        <v>1.6700000000000728</v>
      </c>
    </row>
    <row r="575" spans="1:5">
      <c r="A575" s="51" t="s">
        <v>17</v>
      </c>
      <c r="B575" s="46">
        <v>42555</v>
      </c>
      <c r="C575" s="46">
        <f>DATE(YEAR(Tabela1[[#This Row],[Data]]),MONTH(Tabela1[[#This Row],[Data]]),1)</f>
        <v>42552</v>
      </c>
      <c r="D575" s="5" t="s">
        <v>37</v>
      </c>
      <c r="E575" s="60">
        <v>45.819999999999709</v>
      </c>
    </row>
    <row r="576" spans="1:5">
      <c r="A576" s="51" t="s">
        <v>19</v>
      </c>
      <c r="B576" s="46">
        <v>42555</v>
      </c>
      <c r="C576" s="46">
        <f>DATE(YEAR(Tabela1[[#This Row],[Data]]),MONTH(Tabela1[[#This Row],[Data]]),1)</f>
        <v>42552</v>
      </c>
      <c r="D576" s="5" t="s">
        <v>37</v>
      </c>
      <c r="E576" s="60">
        <v>45.889999999999418</v>
      </c>
    </row>
    <row r="577" spans="1:5">
      <c r="A577" s="51" t="s">
        <v>20</v>
      </c>
      <c r="B577" s="46">
        <v>42555</v>
      </c>
      <c r="C577" s="46">
        <f>DATE(YEAR(Tabela1[[#This Row],[Data]]),MONTH(Tabela1[[#This Row],[Data]]),1)</f>
        <v>42552</v>
      </c>
      <c r="D577" s="5" t="s">
        <v>37</v>
      </c>
      <c r="E577" s="60">
        <v>63.270000000000437</v>
      </c>
    </row>
    <row r="578" spans="1:5">
      <c r="A578" s="51" t="s">
        <v>78</v>
      </c>
      <c r="B578" s="46">
        <v>42555</v>
      </c>
      <c r="C578" s="46">
        <f>DATE(YEAR(Tabela1[[#This Row],[Data]]),MONTH(Tabela1[[#This Row],[Data]]),1)</f>
        <v>42552</v>
      </c>
      <c r="D578" s="5" t="s">
        <v>37</v>
      </c>
      <c r="E578" s="60">
        <v>14.739999999999782</v>
      </c>
    </row>
    <row r="579" spans="1:5">
      <c r="A579" s="51" t="s">
        <v>21</v>
      </c>
      <c r="B579" s="46">
        <v>42555</v>
      </c>
      <c r="C579" s="46">
        <f>DATE(YEAR(Tabela1[[#This Row],[Data]]),MONTH(Tabela1[[#This Row],[Data]]),1)</f>
        <v>42552</v>
      </c>
      <c r="D579" s="5" t="s">
        <v>37</v>
      </c>
      <c r="E579" s="60">
        <v>77.569999999999709</v>
      </c>
    </row>
    <row r="580" spans="1:5">
      <c r="A580" s="51" t="s">
        <v>22</v>
      </c>
      <c r="B580" s="46">
        <v>42555</v>
      </c>
      <c r="C580" s="46">
        <f>DATE(YEAR(Tabela1[[#This Row],[Data]]),MONTH(Tabela1[[#This Row],[Data]]),1)</f>
        <v>42552</v>
      </c>
      <c r="D580" s="5" t="s">
        <v>37</v>
      </c>
      <c r="E580" s="60">
        <v>16.720000000001164</v>
      </c>
    </row>
    <row r="581" spans="1:5">
      <c r="A581" s="51" t="s">
        <v>23</v>
      </c>
      <c r="B581" s="46">
        <v>42555</v>
      </c>
      <c r="C581" s="46">
        <f>DATE(YEAR(Tabela1[[#This Row],[Data]]),MONTH(Tabela1[[#This Row],[Data]]),1)</f>
        <v>42552</v>
      </c>
      <c r="D581" s="5" t="s">
        <v>37</v>
      </c>
      <c r="E581" s="60">
        <v>5.9399999999995998</v>
      </c>
    </row>
    <row r="582" spans="1:5">
      <c r="A582" s="51" t="s">
        <v>24</v>
      </c>
      <c r="B582" s="46">
        <v>42555</v>
      </c>
      <c r="C582" s="46">
        <f>DATE(YEAR(Tabela1[[#This Row],[Data]]),MONTH(Tabela1[[#This Row],[Data]]),1)</f>
        <v>42552</v>
      </c>
      <c r="D582" s="5" t="s">
        <v>37</v>
      </c>
      <c r="E582" s="60">
        <v>-26.240000000001601</v>
      </c>
    </row>
    <row r="583" spans="1:5">
      <c r="A583" s="51" t="s">
        <v>25</v>
      </c>
      <c r="B583" s="46">
        <v>42555</v>
      </c>
      <c r="C583" s="46">
        <f>DATE(YEAR(Tabela1[[#This Row],[Data]]),MONTH(Tabela1[[#This Row],[Data]]),1)</f>
        <v>42552</v>
      </c>
      <c r="D583" s="5" t="s">
        <v>37</v>
      </c>
      <c r="E583" s="60">
        <v>20.770000000000437</v>
      </c>
    </row>
    <row r="584" spans="1:5">
      <c r="A584" s="51" t="s">
        <v>26</v>
      </c>
      <c r="B584" s="46">
        <v>42555</v>
      </c>
      <c r="C584" s="46">
        <f>DATE(YEAR(Tabela1[[#This Row],[Data]]),MONTH(Tabela1[[#This Row],[Data]]),1)</f>
        <v>42552</v>
      </c>
      <c r="D584" s="5" t="s">
        <v>37</v>
      </c>
      <c r="E584" s="60">
        <v>-18.180000000000291</v>
      </c>
    </row>
    <row r="585" spans="1:5">
      <c r="A585" s="51" t="s">
        <v>28</v>
      </c>
      <c r="B585" s="46">
        <v>42555</v>
      </c>
      <c r="C585" s="46">
        <f>DATE(YEAR(Tabela1[[#This Row],[Data]]),MONTH(Tabela1[[#This Row],[Data]]),1)</f>
        <v>42552</v>
      </c>
      <c r="D585" s="5" t="s">
        <v>37</v>
      </c>
      <c r="E585" s="60">
        <v>18.130000000000109</v>
      </c>
    </row>
    <row r="586" spans="1:5">
      <c r="A586" s="53" t="s">
        <v>29</v>
      </c>
      <c r="B586" s="46">
        <v>42555</v>
      </c>
      <c r="C586" s="46">
        <f>DATE(YEAR(Tabela1[[#This Row],[Data]]),MONTH(Tabela1[[#This Row],[Data]]),1)</f>
        <v>42552</v>
      </c>
      <c r="D586" s="5" t="s">
        <v>37</v>
      </c>
      <c r="E586" s="61">
        <v>2.5799999999999272</v>
      </c>
    </row>
    <row r="587" spans="1:5">
      <c r="A587" s="51" t="s">
        <v>15</v>
      </c>
      <c r="B587" s="46">
        <v>42563</v>
      </c>
      <c r="C587" s="46">
        <f>DATE(YEAR(Tabela1[[#This Row],[Data]]),MONTH(Tabela1[[#This Row],[Data]]),1)</f>
        <v>42552</v>
      </c>
      <c r="D587" s="5" t="s">
        <v>37</v>
      </c>
      <c r="E587" s="60">
        <v>3.9699999999997999</v>
      </c>
    </row>
    <row r="588" spans="1:5">
      <c r="A588" s="51" t="s">
        <v>17</v>
      </c>
      <c r="B588" s="46">
        <v>42563</v>
      </c>
      <c r="C588" s="46">
        <f>DATE(YEAR(Tabela1[[#This Row],[Data]]),MONTH(Tabela1[[#This Row],[Data]]),1)</f>
        <v>42552</v>
      </c>
      <c r="D588" s="5" t="s">
        <v>37</v>
      </c>
      <c r="E588" s="60">
        <v>47.05000000000291</v>
      </c>
    </row>
    <row r="589" spans="1:5">
      <c r="A589" s="51" t="s">
        <v>19</v>
      </c>
      <c r="B589" s="46">
        <v>42563</v>
      </c>
      <c r="C589" s="46">
        <f>DATE(YEAR(Tabela1[[#This Row],[Data]]),MONTH(Tabela1[[#This Row],[Data]]),1)</f>
        <v>42552</v>
      </c>
      <c r="D589" s="5" t="s">
        <v>37</v>
      </c>
      <c r="E589" s="60">
        <v>26.75</v>
      </c>
    </row>
    <row r="590" spans="1:5">
      <c r="A590" s="51" t="s">
        <v>20</v>
      </c>
      <c r="B590" s="46">
        <v>42563</v>
      </c>
      <c r="C590" s="46">
        <f>DATE(YEAR(Tabela1[[#This Row],[Data]]),MONTH(Tabela1[[#This Row],[Data]]),1)</f>
        <v>42552</v>
      </c>
      <c r="D590" s="5" t="s">
        <v>37</v>
      </c>
      <c r="E590" s="60">
        <v>63.5</v>
      </c>
    </row>
    <row r="591" spans="1:5">
      <c r="A591" s="51" t="s">
        <v>78</v>
      </c>
      <c r="B591" s="46">
        <v>42563</v>
      </c>
      <c r="C591" s="46">
        <f>DATE(YEAR(Tabela1[[#This Row],[Data]]),MONTH(Tabela1[[#This Row],[Data]]),1)</f>
        <v>42552</v>
      </c>
      <c r="D591" s="5" t="s">
        <v>37</v>
      </c>
      <c r="E591" s="60">
        <v>44.309999999999491</v>
      </c>
    </row>
    <row r="592" spans="1:5">
      <c r="A592" s="51" t="s">
        <v>21</v>
      </c>
      <c r="B592" s="46">
        <v>42563</v>
      </c>
      <c r="C592" s="46">
        <f>DATE(YEAR(Tabela1[[#This Row],[Data]]),MONTH(Tabela1[[#This Row],[Data]]),1)</f>
        <v>42552</v>
      </c>
      <c r="D592" s="5" t="s">
        <v>37</v>
      </c>
      <c r="E592" s="60">
        <v>91</v>
      </c>
    </row>
    <row r="593" spans="1:5">
      <c r="A593" s="51" t="s">
        <v>22</v>
      </c>
      <c r="B593" s="46">
        <v>42563</v>
      </c>
      <c r="C593" s="46">
        <f>DATE(YEAR(Tabela1[[#This Row],[Data]]),MONTH(Tabela1[[#This Row],[Data]]),1)</f>
        <v>42552</v>
      </c>
      <c r="D593" s="5" t="s">
        <v>37</v>
      </c>
      <c r="E593" s="60">
        <v>31.019999999998618</v>
      </c>
    </row>
    <row r="594" spans="1:5">
      <c r="A594" s="51" t="s">
        <v>23</v>
      </c>
      <c r="B594" s="46">
        <v>42563</v>
      </c>
      <c r="C594" s="46">
        <f>DATE(YEAR(Tabela1[[#This Row],[Data]]),MONTH(Tabela1[[#This Row],[Data]]),1)</f>
        <v>42552</v>
      </c>
      <c r="D594" s="5" t="s">
        <v>37</v>
      </c>
      <c r="E594" s="60">
        <v>17.699999999999818</v>
      </c>
    </row>
    <row r="595" spans="1:5">
      <c r="A595" s="51" t="s">
        <v>24</v>
      </c>
      <c r="B595" s="46">
        <v>42563</v>
      </c>
      <c r="C595" s="46">
        <f>DATE(YEAR(Tabela1[[#This Row],[Data]]),MONTH(Tabela1[[#This Row],[Data]]),1)</f>
        <v>42552</v>
      </c>
      <c r="D595" s="5" t="s">
        <v>37</v>
      </c>
      <c r="E595" s="60">
        <v>68.68999999999869</v>
      </c>
    </row>
    <row r="596" spans="1:5">
      <c r="A596" s="51" t="s">
        <v>25</v>
      </c>
      <c r="B596" s="46">
        <v>42563</v>
      </c>
      <c r="C596" s="46">
        <f>DATE(YEAR(Tabela1[[#This Row],[Data]]),MONTH(Tabela1[[#This Row],[Data]]),1)</f>
        <v>42552</v>
      </c>
      <c r="D596" s="5" t="s">
        <v>37</v>
      </c>
      <c r="E596" s="60">
        <v>25</v>
      </c>
    </row>
    <row r="597" spans="1:5">
      <c r="A597" s="53" t="s">
        <v>26</v>
      </c>
      <c r="B597" s="46">
        <v>42563</v>
      </c>
      <c r="C597" s="46">
        <f>DATE(YEAR(Tabela1[[#This Row],[Data]]),MONTH(Tabela1[[#This Row],[Data]]),1)</f>
        <v>42552</v>
      </c>
      <c r="D597" s="5" t="s">
        <v>37</v>
      </c>
      <c r="E597" s="61">
        <v>21.619999999999891</v>
      </c>
    </row>
    <row r="598" spans="1:5">
      <c r="A598" s="51" t="s">
        <v>15</v>
      </c>
      <c r="B598" s="46">
        <v>42569</v>
      </c>
      <c r="C598" s="46">
        <f>DATE(YEAR(Tabela1[[#This Row],[Data]]),MONTH(Tabela1[[#This Row],[Data]]),1)</f>
        <v>42552</v>
      </c>
      <c r="D598" s="5" t="s">
        <v>37</v>
      </c>
      <c r="E598" s="60">
        <v>4.3000000000001819</v>
      </c>
    </row>
    <row r="599" spans="1:5">
      <c r="A599" s="51" t="s">
        <v>17</v>
      </c>
      <c r="B599" s="46">
        <v>42569</v>
      </c>
      <c r="C599" s="46">
        <f>DATE(YEAR(Tabela1[[#This Row],[Data]]),MONTH(Tabela1[[#This Row],[Data]]),1)</f>
        <v>42552</v>
      </c>
      <c r="D599" s="5" t="s">
        <v>37</v>
      </c>
      <c r="E599" s="60">
        <v>36.93999999999869</v>
      </c>
    </row>
    <row r="600" spans="1:5">
      <c r="A600" s="51" t="s">
        <v>19</v>
      </c>
      <c r="B600" s="46">
        <v>42569</v>
      </c>
      <c r="C600" s="46">
        <f>DATE(YEAR(Tabela1[[#This Row],[Data]]),MONTH(Tabela1[[#This Row],[Data]]),1)</f>
        <v>42552</v>
      </c>
      <c r="D600" s="5" t="s">
        <v>37</v>
      </c>
      <c r="E600" s="60">
        <v>117.25</v>
      </c>
    </row>
    <row r="601" spans="1:5">
      <c r="A601" s="51" t="s">
        <v>20</v>
      </c>
      <c r="B601" s="46">
        <v>42569</v>
      </c>
      <c r="C601" s="46">
        <f>DATE(YEAR(Tabela1[[#This Row],[Data]]),MONTH(Tabela1[[#This Row],[Data]]),1)</f>
        <v>42552</v>
      </c>
      <c r="D601" s="5" t="s">
        <v>37</v>
      </c>
      <c r="E601" s="60">
        <v>42.470000000001164</v>
      </c>
    </row>
    <row r="602" spans="1:5">
      <c r="A602" s="51" t="s">
        <v>78</v>
      </c>
      <c r="B602" s="46">
        <v>42569</v>
      </c>
      <c r="C602" s="46">
        <f>DATE(YEAR(Tabela1[[#This Row],[Data]]),MONTH(Tabela1[[#This Row],[Data]]),1)</f>
        <v>42552</v>
      </c>
      <c r="D602" s="5" t="s">
        <v>37</v>
      </c>
      <c r="E602" s="60">
        <v>29.630000000001019</v>
      </c>
    </row>
    <row r="603" spans="1:5">
      <c r="A603" s="51" t="s">
        <v>21</v>
      </c>
      <c r="B603" s="46">
        <v>42569</v>
      </c>
      <c r="C603" s="46">
        <f>DATE(YEAR(Tabela1[[#This Row],[Data]]),MONTH(Tabela1[[#This Row],[Data]]),1)</f>
        <v>42552</v>
      </c>
      <c r="D603" s="5" t="s">
        <v>37</v>
      </c>
      <c r="E603" s="60">
        <v>59.989999999997963</v>
      </c>
    </row>
    <row r="604" spans="1:5">
      <c r="A604" s="51" t="s">
        <v>22</v>
      </c>
      <c r="B604" s="46">
        <v>42569</v>
      </c>
      <c r="C604" s="46">
        <f>DATE(YEAR(Tabela1[[#This Row],[Data]]),MONTH(Tabela1[[#This Row],[Data]]),1)</f>
        <v>42552</v>
      </c>
      <c r="D604" s="5" t="s">
        <v>37</v>
      </c>
      <c r="E604" s="60">
        <v>21.450000000000728</v>
      </c>
    </row>
    <row r="605" spans="1:5">
      <c r="A605" s="51" t="s">
        <v>23</v>
      </c>
      <c r="B605" s="46">
        <v>42569</v>
      </c>
      <c r="C605" s="46">
        <f>DATE(YEAR(Tabela1[[#This Row],[Data]]),MONTH(Tabela1[[#This Row],[Data]]),1)</f>
        <v>42552</v>
      </c>
      <c r="D605" s="5" t="s">
        <v>37</v>
      </c>
      <c r="E605" s="60">
        <v>9.5399999999999636</v>
      </c>
    </row>
    <row r="606" spans="1:5">
      <c r="A606" s="51" t="s">
        <v>24</v>
      </c>
      <c r="B606" s="46">
        <v>42569</v>
      </c>
      <c r="C606" s="46">
        <f>DATE(YEAR(Tabela1[[#This Row],[Data]]),MONTH(Tabela1[[#This Row],[Data]]),1)</f>
        <v>42552</v>
      </c>
      <c r="D606" s="5" t="s">
        <v>37</v>
      </c>
      <c r="E606" s="60">
        <v>86.240000000001601</v>
      </c>
    </row>
    <row r="607" spans="1:5">
      <c r="A607" s="51" t="s">
        <v>25</v>
      </c>
      <c r="B607" s="46">
        <v>42569</v>
      </c>
      <c r="C607" s="46">
        <f>DATE(YEAR(Tabela1[[#This Row],[Data]]),MONTH(Tabela1[[#This Row],[Data]]),1)</f>
        <v>42552</v>
      </c>
      <c r="D607" s="5" t="s">
        <v>37</v>
      </c>
      <c r="E607" s="60">
        <v>16.699999999999818</v>
      </c>
    </row>
    <row r="608" spans="1:5">
      <c r="A608" s="51" t="s">
        <v>26</v>
      </c>
      <c r="B608" s="46">
        <v>42569</v>
      </c>
      <c r="C608" s="46">
        <f>DATE(YEAR(Tabela1[[#This Row],[Data]]),MONTH(Tabela1[[#This Row],[Data]]),1)</f>
        <v>42552</v>
      </c>
      <c r="D608" s="5" t="s">
        <v>37</v>
      </c>
      <c r="E608" s="60">
        <v>38.440000000000509</v>
      </c>
    </row>
    <row r="609" spans="1:5">
      <c r="A609" s="51" t="s">
        <v>28</v>
      </c>
      <c r="B609" s="46">
        <v>42569</v>
      </c>
      <c r="C609" s="46">
        <f>DATE(YEAR(Tabela1[[#This Row],[Data]]),MONTH(Tabela1[[#This Row],[Data]]),1)</f>
        <v>42552</v>
      </c>
      <c r="D609" s="5" t="s">
        <v>37</v>
      </c>
      <c r="E609" s="60">
        <v>36.440000000000055</v>
      </c>
    </row>
    <row r="610" spans="1:5">
      <c r="A610" s="53" t="s">
        <v>29</v>
      </c>
      <c r="B610" s="46">
        <v>42569</v>
      </c>
      <c r="C610" s="46">
        <f>DATE(YEAR(Tabela1[[#This Row],[Data]]),MONTH(Tabela1[[#This Row],[Data]]),1)</f>
        <v>42552</v>
      </c>
      <c r="D610" s="5" t="s">
        <v>37</v>
      </c>
      <c r="E610" s="61">
        <v>12.680000000000291</v>
      </c>
    </row>
    <row r="611" spans="1:5">
      <c r="A611" s="82" t="s">
        <v>13</v>
      </c>
      <c r="B611" s="83">
        <v>42579</v>
      </c>
      <c r="C611" s="83">
        <f>DATE(YEAR(Tabela1[[#This Row],[Data]]),MONTH(Tabela1[[#This Row],[Data]]),1)</f>
        <v>42552</v>
      </c>
      <c r="D611" s="5" t="s">
        <v>37</v>
      </c>
      <c r="E611" s="60">
        <v>11.04000000000029</v>
      </c>
    </row>
    <row r="612" spans="1:5">
      <c r="A612" s="82" t="s">
        <v>15</v>
      </c>
      <c r="B612" s="83">
        <v>42579</v>
      </c>
      <c r="C612" s="83">
        <f>DATE(YEAR(Tabela1[[#This Row],[Data]]),MONTH(Tabela1[[#This Row],[Data]]),1)</f>
        <v>42552</v>
      </c>
      <c r="D612" s="5" t="s">
        <v>37</v>
      </c>
      <c r="E612" s="60">
        <v>11.639999999999873</v>
      </c>
    </row>
    <row r="613" spans="1:5">
      <c r="A613" s="82" t="s">
        <v>17</v>
      </c>
      <c r="B613" s="83">
        <v>42579</v>
      </c>
      <c r="C613" s="83">
        <f>DATE(YEAR(Tabela1[[#This Row],[Data]]),MONTH(Tabela1[[#This Row],[Data]]),1)</f>
        <v>42552</v>
      </c>
      <c r="D613" s="5" t="s">
        <v>42</v>
      </c>
      <c r="E613" s="60">
        <v>-5974.83</v>
      </c>
    </row>
    <row r="614" spans="1:5">
      <c r="A614" s="82" t="s">
        <v>19</v>
      </c>
      <c r="B614" s="83">
        <v>42579</v>
      </c>
      <c r="C614" s="83">
        <f>DATE(YEAR(Tabela1[[#This Row],[Data]]),MONTH(Tabela1[[#This Row],[Data]]),1)</f>
        <v>42552</v>
      </c>
      <c r="D614" s="5" t="s">
        <v>39</v>
      </c>
      <c r="E614" s="60">
        <v>6939.8700000000026</v>
      </c>
    </row>
    <row r="615" spans="1:5">
      <c r="A615" s="82" t="s">
        <v>20</v>
      </c>
      <c r="B615" s="83">
        <v>42579</v>
      </c>
      <c r="C615" s="83">
        <f>DATE(YEAR(Tabela1[[#This Row],[Data]]),MONTH(Tabela1[[#This Row],[Data]]),1)</f>
        <v>42552</v>
      </c>
      <c r="D615" s="5" t="s">
        <v>37</v>
      </c>
      <c r="E615" s="60">
        <v>85.229999999999563</v>
      </c>
    </row>
    <row r="616" spans="1:5">
      <c r="A616" s="82" t="s">
        <v>78</v>
      </c>
      <c r="B616" s="83">
        <v>42579</v>
      </c>
      <c r="C616" s="83">
        <f>DATE(YEAR(Tabela1[[#This Row],[Data]]),MONTH(Tabela1[[#This Row],[Data]]),1)</f>
        <v>42552</v>
      </c>
      <c r="D616" s="5" t="s">
        <v>37</v>
      </c>
      <c r="E616" s="60">
        <v>59.5</v>
      </c>
    </row>
    <row r="617" spans="1:5">
      <c r="A617" s="82" t="s">
        <v>21</v>
      </c>
      <c r="B617" s="83">
        <v>42579</v>
      </c>
      <c r="C617" s="83">
        <f>DATE(YEAR(Tabela1[[#This Row],[Data]]),MONTH(Tabela1[[#This Row],[Data]]),1)</f>
        <v>42552</v>
      </c>
      <c r="D617" s="5" t="s">
        <v>37</v>
      </c>
      <c r="E617" s="60">
        <v>120.08000000000175</v>
      </c>
    </row>
    <row r="618" spans="1:5">
      <c r="A618" s="82" t="s">
        <v>22</v>
      </c>
      <c r="B618" s="83">
        <v>42579</v>
      </c>
      <c r="C618" s="83">
        <f>DATE(YEAR(Tabela1[[#This Row],[Data]]),MONTH(Tabela1[[#This Row],[Data]]),1)</f>
        <v>42552</v>
      </c>
      <c r="D618" s="5" t="s">
        <v>37</v>
      </c>
      <c r="E618" s="60">
        <v>38.170000000000073</v>
      </c>
    </row>
    <row r="619" spans="1:5">
      <c r="A619" s="82" t="s">
        <v>23</v>
      </c>
      <c r="B619" s="83">
        <v>42579</v>
      </c>
      <c r="C619" s="83">
        <f>DATE(YEAR(Tabela1[[#This Row],[Data]]),MONTH(Tabela1[[#This Row],[Data]]),1)</f>
        <v>42552</v>
      </c>
      <c r="D619" s="5" t="s">
        <v>37</v>
      </c>
      <c r="E619" s="60">
        <v>9.7800000000006548</v>
      </c>
    </row>
    <row r="620" spans="1:5">
      <c r="A620" s="82" t="s">
        <v>24</v>
      </c>
      <c r="B620" s="83">
        <v>42579</v>
      </c>
      <c r="C620" s="83">
        <f>DATE(YEAR(Tabela1[[#This Row],[Data]]),MONTH(Tabela1[[#This Row],[Data]]),1)</f>
        <v>42552</v>
      </c>
      <c r="D620" s="5" t="s">
        <v>37</v>
      </c>
      <c r="E620" s="60">
        <v>-101.27000000000044</v>
      </c>
    </row>
    <row r="621" spans="1:5">
      <c r="A621" s="82" t="s">
        <v>25</v>
      </c>
      <c r="B621" s="83">
        <v>42579</v>
      </c>
      <c r="C621" s="83">
        <f>DATE(YEAR(Tabela1[[#This Row],[Data]]),MONTH(Tabela1[[#This Row],[Data]]),1)</f>
        <v>42552</v>
      </c>
      <c r="D621" s="5" t="s">
        <v>37</v>
      </c>
      <c r="E621" s="60">
        <v>33.529999999999745</v>
      </c>
    </row>
    <row r="622" spans="1:5">
      <c r="A622" s="82" t="s">
        <v>26</v>
      </c>
      <c r="B622" s="83">
        <v>42579</v>
      </c>
      <c r="C622" s="83">
        <f>DATE(YEAR(Tabela1[[#This Row],[Data]]),MONTH(Tabela1[[#This Row],[Data]]),1)</f>
        <v>42552</v>
      </c>
      <c r="D622" s="5" t="s">
        <v>37</v>
      </c>
      <c r="E622" s="60">
        <v>-18.380000000000109</v>
      </c>
    </row>
    <row r="623" spans="1:5">
      <c r="A623" s="82" t="s">
        <v>28</v>
      </c>
      <c r="B623" s="83">
        <v>42579</v>
      </c>
      <c r="C623" s="83">
        <f>DATE(YEAR(Tabela1[[#This Row],[Data]]),MONTH(Tabela1[[#This Row],[Data]]),1)</f>
        <v>42552</v>
      </c>
      <c r="D623" s="5" t="s">
        <v>39</v>
      </c>
      <c r="E623" s="60">
        <v>398.40999999999985</v>
      </c>
    </row>
    <row r="624" spans="1:5">
      <c r="A624" s="84" t="s">
        <v>29</v>
      </c>
      <c r="B624" s="83">
        <v>42579</v>
      </c>
      <c r="C624" s="83">
        <f>DATE(YEAR(Tabela1[[#This Row],[Data]]),MONTH(Tabela1[[#This Row],[Data]]),1)</f>
        <v>42552</v>
      </c>
      <c r="D624" s="5" t="s">
        <v>39</v>
      </c>
      <c r="E624" s="61">
        <v>391.69000000000005</v>
      </c>
    </row>
    <row r="625" spans="1:5">
      <c r="A625" s="53" t="s">
        <v>15</v>
      </c>
      <c r="B625" s="47">
        <v>42584</v>
      </c>
      <c r="C625" s="47">
        <f>DATE(YEAR(Tabela1[[#This Row],[Data]]),MONTH(Tabela1[[#This Row],[Data]]),1)</f>
        <v>42583</v>
      </c>
      <c r="D625" s="45" t="s">
        <v>39</v>
      </c>
      <c r="E625" s="61">
        <v>1300</v>
      </c>
    </row>
    <row r="626" spans="1:5">
      <c r="A626" s="51" t="s">
        <v>13</v>
      </c>
      <c r="B626" s="46">
        <v>42593</v>
      </c>
      <c r="C626" s="46">
        <f>DATE(YEAR(Tabela1[[#This Row],[Data]]),MONTH(Tabela1[[#This Row],[Data]]),1)</f>
        <v>42583</v>
      </c>
      <c r="D626" s="5" t="s">
        <v>37</v>
      </c>
      <c r="E626" s="60">
        <v>-9.9000000000002917</v>
      </c>
    </row>
    <row r="627" spans="1:5">
      <c r="A627" s="51" t="s">
        <v>15</v>
      </c>
      <c r="B627" s="46">
        <v>42594</v>
      </c>
      <c r="C627" s="46">
        <f>DATE(YEAR(Tabela1[[#This Row],[Data]]),MONTH(Tabela1[[#This Row],[Data]]),1)</f>
        <v>42583</v>
      </c>
      <c r="D627" s="5" t="s">
        <v>37</v>
      </c>
      <c r="E627" s="60">
        <v>12.699999999999818</v>
      </c>
    </row>
    <row r="628" spans="1:5">
      <c r="A628" s="51" t="s">
        <v>17</v>
      </c>
      <c r="B628" s="46">
        <v>42595</v>
      </c>
      <c r="C628" s="46">
        <f>DATE(YEAR(Tabela1[[#This Row],[Data]]),MONTH(Tabela1[[#This Row],[Data]]),1)</f>
        <v>42583</v>
      </c>
      <c r="D628" s="5" t="s">
        <v>37</v>
      </c>
      <c r="E628" s="60">
        <v>55.229999999999563</v>
      </c>
    </row>
    <row r="629" spans="1:5">
      <c r="A629" s="51" t="s">
        <v>19</v>
      </c>
      <c r="B629" s="46">
        <v>42596</v>
      </c>
      <c r="C629" s="46">
        <f>DATE(YEAR(Tabela1[[#This Row],[Data]]),MONTH(Tabela1[[#This Row],[Data]]),1)</f>
        <v>42583</v>
      </c>
      <c r="D629" s="5" t="s">
        <v>37</v>
      </c>
      <c r="E629" s="60">
        <v>-107.17000000000189</v>
      </c>
    </row>
    <row r="630" spans="1:5">
      <c r="A630" s="51" t="s">
        <v>20</v>
      </c>
      <c r="B630" s="46">
        <v>42597</v>
      </c>
      <c r="C630" s="46">
        <f>DATE(YEAR(Tabela1[[#This Row],[Data]]),MONTH(Tabela1[[#This Row],[Data]]),1)</f>
        <v>42583</v>
      </c>
      <c r="D630" s="5" t="s">
        <v>37</v>
      </c>
      <c r="E630" s="60">
        <v>107.13000000000102</v>
      </c>
    </row>
    <row r="631" spans="1:5">
      <c r="A631" s="51" t="s">
        <v>78</v>
      </c>
      <c r="B631" s="46">
        <v>42598</v>
      </c>
      <c r="C631" s="46">
        <f>DATE(YEAR(Tabela1[[#This Row],[Data]]),MONTH(Tabela1[[#This Row],[Data]]),1)</f>
        <v>42583</v>
      </c>
      <c r="D631" s="5" t="s">
        <v>37</v>
      </c>
      <c r="E631" s="60">
        <v>74.770000000000437</v>
      </c>
    </row>
    <row r="632" spans="1:5">
      <c r="A632" s="51" t="s">
        <v>21</v>
      </c>
      <c r="B632" s="46">
        <v>42599</v>
      </c>
      <c r="C632" s="46">
        <f>DATE(YEAR(Tabela1[[#This Row],[Data]]),MONTH(Tabela1[[#This Row],[Data]]),1)</f>
        <v>42583</v>
      </c>
      <c r="D632" s="5" t="s">
        <v>37</v>
      </c>
      <c r="E632" s="60">
        <v>147.65999999999985</v>
      </c>
    </row>
    <row r="633" spans="1:5">
      <c r="A633" s="51" t="s">
        <v>22</v>
      </c>
      <c r="B633" s="46">
        <v>42600</v>
      </c>
      <c r="C633" s="46">
        <f>DATE(YEAR(Tabela1[[#This Row],[Data]]),MONTH(Tabela1[[#This Row],[Data]]),1)</f>
        <v>42583</v>
      </c>
      <c r="D633" s="5" t="s">
        <v>37</v>
      </c>
      <c r="E633" s="60">
        <v>55.659999999999854</v>
      </c>
    </row>
    <row r="634" spans="1:5">
      <c r="A634" s="51" t="s">
        <v>23</v>
      </c>
      <c r="B634" s="46">
        <v>42601</v>
      </c>
      <c r="C634" s="46">
        <f>DATE(YEAR(Tabela1[[#This Row],[Data]]),MONTH(Tabela1[[#This Row],[Data]]),1)</f>
        <v>42583</v>
      </c>
      <c r="D634" s="5" t="s">
        <v>37</v>
      </c>
      <c r="E634" s="60">
        <v>36.719999999999345</v>
      </c>
    </row>
    <row r="635" spans="1:5">
      <c r="A635" s="51" t="s">
        <v>24</v>
      </c>
      <c r="B635" s="46">
        <v>42602</v>
      </c>
      <c r="C635" s="46">
        <f>DATE(YEAR(Tabela1[[#This Row],[Data]]),MONTH(Tabela1[[#This Row],[Data]]),1)</f>
        <v>42583</v>
      </c>
      <c r="D635" s="5" t="s">
        <v>37</v>
      </c>
      <c r="E635" s="60">
        <v>311.31999999999971</v>
      </c>
    </row>
    <row r="636" spans="1:5">
      <c r="A636" s="51" t="s">
        <v>25</v>
      </c>
      <c r="B636" s="46">
        <v>42603</v>
      </c>
      <c r="C636" s="46">
        <f>DATE(YEAR(Tabela1[[#This Row],[Data]]),MONTH(Tabela1[[#This Row],[Data]]),1)</f>
        <v>42583</v>
      </c>
      <c r="D636" s="5" t="s">
        <v>37</v>
      </c>
      <c r="E636" s="60">
        <v>42.100000000000364</v>
      </c>
    </row>
    <row r="637" spans="1:5">
      <c r="A637" s="53" t="s">
        <v>26</v>
      </c>
      <c r="B637" s="46">
        <v>42604</v>
      </c>
      <c r="C637" s="46">
        <f>DATE(YEAR(Tabela1[[#This Row],[Data]]),MONTH(Tabela1[[#This Row],[Data]]),1)</f>
        <v>42583</v>
      </c>
      <c r="D637" s="5" t="s">
        <v>37</v>
      </c>
      <c r="E637" s="61">
        <v>99.960000000000036</v>
      </c>
    </row>
    <row r="638" spans="1:5">
      <c r="A638" s="51" t="s">
        <v>13</v>
      </c>
      <c r="B638" s="46">
        <v>42600</v>
      </c>
      <c r="C638" s="46">
        <f>DATE(YEAR(Tabela1[[#This Row],[Data]]),MONTH(Tabela1[[#This Row],[Data]]),1)</f>
        <v>42583</v>
      </c>
      <c r="D638" s="5" t="s">
        <v>39</v>
      </c>
      <c r="E638" s="60">
        <v>50</v>
      </c>
    </row>
    <row r="639" spans="1:5">
      <c r="A639" s="51" t="s">
        <v>15</v>
      </c>
      <c r="B639" s="46">
        <v>42600</v>
      </c>
      <c r="C639" s="46">
        <f>DATE(YEAR(Tabela1[[#This Row],[Data]]),MONTH(Tabela1[[#This Row],[Data]]),1)</f>
        <v>42583</v>
      </c>
      <c r="D639" s="5" t="s">
        <v>37</v>
      </c>
      <c r="E639" s="60">
        <v>7.6700000000000728</v>
      </c>
    </row>
    <row r="640" spans="1:5">
      <c r="A640" s="51" t="s">
        <v>17</v>
      </c>
      <c r="B640" s="46">
        <v>42600</v>
      </c>
      <c r="C640" s="46">
        <f>DATE(YEAR(Tabela1[[#This Row],[Data]]),MONTH(Tabela1[[#This Row],[Data]]),1)</f>
        <v>42583</v>
      </c>
      <c r="D640" s="5" t="s">
        <v>39</v>
      </c>
      <c r="E640" s="60">
        <v>4484.18</v>
      </c>
    </row>
    <row r="641" spans="1:5">
      <c r="A641" s="51" t="s">
        <v>19</v>
      </c>
      <c r="B641" s="46">
        <v>42600</v>
      </c>
      <c r="C641" s="46">
        <f>DATE(YEAR(Tabela1[[#This Row],[Data]]),MONTH(Tabela1[[#This Row],[Data]]),1)</f>
        <v>42583</v>
      </c>
      <c r="D641" s="5" t="s">
        <v>37</v>
      </c>
      <c r="E641" s="60">
        <v>102.45999999999913</v>
      </c>
    </row>
    <row r="642" spans="1:5">
      <c r="A642" s="51" t="s">
        <v>20</v>
      </c>
      <c r="B642" s="46">
        <v>42600</v>
      </c>
      <c r="C642" s="46">
        <f>DATE(YEAR(Tabela1[[#This Row],[Data]]),MONTH(Tabela1[[#This Row],[Data]]),1)</f>
        <v>42583</v>
      </c>
      <c r="D642" s="5" t="s">
        <v>37</v>
      </c>
      <c r="E642" s="60">
        <v>53.799999999999272</v>
      </c>
    </row>
    <row r="643" spans="1:5">
      <c r="A643" s="51" t="s">
        <v>78</v>
      </c>
      <c r="B643" s="46">
        <v>42600</v>
      </c>
      <c r="C643" s="46">
        <f>DATE(YEAR(Tabela1[[#This Row],[Data]]),MONTH(Tabela1[[#This Row],[Data]]),1)</f>
        <v>42583</v>
      </c>
      <c r="D643" s="5" t="s">
        <v>37</v>
      </c>
      <c r="E643" s="60">
        <v>37.549999999999272</v>
      </c>
    </row>
    <row r="644" spans="1:5">
      <c r="A644" s="51" t="s">
        <v>21</v>
      </c>
      <c r="B644" s="46">
        <v>42600</v>
      </c>
      <c r="C644" s="46">
        <f>DATE(YEAR(Tabela1[[#This Row],[Data]]),MONTH(Tabela1[[#This Row],[Data]]),1)</f>
        <v>42583</v>
      </c>
      <c r="D644" s="5" t="s">
        <v>37</v>
      </c>
      <c r="E644" s="60">
        <v>76.770000000000437</v>
      </c>
    </row>
    <row r="645" spans="1:5">
      <c r="A645" s="51" t="s">
        <v>22</v>
      </c>
      <c r="B645" s="46">
        <v>42600</v>
      </c>
      <c r="C645" s="46">
        <f>DATE(YEAR(Tabela1[[#This Row],[Data]]),MONTH(Tabela1[[#This Row],[Data]]),1)</f>
        <v>42583</v>
      </c>
      <c r="D645" s="5" t="s">
        <v>37</v>
      </c>
      <c r="E645" s="60">
        <v>26.180000000000291</v>
      </c>
    </row>
    <row r="646" spans="1:5">
      <c r="A646" s="51" t="s">
        <v>23</v>
      </c>
      <c r="B646" s="46">
        <v>42600</v>
      </c>
      <c r="C646" s="46">
        <f>DATE(YEAR(Tabela1[[#This Row],[Data]]),MONTH(Tabela1[[#This Row],[Data]]),1)</f>
        <v>42583</v>
      </c>
      <c r="D646" s="5" t="s">
        <v>37</v>
      </c>
      <c r="E646" s="60">
        <v>8.4000000000005457</v>
      </c>
    </row>
    <row r="647" spans="1:5">
      <c r="A647" s="51" t="s">
        <v>24</v>
      </c>
      <c r="B647" s="46">
        <v>42600</v>
      </c>
      <c r="C647" s="46">
        <f>DATE(YEAR(Tabela1[[#This Row],[Data]]),MONTH(Tabela1[[#This Row],[Data]]),1)</f>
        <v>42583</v>
      </c>
      <c r="D647" s="5" t="s">
        <v>37</v>
      </c>
      <c r="E647" s="60">
        <v>173.52000000000044</v>
      </c>
    </row>
    <row r="648" spans="1:5">
      <c r="A648" s="51" t="s">
        <v>25</v>
      </c>
      <c r="B648" s="46">
        <v>42600</v>
      </c>
      <c r="C648" s="46">
        <f>DATE(YEAR(Tabela1[[#This Row],[Data]]),MONTH(Tabela1[[#This Row],[Data]]),1)</f>
        <v>42583</v>
      </c>
      <c r="D648" s="5" t="s">
        <v>37</v>
      </c>
      <c r="E648" s="60">
        <v>21.130000000000109</v>
      </c>
    </row>
    <row r="649" spans="1:5">
      <c r="A649" s="51" t="s">
        <v>26</v>
      </c>
      <c r="B649" s="46">
        <v>42600</v>
      </c>
      <c r="C649" s="46">
        <f>DATE(YEAR(Tabela1[[#This Row],[Data]]),MONTH(Tabela1[[#This Row],[Data]]),1)</f>
        <v>42583</v>
      </c>
      <c r="D649" s="5" t="s">
        <v>37</v>
      </c>
      <c r="E649" s="60">
        <v>-185.72000000000025</v>
      </c>
    </row>
    <row r="650" spans="1:5">
      <c r="A650" s="51" t="s">
        <v>28</v>
      </c>
      <c r="B650" s="46">
        <v>42600</v>
      </c>
      <c r="C650" s="46">
        <f>DATE(YEAR(Tabela1[[#This Row],[Data]]),MONTH(Tabela1[[#This Row],[Data]]),1)</f>
        <v>42583</v>
      </c>
      <c r="D650" s="5" t="s">
        <v>37</v>
      </c>
      <c r="E650" s="60">
        <v>37.360000000000127</v>
      </c>
    </row>
    <row r="651" spans="1:5">
      <c r="A651" s="53" t="s">
        <v>29</v>
      </c>
      <c r="B651" s="46">
        <v>42600</v>
      </c>
      <c r="C651" s="46">
        <f>DATE(YEAR(Tabela1[[#This Row],[Data]]),MONTH(Tabela1[[#This Row],[Data]]),1)</f>
        <v>42583</v>
      </c>
      <c r="D651" s="5" t="s">
        <v>37</v>
      </c>
      <c r="E651" s="61">
        <v>22.159999999999854</v>
      </c>
    </row>
    <row r="652" spans="1:5">
      <c r="A652" s="51" t="s">
        <v>13</v>
      </c>
      <c r="B652" s="46">
        <v>42615</v>
      </c>
      <c r="C652" s="46">
        <f>DATE(YEAR(Tabela1[[#This Row],[Data]]),MONTH(Tabela1[[#This Row],[Data]]),1)</f>
        <v>42614</v>
      </c>
      <c r="D652" s="5" t="s">
        <v>37</v>
      </c>
      <c r="E652" s="60">
        <v>-10</v>
      </c>
    </row>
    <row r="653" spans="1:5">
      <c r="A653" s="51" t="s">
        <v>15</v>
      </c>
      <c r="B653" s="46">
        <v>42615</v>
      </c>
      <c r="C653" s="46">
        <f>DATE(YEAR(Tabela1[[#This Row],[Data]]),MONTH(Tabela1[[#This Row],[Data]]),1)</f>
        <v>42614</v>
      </c>
      <c r="D653" s="5" t="s">
        <v>39</v>
      </c>
      <c r="E653" s="60">
        <v>2018.9900000000002</v>
      </c>
    </row>
    <row r="654" spans="1:5">
      <c r="A654" s="51" t="s">
        <v>17</v>
      </c>
      <c r="B654" s="46">
        <v>42615</v>
      </c>
      <c r="C654" s="46">
        <f>DATE(YEAR(Tabela1[[#This Row],[Data]]),MONTH(Tabela1[[#This Row],[Data]]),1)</f>
        <v>42614</v>
      </c>
      <c r="D654" s="5" t="s">
        <v>37</v>
      </c>
      <c r="E654" s="60">
        <v>65.930000000000291</v>
      </c>
    </row>
    <row r="655" spans="1:5">
      <c r="A655" s="51" t="s">
        <v>19</v>
      </c>
      <c r="B655" s="46">
        <v>42615</v>
      </c>
      <c r="C655" s="46">
        <f>DATE(YEAR(Tabela1[[#This Row],[Data]]),MONTH(Tabela1[[#This Row],[Data]]),1)</f>
        <v>42614</v>
      </c>
      <c r="D655" s="5" t="s">
        <v>37</v>
      </c>
      <c r="E655" s="60">
        <v>189.14000000000306</v>
      </c>
    </row>
    <row r="656" spans="1:5">
      <c r="A656" s="51" t="s">
        <v>20</v>
      </c>
      <c r="B656" s="46">
        <v>42615</v>
      </c>
      <c r="C656" s="46">
        <f>DATE(YEAR(Tabela1[[#This Row],[Data]]),MONTH(Tabela1[[#This Row],[Data]]),1)</f>
        <v>42614</v>
      </c>
      <c r="D656" s="5" t="s">
        <v>37</v>
      </c>
      <c r="E656" s="60">
        <v>118.95000000000073</v>
      </c>
    </row>
    <row r="657" spans="1:5">
      <c r="A657" s="51" t="s">
        <v>78</v>
      </c>
      <c r="B657" s="46">
        <v>42615</v>
      </c>
      <c r="C657" s="46">
        <f>DATE(YEAR(Tabela1[[#This Row],[Data]]),MONTH(Tabela1[[#This Row],[Data]]),1)</f>
        <v>42614</v>
      </c>
      <c r="D657" s="5" t="s">
        <v>37</v>
      </c>
      <c r="E657" s="60">
        <v>83.040000000000873</v>
      </c>
    </row>
    <row r="658" spans="1:5">
      <c r="A658" s="51" t="s">
        <v>21</v>
      </c>
      <c r="B658" s="46">
        <v>42615</v>
      </c>
      <c r="C658" s="46">
        <f>DATE(YEAR(Tabela1[[#This Row],[Data]]),MONTH(Tabela1[[#This Row],[Data]]),1)</f>
        <v>42614</v>
      </c>
      <c r="D658" s="5" t="s">
        <v>37</v>
      </c>
      <c r="E658" s="60">
        <v>162.40999999999985</v>
      </c>
    </row>
    <row r="659" spans="1:5">
      <c r="A659" s="51" t="s">
        <v>22</v>
      </c>
      <c r="B659" s="46">
        <v>42615</v>
      </c>
      <c r="C659" s="46">
        <f>DATE(YEAR(Tabela1[[#This Row],[Data]]),MONTH(Tabela1[[#This Row],[Data]]),1)</f>
        <v>42614</v>
      </c>
      <c r="D659" s="5" t="s">
        <v>37</v>
      </c>
      <c r="E659" s="60">
        <v>54.889999999999418</v>
      </c>
    </row>
    <row r="660" spans="1:5">
      <c r="A660" s="51" t="s">
        <v>23</v>
      </c>
      <c r="B660" s="46">
        <v>42615</v>
      </c>
      <c r="C660" s="46">
        <f>DATE(YEAR(Tabela1[[#This Row],[Data]]),MONTH(Tabela1[[#This Row],[Data]]),1)</f>
        <v>42614</v>
      </c>
      <c r="D660" s="5" t="s">
        <v>37</v>
      </c>
      <c r="E660" s="60">
        <v>30.300000000000182</v>
      </c>
    </row>
    <row r="661" spans="1:5">
      <c r="A661" s="51" t="s">
        <v>24</v>
      </c>
      <c r="B661" s="46">
        <v>42615</v>
      </c>
      <c r="C661" s="46">
        <f>DATE(YEAR(Tabela1[[#This Row],[Data]]),MONTH(Tabela1[[#This Row],[Data]]),1)</f>
        <v>42614</v>
      </c>
      <c r="D661" s="5" t="s">
        <v>37</v>
      </c>
      <c r="E661" s="60">
        <v>30.040000000000873</v>
      </c>
    </row>
    <row r="662" spans="1:5">
      <c r="A662" s="51" t="s">
        <v>25</v>
      </c>
      <c r="B662" s="46">
        <v>42615</v>
      </c>
      <c r="C662" s="46">
        <f>DATE(YEAR(Tabela1[[#This Row],[Data]]),MONTH(Tabela1[[#This Row],[Data]]),1)</f>
        <v>42614</v>
      </c>
      <c r="D662" s="5" t="s">
        <v>37</v>
      </c>
      <c r="E662" s="60">
        <v>42.4399999999996</v>
      </c>
    </row>
    <row r="663" spans="1:5">
      <c r="A663" s="51" t="s">
        <v>26</v>
      </c>
      <c r="B663" s="46">
        <v>42615</v>
      </c>
      <c r="C663" s="46">
        <f>DATE(YEAR(Tabela1[[#This Row],[Data]]),MONTH(Tabela1[[#This Row],[Data]]),1)</f>
        <v>42614</v>
      </c>
      <c r="D663" s="5" t="s">
        <v>37</v>
      </c>
      <c r="E663" s="60">
        <v>21.420000000000073</v>
      </c>
    </row>
    <row r="664" spans="1:5">
      <c r="A664" s="51" t="s">
        <v>28</v>
      </c>
      <c r="B664" s="46">
        <v>42615</v>
      </c>
      <c r="C664" s="46">
        <f>DATE(YEAR(Tabela1[[#This Row],[Data]]),MONTH(Tabela1[[#This Row],[Data]]),1)</f>
        <v>42614</v>
      </c>
      <c r="D664" s="5" t="s">
        <v>37</v>
      </c>
      <c r="E664" s="60">
        <v>2.2100000000000364</v>
      </c>
    </row>
    <row r="665" spans="1:5">
      <c r="A665" s="53" t="s">
        <v>29</v>
      </c>
      <c r="B665" s="46">
        <v>42615</v>
      </c>
      <c r="C665" s="47">
        <f>DATE(YEAR(Tabela1[[#This Row],[Data]]),MONTH(Tabela1[[#This Row],[Data]]),1)</f>
        <v>42614</v>
      </c>
      <c r="D665" s="5" t="s">
        <v>39</v>
      </c>
      <c r="E665" s="61">
        <v>396.5</v>
      </c>
    </row>
  </sheetData>
  <pageMargins left="0.511811024" right="0.511811024" top="0.78740157499999996" bottom="0.78740157499999996" header="0.31496062000000002" footer="0.31496062000000002"/>
  <pageSetup paperSize="9" orientation="portrait" r:id="rId1"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activeCell="D5" sqref="D5"/>
    </sheetView>
  </sheetViews>
  <sheetFormatPr defaultRowHeight="15"/>
  <cols>
    <col min="1" max="1" width="40.28515625" customWidth="1"/>
    <col min="2" max="2" width="15.140625" bestFit="1" customWidth="1"/>
    <col min="4" max="4" width="15.42578125" customWidth="1"/>
    <col min="5" max="5" width="14.140625" bestFit="1" customWidth="1"/>
  </cols>
  <sheetData>
    <row r="1" spans="1:5">
      <c r="A1" s="87" t="s">
        <v>80</v>
      </c>
      <c r="B1" s="92">
        <v>42430</v>
      </c>
    </row>
    <row r="2" spans="1:5">
      <c r="A2" s="87" t="s">
        <v>34</v>
      </c>
      <c r="B2" t="s">
        <v>37</v>
      </c>
    </row>
    <row r="4" spans="1:5">
      <c r="A4" s="87" t="s">
        <v>79</v>
      </c>
      <c r="B4" t="s">
        <v>81</v>
      </c>
      <c r="D4" s="91" t="s">
        <v>82</v>
      </c>
      <c r="E4" s="91" t="s">
        <v>83</v>
      </c>
    </row>
    <row r="5" spans="1:5">
      <c r="A5" s="88" t="s">
        <v>20</v>
      </c>
      <c r="B5" s="90">
        <v>191.45000000000073</v>
      </c>
      <c r="D5" s="1">
        <f>SUMIFS(Analitico!E:E,Analitico!A:A,'Pivot - Analitico'!A5,Analitico!B:B,"&lt; " &amp; 'Pivot - Analitico'!$B$1+30)</f>
        <v>16802.95</v>
      </c>
      <c r="E5" s="94">
        <f>'Pivot - Analitico'!B5/D5</f>
        <v>1.1393832630579793E-2</v>
      </c>
    </row>
    <row r="6" spans="1:5">
      <c r="A6" s="88" t="s">
        <v>21</v>
      </c>
      <c r="B6" s="90">
        <v>33.390000000003056</v>
      </c>
      <c r="D6" s="1">
        <f>SUMIFS(Analitico!E:E,Analitico!A:A,'Pivot - Analitico'!A6,Analitico!B:B,"&lt; " &amp; 'Pivot - Analitico'!$B$1+30)</f>
        <v>31012.99</v>
      </c>
      <c r="E6" s="94">
        <f>'Pivot - Analitico'!B6/D6</f>
        <v>1.0766456249462905E-3</v>
      </c>
    </row>
    <row r="7" spans="1:5">
      <c r="A7" s="88" t="s">
        <v>19</v>
      </c>
      <c r="B7" s="90">
        <v>-25.93999999999869</v>
      </c>
      <c r="D7" s="1">
        <f>SUMIFS(Analitico!E:E,Analitico!A:A,'Pivot - Analitico'!A7,Analitico!B:B,"&lt; " &amp; 'Pivot - Analitico'!$B$1+30)</f>
        <v>10393.120000000001</v>
      </c>
      <c r="E7" s="94">
        <f>'Pivot - Analitico'!B7/D7</f>
        <v>-2.4958818910970613E-3</v>
      </c>
    </row>
    <row r="8" spans="1:5">
      <c r="A8" s="88" t="s">
        <v>17</v>
      </c>
      <c r="B8" s="90">
        <v>128.17000000000189</v>
      </c>
      <c r="D8" s="1">
        <f>SUMIFS(Analitico!E:E,Analitico!A:A,'Pivot - Analitico'!A8,Analitico!B:B,"&lt; " &amp; 'Pivot - Analitico'!$B$1+30)</f>
        <v>16932.13</v>
      </c>
      <c r="E8" s="94">
        <f>'Pivot - Analitico'!B8/D8</f>
        <v>7.5696324089173589E-3</v>
      </c>
    </row>
    <row r="9" spans="1:5">
      <c r="A9" s="88" t="s">
        <v>15</v>
      </c>
      <c r="B9" s="90">
        <v>24.760000000000218</v>
      </c>
      <c r="D9" s="1">
        <f>SUMIFS(Analitico!E:E,Analitico!A:A,'Pivot - Analitico'!A9,Analitico!B:B,"&lt; " &amp; 'Pivot - Analitico'!$B$1+30)</f>
        <v>3059.13</v>
      </c>
      <c r="E9" s="94">
        <f>'Pivot - Analitico'!B9/D9</f>
        <v>8.0938044476698331E-3</v>
      </c>
    </row>
    <row r="10" spans="1:5">
      <c r="A10" s="88" t="s">
        <v>29</v>
      </c>
      <c r="B10" s="90">
        <v>8.9900000000000091</v>
      </c>
      <c r="D10" s="1">
        <f>SUMIFS(Analitico!E:E,Analitico!A:A,'Pivot - Analitico'!A10,Analitico!B:B,"&lt; " &amp; 'Pivot - Analitico'!$B$1+30)</f>
        <v>762.94</v>
      </c>
      <c r="E10" s="94">
        <f>'Pivot - Analitico'!B10/D10</f>
        <v>1.1783364353684442E-2</v>
      </c>
    </row>
    <row r="11" spans="1:5">
      <c r="A11" s="88" t="s">
        <v>28</v>
      </c>
      <c r="B11" s="90">
        <v>61.579999999999927</v>
      </c>
      <c r="D11" s="1">
        <f>SUMIFS(Analitico!E:E,Analitico!A:A,'Pivot - Analitico'!A11,Analitico!B:B,"&lt; " &amp; 'Pivot - Analitico'!$B$1+30)</f>
        <v>824.18</v>
      </c>
      <c r="E11" s="94">
        <f>'Pivot - Analitico'!B11/D11</f>
        <v>7.4716688102113529E-2</v>
      </c>
    </row>
    <row r="12" spans="1:5">
      <c r="A12" s="88" t="s">
        <v>25</v>
      </c>
      <c r="B12" s="90">
        <v>76.599999999999454</v>
      </c>
      <c r="D12" s="1">
        <f>SUMIFS(Analitico!E:E,Analitico!A:A,'Pivot - Analitico'!A12,Analitico!B:B,"&lt; " &amp; 'Pivot - Analitico'!$B$1+30)</f>
        <v>7632.32</v>
      </c>
      <c r="E12" s="94">
        <f>'Pivot - Analitico'!B12/D12</f>
        <v>1.0036266823193925E-2</v>
      </c>
    </row>
    <row r="13" spans="1:5">
      <c r="A13" s="88" t="s">
        <v>22</v>
      </c>
      <c r="B13" s="90">
        <v>130.89999999999964</v>
      </c>
      <c r="D13" s="1">
        <f>SUMIFS(Analitico!E:E,Analitico!A:A,'Pivot - Analitico'!A13,Analitico!B:B,"&lt; " &amp; 'Pivot - Analitico'!$B$1+30)</f>
        <v>9966.66</v>
      </c>
      <c r="E13" s="94">
        <f>'Pivot - Analitico'!B13/D13</f>
        <v>1.3133788049356519E-2</v>
      </c>
    </row>
    <row r="14" spans="1:5">
      <c r="A14" s="88" t="s">
        <v>23</v>
      </c>
      <c r="B14" s="90">
        <v>131.28000000000065</v>
      </c>
      <c r="D14" s="1">
        <f>SUMIFS(Analitico!E:E,Analitico!A:A,'Pivot - Analitico'!A14,Analitico!B:B,"&lt; " &amp; 'Pivot - Analitico'!$B$1+30)</f>
        <v>4804.0200000000004</v>
      </c>
      <c r="E14" s="94">
        <f>'Pivot - Analitico'!B14/D14</f>
        <v>2.7327113542408368E-2</v>
      </c>
    </row>
    <row r="15" spans="1:5">
      <c r="A15" s="88" t="s">
        <v>24</v>
      </c>
      <c r="B15" s="90">
        <v>247.79000000000087</v>
      </c>
      <c r="D15" s="1">
        <f>SUMIFS(Analitico!E:E,Analitico!A:A,'Pivot - Analitico'!A15,Analitico!B:B,"&lt; " &amp; 'Pivot - Analitico'!$B$1+30)</f>
        <v>21377.27</v>
      </c>
      <c r="E15" s="94">
        <f>'Pivot - Analitico'!B15/D15</f>
        <v>1.1591283639117664E-2</v>
      </c>
    </row>
    <row r="16" spans="1:5">
      <c r="A16" s="88" t="s">
        <v>26</v>
      </c>
      <c r="B16" s="90">
        <v>111.13999999999942</v>
      </c>
      <c r="D16" s="1">
        <f>SUMIFS(Analitico!E:E,Analitico!A:A,'Pivot - Analitico'!A16,Analitico!B:B,"&lt; " &amp; 'Pivot - Analitico'!$B$1+30)</f>
        <v>5693.78</v>
      </c>
      <c r="E16" s="94">
        <f>'Pivot - Analitico'!B16/D16</f>
        <v>1.95195458904277E-2</v>
      </c>
    </row>
    <row r="17" spans="1:7">
      <c r="A17" s="88" t="s">
        <v>18</v>
      </c>
      <c r="B17" s="90">
        <v>1120.1100000000072</v>
      </c>
      <c r="D17" s="1">
        <f>SUMIFS(Analitico!E:E,Analitico!A:A,'Pivot - Analitico'!A17,Analitico!B:B,"&lt; " &amp; 'Pivot - Analitico'!$B$1+30)</f>
        <v>0</v>
      </c>
      <c r="E17" s="94" t="e">
        <f>'Pivot - Analitico'!B17/D17</f>
        <v>#DIV/0!</v>
      </c>
    </row>
    <row r="19" spans="1:7">
      <c r="G19" s="94"/>
    </row>
    <row r="20" spans="1:7">
      <c r="D20" s="12"/>
    </row>
    <row r="22" spans="1:7">
      <c r="D22" s="94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zoomScaleNormal="100" workbookViewId="0">
      <selection activeCell="E9" sqref="E9"/>
    </sheetView>
  </sheetViews>
  <sheetFormatPr defaultRowHeight="15"/>
  <cols>
    <col min="1" max="1" width="10.7109375" bestFit="1" customWidth="1"/>
    <col min="2" max="2" width="6.140625" customWidth="1"/>
    <col min="3" max="3" width="40.28515625" bestFit="1" customWidth="1"/>
    <col min="4" max="4" width="15.140625" customWidth="1"/>
    <col min="5" max="5" width="14.7109375" customWidth="1"/>
    <col min="6" max="6" width="12.5703125" customWidth="1"/>
    <col min="7" max="7" width="12.140625" customWidth="1"/>
    <col min="8" max="8" width="12.7109375" customWidth="1"/>
    <col min="9" max="9" width="12.42578125" customWidth="1"/>
    <col min="10" max="10" width="13.5703125" customWidth="1"/>
  </cols>
  <sheetData>
    <row r="1" spans="1:12">
      <c r="A1" s="95">
        <v>42583</v>
      </c>
      <c r="C1" s="99"/>
      <c r="D1" s="104" t="s">
        <v>80</v>
      </c>
      <c r="E1" s="105"/>
      <c r="F1" s="105"/>
      <c r="G1" s="105"/>
      <c r="H1" s="105"/>
      <c r="I1" s="105"/>
      <c r="J1" s="105"/>
    </row>
    <row r="2" spans="1:12">
      <c r="C2" s="99" t="s">
        <v>84</v>
      </c>
      <c r="D2" s="96">
        <f>EDATE($A$1,-6)</f>
        <v>42401</v>
      </c>
      <c r="E2" s="96">
        <f>EDATE($A$1,-5)</f>
        <v>42430</v>
      </c>
      <c r="F2" s="96">
        <f>EDATE($A$1,-4)</f>
        <v>42461</v>
      </c>
      <c r="G2" s="96">
        <f>EDATE($A$1,-3)</f>
        <v>42491</v>
      </c>
      <c r="H2" s="96">
        <f>EDATE($A$1,-2)</f>
        <v>42522</v>
      </c>
      <c r="I2" s="96">
        <f>EDATE($A$1,-1)</f>
        <v>42552</v>
      </c>
      <c r="J2" s="100" t="s">
        <v>37</v>
      </c>
    </row>
    <row r="3" spans="1:12">
      <c r="C3" s="97" t="s">
        <v>28</v>
      </c>
      <c r="D3" s="98">
        <f>IF(SUMIFS(Analitico!$E:$E,Analitico!$A:$A,$C3,Analitico!$B:$B,"&lt; " &amp; D$2+30)=0,0,SUMIFS(Analitico!$E:$E,Analitico!$A:$A,$C3,Analitico!$C:$C,D$2,Analitico!$D:$D,"Rendimentos")/SUMIFS(Analitico!$E:$E,Analitico!$A:$A,$C3,Analitico!$B:$B,"&lt; " &amp; D$2+30))</f>
        <v>1.9432553769054065E-2</v>
      </c>
      <c r="E3" s="98">
        <f>IF(SUMIFS(Analitico!$E:$E,Analitico!$A:$A,$C3,Analitico!$B:$B,"&lt; " &amp; E$2+30)=0,0,SUMIFS(Analitico!$E:$E,Analitico!$A:$A,$C3,Analitico!$C:$C,E$2,Analitico!$D:$D,"Rendimentos")/SUMIFS(Analitico!$E:$E,Analitico!$A:$A,$C3,Analitico!$B:$B,"&lt; " &amp; E$2+30))</f>
        <v>7.4716688102113529E-2</v>
      </c>
      <c r="F3" s="98">
        <f>IF(SUMIFS(Analitico!$E:$E,Analitico!$A:$A,$C3,Analitico!$B:$B,"&lt; " &amp; F$2+30)=0,0,SUMIFS(Analitico!$E:$E,Analitico!$A:$A,$C3,Analitico!$C:$C,F$2,Analitico!$D:$D,"Rendimentos")/SUMIFS(Analitico!$E:$E,Analitico!$A:$A,$C3,Analitico!$B:$B,"&lt; " &amp; F$2+30))</f>
        <v>1.9742849985049469E-2</v>
      </c>
      <c r="G3" s="98">
        <f>IF(SUMIFS(Analitico!$E:$E,Analitico!$A:$A,$C3,Analitico!$B:$B,"&lt; " &amp; G$2+30)=0,0,SUMIFS(Analitico!$E:$E,Analitico!$A:$A,$C3,Analitico!$C:$C,G$2,Analitico!$D:$D,"Rendimentos")/SUMIFS(Analitico!$E:$E,Analitico!$A:$A,$C3,Analitico!$B:$B,"&lt; " &amp; G$2+30))</f>
        <v>8.3110297224961178E-3</v>
      </c>
      <c r="H3" s="98">
        <f>IF(SUMIFS(Analitico!$E:$E,Analitico!$A:$A,$C3,Analitico!$B:$B,"&lt; " &amp; H$2+30)=0,0,SUMIFS(Analitico!$E:$E,Analitico!$A:$A,$C3,Analitico!$C:$C,H$2,Analitico!$D:$D,"Rendimentos")/SUMIFS(Analitico!$E:$E,Analitico!$A:$A,$C3,Analitico!$B:$B,"&lt; " &amp; H$2+30))</f>
        <v>5.1890382090501183E-3</v>
      </c>
      <c r="I3" s="98">
        <f>IF(SUMIFS(Analitico!$E:$E,Analitico!$A:$A,$C3,Analitico!$B:$B,"&lt; " &amp; I$2+30)=0,0,SUMIFS(Analitico!$E:$E,Analitico!$A:$A,$C3,Analitico!$C:$C,I$2,Analitico!$D:$D,"Rendimentos")/SUMIFS(Analitico!$E:$E,Analitico!$A:$A,$C3,Analitico!$B:$B,"&lt; " &amp; I$2+30))</f>
        <v>1.9183986275557615E-2</v>
      </c>
      <c r="J3" s="101">
        <f t="shared" ref="J3:J15" si="0">AVERAGE(D3:I3)</f>
        <v>2.4429357677220154E-2</v>
      </c>
      <c r="L3" s="93"/>
    </row>
    <row r="4" spans="1:12">
      <c r="C4" s="97" t="s">
        <v>23</v>
      </c>
      <c r="D4" s="98">
        <f>IF(SUMIFS(Analitico!$E:$E,Analitico!$A:$A,$C4,Analitico!$B:$B,"&lt; " &amp; D$2+30)=0,0,SUMIFS(Analitico!$E:$E,Analitico!$A:$A,$C4,Analitico!$C:$C,D$2,Analitico!$D:$D,"Rendimentos")/SUMIFS(Analitico!$E:$E,Analitico!$A:$A,$C4,Analitico!$B:$B,"&lt; " &amp; D$2+30))</f>
        <v>2.4910940823701152E-2</v>
      </c>
      <c r="E4" s="98">
        <f>IF(SUMIFS(Analitico!$E:$E,Analitico!$A:$A,$C4,Analitico!$B:$B,"&lt; " &amp; E$2+30)=0,0,SUMIFS(Analitico!$E:$E,Analitico!$A:$A,$C4,Analitico!$C:$C,E$2,Analitico!$D:$D,"Rendimentos")/SUMIFS(Analitico!$E:$E,Analitico!$A:$A,$C4,Analitico!$B:$B,"&lt; " &amp; E$2+30))</f>
        <v>2.7327113542408368E-2</v>
      </c>
      <c r="F4" s="98">
        <f>IF(SUMIFS(Analitico!$E:$E,Analitico!$A:$A,$C4,Analitico!$B:$B,"&lt; " &amp; F$2+30)=0,0,SUMIFS(Analitico!$E:$E,Analitico!$A:$A,$C4,Analitico!$C:$C,F$2,Analitico!$D:$D,"Rendimentos")/SUMIFS(Analitico!$E:$E,Analitico!$A:$A,$C4,Analitico!$B:$B,"&lt; " &amp; F$2+30))</f>
        <v>1.9627770295089872E-2</v>
      </c>
      <c r="G4" s="98">
        <f>IF(SUMIFS(Analitico!$E:$E,Analitico!$A:$A,$C4,Analitico!$B:$B,"&lt; " &amp; G$2+30)=0,0,SUMIFS(Analitico!$E:$E,Analitico!$A:$A,$C4,Analitico!$C:$C,G$2,Analitico!$D:$D,"Rendimentos")/SUMIFS(Analitico!$E:$E,Analitico!$A:$A,$C4,Analitico!$B:$B,"&lt; " &amp; G$2+30))</f>
        <v>8.4982396503581401E-3</v>
      </c>
      <c r="H4" s="98">
        <f>IF(SUMIFS(Analitico!$E:$E,Analitico!$A:$A,$C4,Analitico!$B:$B,"&lt; " &amp; H$2+30)=0,0,SUMIFS(Analitico!$E:$E,Analitico!$A:$A,$C4,Analitico!$C:$C,H$2,Analitico!$D:$D,"Rendimentos")/SUMIFS(Analitico!$E:$E,Analitico!$A:$A,$C4,Analitico!$B:$B,"&lt; " &amp; H$2+30))</f>
        <v>1.4158677725515635E-2</v>
      </c>
      <c r="I4" s="98">
        <f>IF(SUMIFS(Analitico!$E:$E,Analitico!$A:$A,$C4,Analitico!$B:$B,"&lt; " &amp; I$2+30)=0,0,SUMIFS(Analitico!$E:$E,Analitico!$A:$A,$C4,Analitico!$C:$C,I$2,Analitico!$D:$D,"Rendimentos")/SUMIFS(Analitico!$E:$E,Analitico!$A:$A,$C4,Analitico!$B:$B,"&lt; " &amp; I$2+30))</f>
        <v>8.4966001732547022E-3</v>
      </c>
      <c r="J4" s="101">
        <f t="shared" si="0"/>
        <v>1.716989036838798E-2</v>
      </c>
    </row>
    <row r="5" spans="1:12">
      <c r="C5" s="97" t="s">
        <v>20</v>
      </c>
      <c r="D5" s="98">
        <f>IF(SUMIFS(Analitico!$E:$E,Analitico!$A:$A,$C5,Analitico!$B:$B,"&lt; " &amp; D$2+30)=0,0,SUMIFS(Analitico!$E:$E,Analitico!$A:$A,$C5,Analitico!$C:$C,D$2,Analitico!$D:$D,"Rendimentos")/SUMIFS(Analitico!$E:$E,Analitico!$A:$A,$C5,Analitico!$B:$B,"&lt; " &amp; D$2+30))</f>
        <v>1.2570686436321312E-2</v>
      </c>
      <c r="E5" s="98">
        <f>IF(SUMIFS(Analitico!$E:$E,Analitico!$A:$A,$C5,Analitico!$B:$B,"&lt; " &amp; E$2+30)=0,0,SUMIFS(Analitico!$E:$E,Analitico!$A:$A,$C5,Analitico!$C:$C,E$2,Analitico!$D:$D,"Rendimentos")/SUMIFS(Analitico!$E:$E,Analitico!$A:$A,$C5,Analitico!$B:$B,"&lt; " &amp; E$2+30))</f>
        <v>1.1393832630579793E-2</v>
      </c>
      <c r="F5" s="98">
        <f>IF(SUMIFS(Analitico!$E:$E,Analitico!$A:$A,$C5,Analitico!$B:$B,"&lt; " &amp; F$2+30)=0,0,SUMIFS(Analitico!$E:$E,Analitico!$A:$A,$C5,Analitico!$C:$C,F$2,Analitico!$D:$D,"Rendimentos")/SUMIFS(Analitico!$E:$E,Analitico!$A:$A,$C5,Analitico!$B:$B,"&lt; " &amp; F$2+30))</f>
        <v>1.1394036810869923E-2</v>
      </c>
      <c r="G5" s="98">
        <f>IF(SUMIFS(Analitico!$E:$E,Analitico!$A:$A,$C5,Analitico!$B:$B,"&lt; " &amp; G$2+30)=0,0,SUMIFS(Analitico!$E:$E,Analitico!$A:$A,$C5,Analitico!$C:$C,G$2,Analitico!$D:$D,"Rendimentos")/SUMIFS(Analitico!$E:$E,Analitico!$A:$A,$C5,Analitico!$B:$B,"&lt; " &amp; G$2+30))</f>
        <v>1.2585079857133289E-2</v>
      </c>
      <c r="H5" s="98">
        <f>IF(SUMIFS(Analitico!$E:$E,Analitico!$A:$A,$C5,Analitico!$B:$B,"&lt; " &amp; H$2+30)=0,0,SUMIFS(Analitico!$E:$E,Analitico!$A:$A,$C5,Analitico!$C:$C,H$2,Analitico!$D:$D,"Rendimentos")/SUMIFS(Analitico!$E:$E,Analitico!$A:$A,$C5,Analitico!$B:$B,"&lt; " &amp; H$2+30))</f>
        <v>1.3776456439870143E-2</v>
      </c>
      <c r="I5" s="98">
        <f>IF(SUMIFS(Analitico!$E:$E,Analitico!$A:$A,$C5,Analitico!$B:$B,"&lt; " &amp; I$2+30)=0,0,SUMIFS(Analitico!$E:$E,Analitico!$A:$A,$C5,Analitico!$C:$C,I$2,Analitico!$D:$D,"Rendimentos")/SUMIFS(Analitico!$E:$E,Analitico!$A:$A,$C5,Analitico!$B:$B,"&lt; " &amp; I$2+30))</f>
        <v>1.4370211247244274E-2</v>
      </c>
      <c r="J5" s="101">
        <f t="shared" si="0"/>
        <v>1.2681717237003122E-2</v>
      </c>
    </row>
    <row r="6" spans="1:12">
      <c r="C6" s="97" t="s">
        <v>22</v>
      </c>
      <c r="D6" s="98">
        <f>IF(SUMIFS(Analitico!$E:$E,Analitico!$A:$A,$C6,Analitico!$B:$B,"&lt; " &amp; D$2+30)=0,0,SUMIFS(Analitico!$E:$E,Analitico!$A:$A,$C6,Analitico!$C:$C,D$2,Analitico!$D:$D,"Rendimentos")/SUMIFS(Analitico!$E:$E,Analitico!$A:$A,$C6,Analitico!$B:$B,"&lt; " &amp; D$2+30))</f>
        <v>1.4267518770110765E-2</v>
      </c>
      <c r="E6" s="98">
        <f>IF(SUMIFS(Analitico!$E:$E,Analitico!$A:$A,$C6,Analitico!$B:$B,"&lt; " &amp; E$2+30)=0,0,SUMIFS(Analitico!$E:$E,Analitico!$A:$A,$C6,Analitico!$C:$C,E$2,Analitico!$D:$D,"Rendimentos")/SUMIFS(Analitico!$E:$E,Analitico!$A:$A,$C6,Analitico!$B:$B,"&lt; " &amp; E$2+30))</f>
        <v>1.3133788049356519E-2</v>
      </c>
      <c r="F6" s="98">
        <f>IF(SUMIFS(Analitico!$E:$E,Analitico!$A:$A,$C6,Analitico!$B:$B,"&lt; " &amp; F$2+30)=0,0,SUMIFS(Analitico!$E:$E,Analitico!$A:$A,$C6,Analitico!$C:$C,F$2,Analitico!$D:$D,"Rendimentos")/SUMIFS(Analitico!$E:$E,Analitico!$A:$A,$C6,Analitico!$B:$B,"&lt; " &amp; F$2+30))</f>
        <v>1.078673275542069E-2</v>
      </c>
      <c r="G6" s="98">
        <f>IF(SUMIFS(Analitico!$E:$E,Analitico!$A:$A,$C6,Analitico!$B:$B,"&lt; " &amp; G$2+30)=0,0,SUMIFS(Analitico!$E:$E,Analitico!$A:$A,$C6,Analitico!$C:$C,G$2,Analitico!$D:$D,"Rendimentos")/SUMIFS(Analitico!$E:$E,Analitico!$A:$A,$C6,Analitico!$B:$B,"&lt; " &amp; G$2+30))</f>
        <v>8.626381357491537E-3</v>
      </c>
      <c r="H6" s="98">
        <f>IF(SUMIFS(Analitico!$E:$E,Analitico!$A:$A,$C6,Analitico!$B:$B,"&lt; " &amp; H$2+30)=0,0,SUMIFS(Analitico!$E:$E,Analitico!$A:$A,$C6,Analitico!$C:$C,H$2,Analitico!$D:$D,"Rendimentos")/SUMIFS(Analitico!$E:$E,Analitico!$A:$A,$C6,Analitico!$B:$B,"&lt; " &amp; H$2+30))</f>
        <v>1.304319958979613E-2</v>
      </c>
      <c r="I6" s="98">
        <f>IF(SUMIFS(Analitico!$E:$E,Analitico!$A:$A,$C6,Analitico!$B:$B,"&lt; " &amp; I$2+30)=0,0,SUMIFS(Analitico!$E:$E,Analitico!$A:$A,$C6,Analitico!$C:$C,I$2,Analitico!$D:$D,"Rendimentos")/SUMIFS(Analitico!$E:$E,Analitico!$A:$A,$C6,Analitico!$B:$B,"&lt; " &amp; I$2+30))</f>
        <v>1.0318433627944403E-2</v>
      </c>
      <c r="J6" s="101">
        <f t="shared" si="0"/>
        <v>1.1696009025020009E-2</v>
      </c>
    </row>
    <row r="7" spans="1:12">
      <c r="C7" s="97" t="s">
        <v>24</v>
      </c>
      <c r="D7" s="98">
        <f>IF(SUMIFS(Analitico!$E:$E,Analitico!$A:$A,$C7,Analitico!$B:$B,"&lt; " &amp; D$2+30)=0,0,SUMIFS(Analitico!$E:$E,Analitico!$A:$A,$C7,Analitico!$C:$C,D$2,Analitico!$D:$D,"Rendimentos")/SUMIFS(Analitico!$E:$E,Analitico!$A:$A,$C7,Analitico!$B:$B,"&lt; " &amp; D$2+30))</f>
        <v>2.1116962590900734E-2</v>
      </c>
      <c r="E7" s="98">
        <f>IF(SUMIFS(Analitico!$E:$E,Analitico!$A:$A,$C7,Analitico!$B:$B,"&lt; " &amp; E$2+30)=0,0,SUMIFS(Analitico!$E:$E,Analitico!$A:$A,$C7,Analitico!$C:$C,E$2,Analitico!$D:$D,"Rendimentos")/SUMIFS(Analitico!$E:$E,Analitico!$A:$A,$C7,Analitico!$B:$B,"&lt; " &amp; E$2+30))</f>
        <v>1.1591283639117664E-2</v>
      </c>
      <c r="F7" s="98">
        <f>IF(SUMIFS(Analitico!$E:$E,Analitico!$A:$A,$C7,Analitico!$B:$B,"&lt; " &amp; F$2+30)=0,0,SUMIFS(Analitico!$E:$E,Analitico!$A:$A,$C7,Analitico!$C:$C,F$2,Analitico!$D:$D,"Rendimentos")/SUMIFS(Analitico!$E:$E,Analitico!$A:$A,$C7,Analitico!$B:$B,"&lt; " &amp; F$2+30))</f>
        <v>9.6017886893014059E-3</v>
      </c>
      <c r="G7" s="98">
        <f>IF(SUMIFS(Analitico!$E:$E,Analitico!$A:$A,$C7,Analitico!$B:$B,"&lt; " &amp; G$2+30)=0,0,SUMIFS(Analitico!$E:$E,Analitico!$A:$A,$C7,Analitico!$C:$C,G$2,Analitico!$D:$D,"Rendimentos")/SUMIFS(Analitico!$E:$E,Analitico!$A:$A,$C7,Analitico!$B:$B,"&lt; " &amp; G$2+30))</f>
        <v>1.6904069383475578E-2</v>
      </c>
      <c r="H7" s="98">
        <f>IF(SUMIFS(Analitico!$E:$E,Analitico!$A:$A,$C7,Analitico!$B:$B,"&lt; " &amp; H$2+30)=0,0,SUMIFS(Analitico!$E:$E,Analitico!$A:$A,$C7,Analitico!$C:$C,H$2,Analitico!$D:$D,"Rendimentos")/SUMIFS(Analitico!$E:$E,Analitico!$A:$A,$C7,Analitico!$B:$B,"&lt; " &amp; H$2+30))</f>
        <v>8.4519534783526317E-3</v>
      </c>
      <c r="I7" s="98">
        <f>IF(SUMIFS(Analitico!$E:$E,Analitico!$A:$A,$C7,Analitico!$B:$B,"&lt; " &amp; I$2+30)=0,0,SUMIFS(Analitico!$E:$E,Analitico!$A:$A,$C7,Analitico!$C:$C,I$2,Analitico!$D:$D,"Rendimentos")/SUMIFS(Analitico!$E:$E,Analitico!$A:$A,$C7,Analitico!$B:$B,"&lt; " &amp; I$2+30))</f>
        <v>1.2367936642965929E-3</v>
      </c>
      <c r="J7" s="101">
        <f t="shared" si="0"/>
        <v>1.1483808574240766E-2</v>
      </c>
    </row>
    <row r="8" spans="1:12">
      <c r="C8" s="97" t="s">
        <v>25</v>
      </c>
      <c r="D8" s="98">
        <f>IF(SUMIFS(Analitico!$E:$E,Analitico!$A:$A,$C8,Analitico!$B:$B,"&lt; " &amp; D$2+30)=0,0,SUMIFS(Analitico!$E:$E,Analitico!$A:$A,$C8,Analitico!$C:$C,D$2,Analitico!$D:$D,"Rendimentos")/SUMIFS(Analitico!$E:$E,Analitico!$A:$A,$C8,Analitico!$B:$B,"&lt; " &amp; D$2+30))</f>
        <v>1.0453933677611186E-2</v>
      </c>
      <c r="E8" s="98">
        <f>IF(SUMIFS(Analitico!$E:$E,Analitico!$A:$A,$C8,Analitico!$B:$B,"&lt; " &amp; E$2+30)=0,0,SUMIFS(Analitico!$E:$E,Analitico!$A:$A,$C8,Analitico!$C:$C,E$2,Analitico!$D:$D,"Rendimentos")/SUMIFS(Analitico!$E:$E,Analitico!$A:$A,$C8,Analitico!$B:$B,"&lt; " &amp; E$2+30))</f>
        <v>1.0036266823193925E-2</v>
      </c>
      <c r="F8" s="98">
        <f>IF(SUMIFS(Analitico!$E:$E,Analitico!$A:$A,$C8,Analitico!$B:$B,"&lt; " &amp; F$2+30)=0,0,SUMIFS(Analitico!$E:$E,Analitico!$A:$A,$C8,Analitico!$C:$C,F$2,Analitico!$D:$D,"Rendimentos")/SUMIFS(Analitico!$E:$E,Analitico!$A:$A,$C8,Analitico!$B:$B,"&lt; " &amp; F$2+30))</f>
        <v>1.0456413028962974E-2</v>
      </c>
      <c r="G8" s="98">
        <f>IF(SUMIFS(Analitico!$E:$E,Analitico!$A:$A,$C8,Analitico!$B:$B,"&lt; " &amp; G$2+30)=0,0,SUMIFS(Analitico!$E:$E,Analitico!$A:$A,$C8,Analitico!$C:$C,G$2,Analitico!$D:$D,"Rendimentos")/SUMIFS(Analitico!$E:$E,Analitico!$A:$A,$C8,Analitico!$B:$B,"&lt; " &amp; G$2+30))</f>
        <v>9.9366141317881601E-3</v>
      </c>
      <c r="H8" s="98">
        <f>IF(SUMIFS(Analitico!$E:$E,Analitico!$A:$A,$C8,Analitico!$B:$B,"&lt; " &amp; H$2+30)=0,0,SUMIFS(Analitico!$E:$E,Analitico!$A:$A,$C8,Analitico!$C:$C,H$2,Analitico!$D:$D,"Rendimentos")/SUMIFS(Analitico!$E:$E,Analitico!$A:$A,$C8,Analitico!$B:$B,"&lt; " &amp; H$2+30))</f>
        <v>1.305266038378847E-2</v>
      </c>
      <c r="I8" s="98">
        <f>IF(SUMIFS(Analitico!$E:$E,Analitico!$A:$A,$C8,Analitico!$B:$B,"&lt; " &amp; I$2+30)=0,0,SUMIFS(Analitico!$E:$E,Analitico!$A:$A,$C8,Analitico!$C:$C,I$2,Analitico!$D:$D,"Rendimentos")/SUMIFS(Analitico!$E:$E,Analitico!$A:$A,$C8,Analitico!$B:$B,"&lt; " &amp; I$2+30))</f>
        <v>1.2015906055641155E-2</v>
      </c>
      <c r="J8" s="101">
        <f t="shared" si="0"/>
        <v>1.0991965683497645E-2</v>
      </c>
    </row>
    <row r="9" spans="1:12">
      <c r="C9" s="97" t="s">
        <v>17</v>
      </c>
      <c r="D9" s="98">
        <f>IF(SUMIFS(Analitico!$E:$E,Analitico!$A:$A,$C9,Analitico!$B:$B,"&lt; " &amp; D$2+30)=0,0,SUMIFS(Analitico!$E:$E,Analitico!$A:$A,$C9,Analitico!$C:$C,D$2,Analitico!$D:$D,"Rendimentos")/SUMIFS(Analitico!$E:$E,Analitico!$A:$A,$C9,Analitico!$B:$B,"&lt; " &amp; D$2+30))</f>
        <v>6.736507347077648E-3</v>
      </c>
      <c r="E9" s="98">
        <f>IF(SUMIFS(Analitico!$E:$E,Analitico!$A:$A,$C9,Analitico!$B:$B,"&lt; " &amp; E$2+30)=0,0,SUMIFS(Analitico!$E:$E,Analitico!$A:$A,$C9,Analitico!$C:$C,E$2,Analitico!$D:$D,"Rendimentos")/SUMIFS(Analitico!$E:$E,Analitico!$A:$A,$C9,Analitico!$B:$B,"&lt; " &amp; E$2+30))</f>
        <v>7.5696324089173589E-3</v>
      </c>
      <c r="F9" s="98">
        <f>IF(SUMIFS(Analitico!$E:$E,Analitico!$A:$A,$C9,Analitico!$B:$B,"&lt; " &amp; F$2+30)=0,0,SUMIFS(Analitico!$E:$E,Analitico!$A:$A,$C9,Analitico!$C:$C,F$2,Analitico!$D:$D,"Rendimentos")/SUMIFS(Analitico!$E:$E,Analitico!$A:$A,$C9,Analitico!$B:$B,"&lt; " &amp; F$2+30))</f>
        <v>9.655376520496509E-3</v>
      </c>
      <c r="G9" s="98">
        <f>IF(SUMIFS(Analitico!$E:$E,Analitico!$A:$A,$C9,Analitico!$B:$B,"&lt; " &amp; G$2+30)=0,0,SUMIFS(Analitico!$E:$E,Analitico!$A:$A,$C9,Analitico!$C:$C,G$2,Analitico!$D:$D,"Rendimentos")/SUMIFS(Analitico!$E:$E,Analitico!$A:$A,$C9,Analitico!$B:$B,"&lt; " &amp; G$2+30))</f>
        <v>9.440816307612487E-3</v>
      </c>
      <c r="H9" s="98">
        <f>IF(SUMIFS(Analitico!$E:$E,Analitico!$A:$A,$C9,Analitico!$B:$B,"&lt; " &amp; H$2+30)=0,0,SUMIFS(Analitico!$E:$E,Analitico!$A:$A,$C9,Analitico!$C:$C,H$2,Analitico!$D:$D,"Rendimentos")/SUMIFS(Analitico!$E:$E,Analitico!$A:$A,$C9,Analitico!$B:$B,"&lt; " &amp; H$2+30))</f>
        <v>1.3153072490267372E-2</v>
      </c>
      <c r="I9" s="98">
        <f>IF(SUMIFS(Analitico!$E:$E,Analitico!$A:$A,$C9,Analitico!$B:$B,"&lt; " &amp; I$2+30)=0,0,SUMIFS(Analitico!$E:$E,Analitico!$A:$A,$C9,Analitico!$C:$C,I$2,Analitico!$D:$D,"Rendimentos")/SUMIFS(Analitico!$E:$E,Analitico!$A:$A,$C9,Analitico!$B:$B,"&lt; " &amp; I$2+30))</f>
        <v>1.1147091631824067E-2</v>
      </c>
      <c r="J9" s="101">
        <f t="shared" si="0"/>
        <v>9.6170827843659063E-3</v>
      </c>
    </row>
    <row r="10" spans="1:12">
      <c r="C10" s="97" t="s">
        <v>15</v>
      </c>
      <c r="D10" s="98">
        <f>IF(SUMIFS(Analitico!$E:$E,Analitico!$A:$A,$C10,Analitico!$B:$B,"&lt; " &amp; D$2+30)=0,0,SUMIFS(Analitico!$E:$E,Analitico!$A:$A,$C10,Analitico!$C:$C,D$2,Analitico!$D:$D,"Rendimentos")/SUMIFS(Analitico!$E:$E,Analitico!$A:$A,$C10,Analitico!$B:$B,"&lt; " &amp; D$2+30))</f>
        <v>1.0030096876378902E-2</v>
      </c>
      <c r="E10" s="98">
        <f>IF(SUMIFS(Analitico!$E:$E,Analitico!$A:$A,$C10,Analitico!$B:$B,"&lt; " &amp; E$2+30)=0,0,SUMIFS(Analitico!$E:$E,Analitico!$A:$A,$C10,Analitico!$C:$C,E$2,Analitico!$D:$D,"Rendimentos")/SUMIFS(Analitico!$E:$E,Analitico!$A:$A,$C10,Analitico!$B:$B,"&lt; " &amp; E$2+30))</f>
        <v>8.0938044476698331E-3</v>
      </c>
      <c r="F10" s="98">
        <f>IF(SUMIFS(Analitico!$E:$E,Analitico!$A:$A,$C10,Analitico!$B:$B,"&lt; " &amp; F$2+30)=0,0,SUMIFS(Analitico!$E:$E,Analitico!$A:$A,$C10,Analitico!$C:$C,F$2,Analitico!$D:$D,"Rendimentos")/SUMIFS(Analitico!$E:$E,Analitico!$A:$A,$C10,Analitico!$B:$B,"&lt; " &amp; F$2+30))</f>
        <v>5.3201218832114924E-3</v>
      </c>
      <c r="G10" s="98">
        <f>IF(SUMIFS(Analitico!$E:$E,Analitico!$A:$A,$C10,Analitico!$B:$B,"&lt; " &amp; G$2+30)=0,0,SUMIFS(Analitico!$E:$E,Analitico!$A:$A,$C10,Analitico!$C:$C,G$2,Analitico!$D:$D,"Rendimentos")/SUMIFS(Analitico!$E:$E,Analitico!$A:$A,$C10,Analitico!$B:$B,"&lt; " &amp; G$2+30))</f>
        <v>6.4432775690908975E-3</v>
      </c>
      <c r="H10" s="98">
        <f>IF(SUMIFS(Analitico!$E:$E,Analitico!$A:$A,$C10,Analitico!$B:$B,"&lt; " &amp; H$2+30)=0,0,SUMIFS(Analitico!$E:$E,Analitico!$A:$A,$C10,Analitico!$C:$C,H$2,Analitico!$D:$D,"Rendimentos")/SUMIFS(Analitico!$E:$E,Analitico!$A:$A,$C10,Analitico!$B:$B,"&lt; " &amp; H$2+30))</f>
        <v>1.5275184768017739E-2</v>
      </c>
      <c r="I10" s="98">
        <f>IF(SUMIFS(Analitico!$E:$E,Analitico!$A:$A,$C10,Analitico!$B:$B,"&lt; " &amp; I$2+30)=0,0,SUMIFS(Analitico!$E:$E,Analitico!$A:$A,$C10,Analitico!$C:$C,I$2,Analitico!$D:$D,"Rendimentos")/SUMIFS(Analitico!$E:$E,Analitico!$A:$A,$C10,Analitico!$B:$B,"&lt; " &amp; I$2+30))</f>
        <v>8.2554838907123607E-3</v>
      </c>
      <c r="J10" s="101">
        <f t="shared" si="0"/>
        <v>8.9029949058468706E-3</v>
      </c>
    </row>
    <row r="11" spans="1:12">
      <c r="C11" s="97" t="s">
        <v>21</v>
      </c>
      <c r="D11" s="98">
        <f>IF(SUMIFS(Analitico!$E:$E,Analitico!$A:$A,$C11,Analitico!$B:$B,"&lt; " &amp; D$2+30)=0,0,SUMIFS(Analitico!$E:$E,Analitico!$A:$A,$C11,Analitico!$C:$C,D$2,Analitico!$D:$D,"Rendimentos")/SUMIFS(Analitico!$E:$E,Analitico!$A:$A,$C11,Analitico!$B:$B,"&lt; " &amp; D$2+30))</f>
        <v>8.3367899278597706E-3</v>
      </c>
      <c r="E11" s="98">
        <f>IF(SUMIFS(Analitico!$E:$E,Analitico!$A:$A,$C11,Analitico!$B:$B,"&lt; " &amp; E$2+30)=0,0,SUMIFS(Analitico!$E:$E,Analitico!$A:$A,$C11,Analitico!$C:$C,E$2,Analitico!$D:$D,"Rendimentos")/SUMIFS(Analitico!$E:$E,Analitico!$A:$A,$C11,Analitico!$B:$B,"&lt; " &amp; E$2+30))</f>
        <v>1.0766456249462905E-3</v>
      </c>
      <c r="F11" s="98">
        <f>IF(SUMIFS(Analitico!$E:$E,Analitico!$A:$A,$C11,Analitico!$B:$B,"&lt; " &amp; F$2+30)=0,0,SUMIFS(Analitico!$E:$E,Analitico!$A:$A,$C11,Analitico!$C:$C,F$2,Analitico!$D:$D,"Rendimentos")/SUMIFS(Analitico!$E:$E,Analitico!$A:$A,$C11,Analitico!$B:$B,"&lt; " &amp; F$2+30))</f>
        <v>1.071804865164715E-2</v>
      </c>
      <c r="G11" s="98">
        <f>IF(SUMIFS(Analitico!$E:$E,Analitico!$A:$A,$C11,Analitico!$B:$B,"&lt; " &amp; G$2+30)=0,0,SUMIFS(Analitico!$E:$E,Analitico!$A:$A,$C11,Analitico!$C:$C,G$2,Analitico!$D:$D,"Rendimentos")/SUMIFS(Analitico!$E:$E,Analitico!$A:$A,$C11,Analitico!$B:$B,"&lt; " &amp; G$2+30))</f>
        <v>9.9006805217659762E-3</v>
      </c>
      <c r="H11" s="98">
        <f>IF(SUMIFS(Analitico!$E:$E,Analitico!$A:$A,$C11,Analitico!$B:$B,"&lt; " &amp; H$2+30)=0,0,SUMIFS(Analitico!$E:$E,Analitico!$A:$A,$C11,Analitico!$C:$C,H$2,Analitico!$D:$D,"Rendimentos")/SUMIFS(Analitico!$E:$E,Analitico!$A:$A,$C11,Analitico!$B:$B,"&lt; " &amp; H$2+30))</f>
        <v>1.069929916981463E-2</v>
      </c>
      <c r="I11" s="98">
        <f>IF(SUMIFS(Analitico!$E:$E,Analitico!$A:$A,$C11,Analitico!$B:$B,"&lt; " &amp; I$2+30)=0,0,SUMIFS(Analitico!$E:$E,Analitico!$A:$A,$C11,Analitico!$C:$C,I$2,Analitico!$D:$D,"Rendimentos")/SUMIFS(Analitico!$E:$E,Analitico!$A:$A,$C11,Analitico!$B:$B,"&lt; " &amp; I$2+30))</f>
        <v>1.0775946001581261E-2</v>
      </c>
      <c r="J11" s="101">
        <f t="shared" si="0"/>
        <v>8.5845683162691783E-3</v>
      </c>
    </row>
    <row r="12" spans="1:12">
      <c r="C12" s="97" t="s">
        <v>19</v>
      </c>
      <c r="D12" s="98">
        <f>IF(SUMIFS(Analitico!$E:$E,Analitico!$A:$A,$C12,Analitico!$B:$B,"&lt; " &amp; D$2+30)=0,0,SUMIFS(Analitico!$E:$E,Analitico!$A:$A,$C12,Analitico!$C:$C,D$2,Analitico!$D:$D,"Rendimentos")/SUMIFS(Analitico!$E:$E,Analitico!$A:$A,$C12,Analitico!$B:$B,"&lt; " &amp; D$2+30))</f>
        <v>1.0128570758882134E-2</v>
      </c>
      <c r="E12" s="98">
        <f>IF(SUMIFS(Analitico!$E:$E,Analitico!$A:$A,$C12,Analitico!$B:$B,"&lt; " &amp; E$2+30)=0,0,SUMIFS(Analitico!$E:$E,Analitico!$A:$A,$C12,Analitico!$C:$C,E$2,Analitico!$D:$D,"Rendimentos")/SUMIFS(Analitico!$E:$E,Analitico!$A:$A,$C12,Analitico!$B:$B,"&lt; " &amp; E$2+30))</f>
        <v>-2.4958818910970613E-3</v>
      </c>
      <c r="F12" s="98">
        <f>IF(SUMIFS(Analitico!$E:$E,Analitico!$A:$A,$C12,Analitico!$B:$B,"&lt; " &amp; F$2+30)=0,0,SUMIFS(Analitico!$E:$E,Analitico!$A:$A,$C12,Analitico!$C:$C,F$2,Analitico!$D:$D,"Rendimentos")/SUMIFS(Analitico!$E:$E,Analitico!$A:$A,$C12,Analitico!$B:$B,"&lt; " &amp; F$2+30))</f>
        <v>1.3084078210546845E-2</v>
      </c>
      <c r="G12" s="98">
        <f>IF(SUMIFS(Analitico!$E:$E,Analitico!$A:$A,$C12,Analitico!$B:$B,"&lt; " &amp; G$2+30)=0,0,SUMIFS(Analitico!$E:$E,Analitico!$A:$A,$C12,Analitico!$C:$C,G$2,Analitico!$D:$D,"Rendimentos")/SUMIFS(Analitico!$E:$E,Analitico!$A:$A,$C12,Analitico!$B:$B,"&lt; " &amp; G$2+30))</f>
        <v>1.1358568488274812E-2</v>
      </c>
      <c r="H12" s="98">
        <f>IF(SUMIFS(Analitico!$E:$E,Analitico!$A:$A,$C12,Analitico!$B:$B,"&lt; " &amp; H$2+30)=0,0,SUMIFS(Analitico!$E:$E,Analitico!$A:$A,$C12,Analitico!$C:$C,H$2,Analitico!$D:$D,"Rendimentos")/SUMIFS(Analitico!$E:$E,Analitico!$A:$A,$C12,Analitico!$B:$B,"&lt; " &amp; H$2+30))</f>
        <v>1.1347804867227222E-2</v>
      </c>
      <c r="I12" s="98">
        <f>IF(SUMIFS(Analitico!$E:$E,Analitico!$A:$A,$C12,Analitico!$B:$B,"&lt; " &amp; I$2+30)=0,0,SUMIFS(Analitico!$E:$E,Analitico!$A:$A,$C12,Analitico!$C:$C,I$2,Analitico!$D:$D,"Rendimentos")/SUMIFS(Analitico!$E:$E,Analitico!$A:$A,$C12,Analitico!$B:$B,"&lt; " &amp; I$2+30))</f>
        <v>7.5471293166765527E-3</v>
      </c>
      <c r="J12" s="101">
        <f t="shared" si="0"/>
        <v>8.4950449584184178E-3</v>
      </c>
    </row>
    <row r="13" spans="1:12">
      <c r="C13" s="97" t="s">
        <v>26</v>
      </c>
      <c r="D13" s="98">
        <f>IF(SUMIFS(Analitico!$E:$E,Analitico!$A:$A,$C13,Analitico!$B:$B,"&lt; " &amp; D$2+30)=0,0,SUMIFS(Analitico!$E:$E,Analitico!$A:$A,$C13,Analitico!$C:$C,D$2,Analitico!$D:$D,"Rendimentos")/SUMIFS(Analitico!$E:$E,Analitico!$A:$A,$C13,Analitico!$B:$B,"&lt; " &amp; D$2+30))</f>
        <v>-8.5383258871881799E-3</v>
      </c>
      <c r="E13" s="98">
        <f>IF(SUMIFS(Analitico!$E:$E,Analitico!$A:$A,$C13,Analitico!$B:$B,"&lt; " &amp; E$2+30)=0,0,SUMIFS(Analitico!$E:$E,Analitico!$A:$A,$C13,Analitico!$C:$C,E$2,Analitico!$D:$D,"Rendimentos")/SUMIFS(Analitico!$E:$E,Analitico!$A:$A,$C13,Analitico!$B:$B,"&lt; " &amp; E$2+30))</f>
        <v>1.95195458904277E-2</v>
      </c>
      <c r="F13" s="98">
        <f>IF(SUMIFS(Analitico!$E:$E,Analitico!$A:$A,$C13,Analitico!$B:$B,"&lt; " &amp; F$2+30)=0,0,SUMIFS(Analitico!$E:$E,Analitico!$A:$A,$C13,Analitico!$C:$C,F$2,Analitico!$D:$D,"Rendimentos")/SUMIFS(Analitico!$E:$E,Analitico!$A:$A,$C13,Analitico!$B:$B,"&lt; " &amp; F$2+30))</f>
        <v>9.7567253577466595E-3</v>
      </c>
      <c r="G13" s="98">
        <f>IF(SUMIFS(Analitico!$E:$E,Analitico!$A:$A,$C13,Analitico!$B:$B,"&lt; " &amp; G$2+30)=0,0,SUMIFS(Analitico!$E:$E,Analitico!$A:$A,$C13,Analitico!$C:$C,G$2,Analitico!$D:$D,"Rendimentos")/SUMIFS(Analitico!$E:$E,Analitico!$A:$A,$C13,Analitico!$B:$B,"&lt; " &amp; G$2+30))</f>
        <v>1.8644438072611551E-2</v>
      </c>
      <c r="H13" s="98">
        <f>IF(SUMIFS(Analitico!$E:$E,Analitico!$A:$A,$C13,Analitico!$B:$B,"&lt; " &amp; H$2+30)=0,0,SUMIFS(Analitico!$E:$E,Analitico!$A:$A,$C13,Analitico!$C:$C,H$2,Analitico!$D:$D,"Rendimentos")/SUMIFS(Analitico!$E:$E,Analitico!$A:$A,$C13,Analitico!$B:$B,"&lt; " &amp; H$2+30))</f>
        <v>7.1475776523817281E-3</v>
      </c>
      <c r="I13" s="98">
        <f>IF(SUMIFS(Analitico!$E:$E,Analitico!$A:$A,$C13,Analitico!$B:$B,"&lt; " &amp; I$2+30)=0,0,SUMIFS(Analitico!$E:$E,Analitico!$A:$A,$C13,Analitico!$C:$C,I$2,Analitico!$D:$D,"Rendimentos")/SUMIFS(Analitico!$E:$E,Analitico!$A:$A,$C13,Analitico!$B:$B,"&lt; " &amp; I$2+30))</f>
        <v>3.9663786119362677E-3</v>
      </c>
      <c r="J13" s="101">
        <f t="shared" si="0"/>
        <v>8.4160566163192872E-3</v>
      </c>
    </row>
    <row r="14" spans="1:12">
      <c r="C14" s="97" t="s">
        <v>29</v>
      </c>
      <c r="D14" s="98">
        <f>IF(SUMIFS(Analitico!$E:$E,Analitico!$A:$A,$C14,Analitico!$B:$B,"&lt; " &amp; D$2+30)=0,0,SUMIFS(Analitico!$E:$E,Analitico!$A:$A,$C14,Analitico!$C:$C,D$2,Analitico!$D:$D,"Rendimentos")/SUMIFS(Analitico!$E:$E,Analitico!$A:$A,$C14,Analitico!$B:$B,"&lt; " &amp; D$2+30))</f>
        <v>4.7326139406634275E-3</v>
      </c>
      <c r="E14" s="98">
        <f>IF(SUMIFS(Analitico!$E:$E,Analitico!$A:$A,$C14,Analitico!$B:$B,"&lt; " &amp; E$2+30)=0,0,SUMIFS(Analitico!$E:$E,Analitico!$A:$A,$C14,Analitico!$C:$C,E$2,Analitico!$D:$D,"Rendimentos")/SUMIFS(Analitico!$E:$E,Analitico!$A:$A,$C14,Analitico!$B:$B,"&lt; " &amp; E$2+30))</f>
        <v>1.1783364353684442E-2</v>
      </c>
      <c r="F14" s="98">
        <f>IF(SUMIFS(Analitico!$E:$E,Analitico!$A:$A,$C14,Analitico!$B:$B,"&lt; " &amp; F$2+30)=0,0,SUMIFS(Analitico!$E:$E,Analitico!$A:$A,$C14,Analitico!$C:$C,F$2,Analitico!$D:$D,"Rendimentos")/SUMIFS(Analitico!$E:$E,Analitico!$A:$A,$C14,Analitico!$B:$B,"&lt; " &amp; F$2+30))</f>
        <v>7.4981189839919684E-3</v>
      </c>
      <c r="G14" s="98">
        <f>IF(SUMIFS(Analitico!$E:$E,Analitico!$A:$A,$C14,Analitico!$B:$B,"&lt; " &amp; G$2+30)=0,0,SUMIFS(Analitico!$E:$E,Analitico!$A:$A,$C14,Analitico!$C:$C,G$2,Analitico!$D:$D,"Rendimentos")/SUMIFS(Analitico!$E:$E,Analitico!$A:$A,$C14,Analitico!$B:$B,"&lt; " &amp; G$2+30))</f>
        <v>2.9439867778839682E-3</v>
      </c>
      <c r="H14" s="98">
        <f>IF(SUMIFS(Analitico!$E:$E,Analitico!$A:$A,$C14,Analitico!$B:$B,"&lt; " &amp; H$2+30)=0,0,SUMIFS(Analitico!$E:$E,Analitico!$A:$A,$C14,Analitico!$C:$C,H$2,Analitico!$D:$D,"Rendimentos")/SUMIFS(Analitico!$E:$E,Analitico!$A:$A,$C14,Analitico!$B:$B,"&lt; " &amp; H$2+30))</f>
        <v>7.533004884082946E-3</v>
      </c>
      <c r="I14" s="98">
        <f>IF(SUMIFS(Analitico!$E:$E,Analitico!$A:$A,$C14,Analitico!$B:$B,"&lt; " &amp; I$2+30)=0,0,SUMIFS(Analitico!$E:$E,Analitico!$A:$A,$C14,Analitico!$C:$C,I$2,Analitico!$D:$D,"Rendimentos")/SUMIFS(Analitico!$E:$E,Analitico!$A:$A,$C14,Analitico!$B:$B,"&lt; " &amp; I$2+30))</f>
        <v>5.5464689419547917E-3</v>
      </c>
      <c r="J14" s="101">
        <f t="shared" si="0"/>
        <v>6.6729263137102575E-3</v>
      </c>
    </row>
    <row r="15" spans="1:12">
      <c r="C15" s="97" t="s">
        <v>78</v>
      </c>
      <c r="D15" s="98">
        <f>IF(SUMIFS(Analitico!$E:$E,Analitico!$A:$A,$C15,Analitico!$B:$B,"&lt; " &amp; D$2+30)=0,0,SUMIFS(Analitico!$E:$E,Analitico!$A:$A,$C15,Analitico!$C:$C,D$2,Analitico!$D:$D,"Rendimentos")/SUMIFS(Analitico!$E:$E,Analitico!$A:$A,$C15,Analitico!$B:$B,"&lt; " &amp; D$2+30))</f>
        <v>0</v>
      </c>
      <c r="E15" s="98">
        <f>IF(SUMIFS(Analitico!$E:$E,Analitico!$A:$A,$C15,Analitico!$B:$B,"&lt; " &amp; E$2+30)=0,0,SUMIFS(Analitico!$E:$E,Analitico!$A:$A,$C15,Analitico!$C:$C,E$2,Analitico!$D:$D,"Rendimentos")/SUMIFS(Analitico!$E:$E,Analitico!$A:$A,$C15,Analitico!$B:$B,"&lt; " &amp; E$2+30))</f>
        <v>0</v>
      </c>
      <c r="F15" s="98">
        <f>IF(SUMIFS(Analitico!$E:$E,Analitico!$A:$A,$C15,Analitico!$B:$B,"&lt; " &amp; F$2+30)=0,0,SUMIFS(Analitico!$E:$E,Analitico!$A:$A,$C15,Analitico!$C:$C,F$2,Analitico!$D:$D,"Rendimentos")/SUMIFS(Analitico!$E:$E,Analitico!$A:$A,$C15,Analitico!$B:$B,"&lt; " &amp; F$2+30))</f>
        <v>0</v>
      </c>
      <c r="G15" s="98">
        <f>IF(SUMIFS(Analitico!$E:$E,Analitico!$A:$A,$C15,Analitico!$B:$B,"&lt; " &amp; G$2+30)=0,0,SUMIFS(Analitico!$E:$E,Analitico!$A:$A,$C15,Analitico!$C:$C,G$2,Analitico!$D:$D,"Rendimentos")/SUMIFS(Analitico!$E:$E,Analitico!$A:$A,$C15,Analitico!$B:$B,"&lt; " &amp; G$2+30))</f>
        <v>0</v>
      </c>
      <c r="H15" s="98">
        <f>IF(SUMIFS(Analitico!$E:$E,Analitico!$A:$A,$C15,Analitico!$B:$B,"&lt; " &amp; H$2+30)=0,0,SUMIFS(Analitico!$E:$E,Analitico!$A:$A,$C15,Analitico!$C:$C,H$2,Analitico!$D:$D,"Rendimentos")/SUMIFS(Analitico!$E:$E,Analitico!$A:$A,$C15,Analitico!$B:$B,"&lt; " &amp; H$2+30))</f>
        <v>0</v>
      </c>
      <c r="I15" s="98">
        <f>IF(SUMIFS(Analitico!$E:$E,Analitico!$A:$A,$C15,Analitico!$B:$B,"&lt; " &amp; I$2+30)=0,0,SUMIFS(Analitico!$E:$E,Analitico!$A:$A,$C15,Analitico!$C:$C,I$2,Analitico!$D:$D,"Rendimentos")/SUMIFS(Analitico!$E:$E,Analitico!$A:$A,$C15,Analitico!$B:$B,"&lt; " &amp; I$2+30))</f>
        <v>1.2197711920633403E-2</v>
      </c>
      <c r="J15" s="101">
        <f t="shared" si="0"/>
        <v>2.0329519867722337E-3</v>
      </c>
    </row>
  </sheetData>
  <sortState ref="C3:J15">
    <sortCondition descending="1" ref="J3:J15"/>
  </sortState>
  <mergeCells count="1">
    <mergeCell ref="D1:J1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autoPageBreaks="0"/>
  </sheetPr>
  <dimension ref="A1:T1001"/>
  <sheetViews>
    <sheetView workbookViewId="0">
      <selection activeCell="C18" sqref="C18"/>
    </sheetView>
  </sheetViews>
  <sheetFormatPr defaultColWidth="8.85546875" defaultRowHeight="15"/>
  <cols>
    <col min="1" max="1" width="12.140625" style="22" bestFit="1" customWidth="1"/>
    <col min="2" max="2" width="16.42578125" style="22" bestFit="1" customWidth="1"/>
    <col min="3" max="3" width="21.7109375" customWidth="1"/>
    <col min="4" max="4" width="11" bestFit="1" customWidth="1"/>
    <col min="5" max="5" width="18" customWidth="1"/>
    <col min="6" max="6" width="18.140625" customWidth="1"/>
    <col min="7" max="7" width="8.85546875" style="33"/>
    <col min="8" max="8" width="16.28515625" style="22" bestFit="1" customWidth="1"/>
    <col min="9" max="9" width="15.7109375" style="1" bestFit="1" customWidth="1"/>
    <col min="10" max="10" width="14.28515625" style="1" hidden="1" customWidth="1"/>
    <col min="11" max="11" width="19.85546875" bestFit="1" customWidth="1"/>
    <col min="12" max="12" width="13.85546875" customWidth="1"/>
    <col min="14" max="14" width="48.85546875" bestFit="1" customWidth="1"/>
    <col min="15" max="15" width="17.42578125" customWidth="1"/>
    <col min="16" max="16" width="9.140625" bestFit="1" customWidth="1"/>
    <col min="17" max="17" width="36.42578125" customWidth="1"/>
    <col min="18" max="18" width="21.85546875" customWidth="1"/>
    <col min="19" max="19" width="16.140625" customWidth="1"/>
    <col min="20" max="20" width="28.85546875" bestFit="1" customWidth="1"/>
  </cols>
  <sheetData>
    <row r="1" spans="1:20">
      <c r="G1"/>
    </row>
    <row r="2" spans="1:20">
      <c r="A2" s="108" t="s">
        <v>43</v>
      </c>
      <c r="B2" s="109"/>
      <c r="C2" s="109"/>
      <c r="D2" s="109"/>
      <c r="E2" s="109"/>
      <c r="F2" s="110"/>
      <c r="G2" s="106"/>
      <c r="H2" s="108" t="s">
        <v>44</v>
      </c>
      <c r="I2" s="109"/>
      <c r="J2" s="109"/>
      <c r="K2" s="109"/>
      <c r="L2" s="109"/>
      <c r="N2" s="2" t="s">
        <v>45</v>
      </c>
      <c r="O2" s="13">
        <v>1500</v>
      </c>
      <c r="Q2" s="2" t="s">
        <v>46</v>
      </c>
      <c r="R2" s="2" t="s">
        <v>47</v>
      </c>
      <c r="S2" s="2" t="s">
        <v>48</v>
      </c>
      <c r="T2" s="19" t="s">
        <v>49</v>
      </c>
    </row>
    <row r="3" spans="1:20">
      <c r="A3" s="71" t="s">
        <v>50</v>
      </c>
      <c r="B3" s="71" t="s">
        <v>51</v>
      </c>
      <c r="C3" s="72" t="s">
        <v>52</v>
      </c>
      <c r="D3" s="72" t="s">
        <v>53</v>
      </c>
      <c r="E3" s="73" t="s">
        <v>54</v>
      </c>
      <c r="F3" s="72" t="s">
        <v>55</v>
      </c>
      <c r="G3" s="107"/>
      <c r="H3" s="71" t="s">
        <v>56</v>
      </c>
      <c r="I3" s="72" t="s">
        <v>52</v>
      </c>
      <c r="J3" s="72" t="s">
        <v>57</v>
      </c>
      <c r="K3" s="72" t="s">
        <v>58</v>
      </c>
      <c r="L3" s="72" t="s">
        <v>59</v>
      </c>
      <c r="N3" s="2" t="s">
        <v>60</v>
      </c>
      <c r="O3" s="13">
        <v>74000</v>
      </c>
      <c r="Q3" s="28">
        <f ca="1">VLOOKUP(DATE(YEAR(TODAY()+O8*30),MONTH(TODAY()+O8*30),1),A:C,3)+O10</f>
        <v>1153247.2855081023</v>
      </c>
      <c r="R3" s="28">
        <f ca="1">Q3*O5</f>
        <v>12685.720140589125</v>
      </c>
      <c r="S3" s="29">
        <f ca="1">R3*O9</f>
        <v>5328.0024590474322</v>
      </c>
      <c r="T3" s="30">
        <f ca="1">VLOOKUP(0,J:L,3)</f>
        <v>93.75</v>
      </c>
    </row>
    <row r="4" spans="1:20">
      <c r="A4" s="31">
        <v>42156</v>
      </c>
      <c r="B4" s="23">
        <v>1</v>
      </c>
      <c r="C4" s="24">
        <f>O3</f>
        <v>74000</v>
      </c>
      <c r="D4" s="66">
        <v>7.9000000000000008E-3</v>
      </c>
      <c r="E4" s="24"/>
      <c r="F4" s="24">
        <f t="shared" ref="F4:F67" si="0">($O$5-$O$4)*C4</f>
        <v>259</v>
      </c>
      <c r="G4" s="32"/>
      <c r="H4" s="25">
        <f ca="1">O8</f>
        <v>259.75890410958903</v>
      </c>
      <c r="I4" s="26">
        <f ca="1">Q3</f>
        <v>1153247.2855081023</v>
      </c>
      <c r="J4" s="26">
        <f ca="1">I4*-1</f>
        <v>-1153247.2855081023</v>
      </c>
      <c r="K4" s="27">
        <f ca="1">(($O$5-$O$4)*I4)-$S$3</f>
        <v>-1291.6369597690746</v>
      </c>
      <c r="L4" s="27">
        <f t="shared" ref="L4:L67" ca="1" si="1">((TODAY()-$O$7)/365)+(H4/12)</f>
        <v>60</v>
      </c>
      <c r="N4" s="2" t="s">
        <v>61</v>
      </c>
      <c r="O4" s="17">
        <v>7.4999999999999997E-3</v>
      </c>
    </row>
    <row r="5" spans="1:20">
      <c r="A5" s="31">
        <v>42186</v>
      </c>
      <c r="B5" s="23">
        <v>2</v>
      </c>
      <c r="C5" s="24">
        <f t="shared" ref="C5:C68" si="2">C4+$O$2+F4</f>
        <v>75759</v>
      </c>
      <c r="D5" s="66">
        <v>6.1999999999999998E-3</v>
      </c>
      <c r="E5" s="24"/>
      <c r="F5" s="24">
        <f t="shared" si="0"/>
        <v>265.15649999999999</v>
      </c>
      <c r="G5" s="32"/>
      <c r="H5" s="25">
        <f ca="1">H4+1</f>
        <v>260.75890410958903</v>
      </c>
      <c r="I5" s="26">
        <f ca="1">I4+K4</f>
        <v>1151955.6485483332</v>
      </c>
      <c r="J5" s="26">
        <f t="shared" ref="J5:J68" ca="1" si="3">I5*-1</f>
        <v>-1151955.6485483332</v>
      </c>
      <c r="K5" s="27">
        <f t="shared" ref="K5:K68" ca="1" si="4">(($O$5-$O$4)*I5)-$S$3</f>
        <v>-1296.1576891282666</v>
      </c>
      <c r="L5" s="27">
        <f t="shared" ca="1" si="1"/>
        <v>60.083333333333329</v>
      </c>
      <c r="N5" s="2" t="s">
        <v>62</v>
      </c>
      <c r="O5" s="18">
        <v>1.0999999999999999E-2</v>
      </c>
      <c r="P5" s="16"/>
    </row>
    <row r="6" spans="1:20">
      <c r="A6" s="31">
        <v>42217</v>
      </c>
      <c r="B6" s="23">
        <v>3</v>
      </c>
      <c r="C6" s="24">
        <f t="shared" si="2"/>
        <v>77524.156499999997</v>
      </c>
      <c r="D6" s="66">
        <v>2.2000000000000001E-3</v>
      </c>
      <c r="E6" s="24"/>
      <c r="F6" s="24">
        <f t="shared" si="0"/>
        <v>271.33454774999996</v>
      </c>
      <c r="G6" s="32"/>
      <c r="H6" s="25">
        <f t="shared" ref="H6:H69" ca="1" si="5">H5+1</f>
        <v>261.75890410958903</v>
      </c>
      <c r="I6" s="26">
        <f t="shared" ref="I6:I69" ca="1" si="6">I5+K5</f>
        <v>1150659.4908592049</v>
      </c>
      <c r="J6" s="26">
        <f t="shared" ca="1" si="3"/>
        <v>-1150659.4908592049</v>
      </c>
      <c r="K6" s="27">
        <f t="shared" ca="1" si="4"/>
        <v>-1300.6942410402153</v>
      </c>
      <c r="L6" s="27">
        <f t="shared" ca="1" si="1"/>
        <v>60.166666666666671</v>
      </c>
      <c r="N6" s="2" t="s">
        <v>63</v>
      </c>
      <c r="O6" s="5">
        <v>60</v>
      </c>
      <c r="P6" s="16"/>
    </row>
    <row r="7" spans="1:20">
      <c r="A7" s="31">
        <v>42248</v>
      </c>
      <c r="B7" s="23">
        <v>4</v>
      </c>
      <c r="C7" s="24">
        <f t="shared" si="2"/>
        <v>79295.491047749994</v>
      </c>
      <c r="D7" s="66">
        <v>5.4000000000000003E-3</v>
      </c>
      <c r="E7" s="24"/>
      <c r="F7" s="24">
        <f t="shared" si="0"/>
        <v>277.53421866712495</v>
      </c>
      <c r="G7" s="32"/>
      <c r="H7" s="25">
        <f t="shared" ca="1" si="5"/>
        <v>262.75890410958903</v>
      </c>
      <c r="I7" s="26">
        <f t="shared" ca="1" si="6"/>
        <v>1149358.7966181647</v>
      </c>
      <c r="J7" s="26">
        <f t="shared" ca="1" si="3"/>
        <v>-1149358.7966181647</v>
      </c>
      <c r="K7" s="27">
        <f t="shared" ca="1" si="4"/>
        <v>-1305.246670883856</v>
      </c>
      <c r="L7" s="27">
        <f t="shared" ca="1" si="1"/>
        <v>60.25</v>
      </c>
      <c r="N7" s="2" t="s">
        <v>64</v>
      </c>
      <c r="O7" s="11">
        <v>28622</v>
      </c>
    </row>
    <row r="8" spans="1:20">
      <c r="A8" s="31">
        <v>42278</v>
      </c>
      <c r="B8" s="23">
        <v>5</v>
      </c>
      <c r="C8" s="24">
        <f t="shared" si="2"/>
        <v>81073.025266417113</v>
      </c>
      <c r="D8" s="66">
        <v>8.2000000000000007E-3</v>
      </c>
      <c r="E8" s="24"/>
      <c r="F8" s="24">
        <f t="shared" si="0"/>
        <v>283.75558843245989</v>
      </c>
      <c r="G8" s="32"/>
      <c r="H8" s="25">
        <f t="shared" ca="1" si="5"/>
        <v>263.75890410958903</v>
      </c>
      <c r="I8" s="26">
        <f t="shared" ca="1" si="6"/>
        <v>1148053.5499472809</v>
      </c>
      <c r="J8" s="26">
        <f t="shared" ca="1" si="3"/>
        <v>-1148053.5499472809</v>
      </c>
      <c r="K8" s="27">
        <f t="shared" ca="1" si="4"/>
        <v>-1309.8150342319495</v>
      </c>
      <c r="L8" s="27">
        <f t="shared" ca="1" si="1"/>
        <v>60.333333333333329</v>
      </c>
      <c r="N8" s="2" t="s">
        <v>65</v>
      </c>
      <c r="O8" s="20">
        <f ca="1">(O6-((TODAY()-O7)/365))*12</f>
        <v>259.75890410958903</v>
      </c>
    </row>
    <row r="9" spans="1:20">
      <c r="A9" s="31">
        <v>42309</v>
      </c>
      <c r="B9" s="23">
        <v>6</v>
      </c>
      <c r="C9" s="49">
        <f>C8+$O$2+F8+24000</f>
        <v>106856.78085484957</v>
      </c>
      <c r="D9" s="67">
        <v>1.01E-2</v>
      </c>
      <c r="E9" s="49"/>
      <c r="F9" s="24">
        <f t="shared" si="0"/>
        <v>373.99873299197344</v>
      </c>
      <c r="G9" s="32"/>
      <c r="H9" s="25">
        <f t="shared" ca="1" si="5"/>
        <v>264.75890410958903</v>
      </c>
      <c r="I9" s="26">
        <f t="shared" ca="1" si="6"/>
        <v>1146743.734913049</v>
      </c>
      <c r="J9" s="26">
        <f t="shared" ca="1" si="3"/>
        <v>-1146743.734913049</v>
      </c>
      <c r="K9" s="27">
        <f t="shared" ca="1" si="4"/>
        <v>-1314.3993868517609</v>
      </c>
      <c r="L9" s="27">
        <f t="shared" ca="1" si="1"/>
        <v>60.416666666666671</v>
      </c>
      <c r="N9" s="2" t="s">
        <v>66</v>
      </c>
      <c r="O9" s="21">
        <v>0.42</v>
      </c>
    </row>
    <row r="10" spans="1:20">
      <c r="A10" s="31">
        <v>42339</v>
      </c>
      <c r="B10" s="23">
        <v>7</v>
      </c>
      <c r="C10" s="49">
        <f>C9+$O$2+F9+11000-850</f>
        <v>118880.77958784153</v>
      </c>
      <c r="D10" s="49"/>
      <c r="E10" s="49"/>
      <c r="F10" s="24">
        <f t="shared" si="0"/>
        <v>416.08272855744531</v>
      </c>
      <c r="G10" s="32"/>
      <c r="H10" s="25">
        <f t="shared" ca="1" si="5"/>
        <v>265.75890410958903</v>
      </c>
      <c r="I10" s="26">
        <f t="shared" ca="1" si="6"/>
        <v>1145429.3355261972</v>
      </c>
      <c r="J10" s="26">
        <f t="shared" ca="1" si="3"/>
        <v>-1145429.3355261972</v>
      </c>
      <c r="K10" s="27">
        <f t="shared" ca="1" si="4"/>
        <v>-1318.9997847057425</v>
      </c>
      <c r="L10" s="27">
        <f t="shared" ca="1" si="1"/>
        <v>60.5</v>
      </c>
      <c r="N10" s="19" t="s">
        <v>67</v>
      </c>
      <c r="O10" s="13">
        <v>200000</v>
      </c>
    </row>
    <row r="11" spans="1:20">
      <c r="A11" s="31">
        <v>42370</v>
      </c>
      <c r="B11" s="23">
        <v>8</v>
      </c>
      <c r="C11" s="24">
        <f t="shared" si="2"/>
        <v>120796.86231639898</v>
      </c>
      <c r="D11" s="24"/>
      <c r="E11" s="24">
        <f>C10+$O$2+F10</f>
        <v>120796.86231639898</v>
      </c>
      <c r="F11" s="24">
        <f t="shared" si="0"/>
        <v>422.78901810739637</v>
      </c>
      <c r="G11" s="32"/>
      <c r="H11" s="25">
        <f t="shared" ca="1" si="5"/>
        <v>266.75890410958903</v>
      </c>
      <c r="I11" s="26">
        <f t="shared" ca="1" si="6"/>
        <v>1144110.3357414915</v>
      </c>
      <c r="J11" s="26">
        <f t="shared" ca="1" si="3"/>
        <v>-1144110.3357414915</v>
      </c>
      <c r="K11" s="27">
        <f t="shared" ca="1" si="4"/>
        <v>-1323.6162839522121</v>
      </c>
      <c r="L11" s="27">
        <f t="shared" ca="1" si="1"/>
        <v>60.583333333333329</v>
      </c>
    </row>
    <row r="12" spans="1:20">
      <c r="A12" s="31">
        <v>42401</v>
      </c>
      <c r="B12" s="23">
        <v>9</v>
      </c>
      <c r="C12" s="24">
        <f t="shared" si="2"/>
        <v>122719.65133450639</v>
      </c>
      <c r="D12" s="66">
        <v>1.2699999999999999E-2</v>
      </c>
      <c r="E12" s="24">
        <f>E11+$O$2+((($O$5-$O$4+D12))*C13)</f>
        <v>124316.17887224865</v>
      </c>
      <c r="F12" s="24">
        <f t="shared" si="0"/>
        <v>429.51877967077229</v>
      </c>
      <c r="G12" s="32"/>
      <c r="H12" s="25">
        <f t="shared" ca="1" si="5"/>
        <v>267.75890410958903</v>
      </c>
      <c r="I12" s="26">
        <f t="shared" ca="1" si="6"/>
        <v>1142786.7194575393</v>
      </c>
      <c r="J12" s="26">
        <f t="shared" ca="1" si="3"/>
        <v>-1142786.7194575393</v>
      </c>
      <c r="K12" s="27">
        <f t="shared" ca="1" si="4"/>
        <v>-1328.2489409460454</v>
      </c>
      <c r="L12" s="27">
        <f t="shared" ca="1" si="1"/>
        <v>60.666666666666671</v>
      </c>
    </row>
    <row r="13" spans="1:20">
      <c r="A13" s="31">
        <v>42430</v>
      </c>
      <c r="B13" s="23">
        <v>10</v>
      </c>
      <c r="C13" s="24">
        <f t="shared" si="2"/>
        <v>124649.17011417716</v>
      </c>
      <c r="D13" s="74">
        <v>8.9999999999999993E-3</v>
      </c>
      <c r="E13" s="24">
        <f>E12+$O$2+((($O$5-$O$4+D13))*C14)</f>
        <v>127398.49689986836</v>
      </c>
      <c r="F13" s="24">
        <f t="shared" si="0"/>
        <v>436.27209539962001</v>
      </c>
      <c r="G13" s="32"/>
      <c r="H13" s="25">
        <f t="shared" ca="1" si="5"/>
        <v>268.75890410958903</v>
      </c>
      <c r="I13" s="26">
        <f t="shared" ca="1" si="6"/>
        <v>1141458.4705165932</v>
      </c>
      <c r="J13" s="26">
        <f t="shared" ca="1" si="3"/>
        <v>-1141458.4705165932</v>
      </c>
      <c r="K13" s="27">
        <f t="shared" ca="1" si="4"/>
        <v>-1332.8978122393564</v>
      </c>
      <c r="L13" s="27">
        <f t="shared" ca="1" si="1"/>
        <v>60.75</v>
      </c>
    </row>
    <row r="14" spans="1:20">
      <c r="A14" s="31">
        <v>42461</v>
      </c>
      <c r="B14" s="23">
        <v>11</v>
      </c>
      <c r="C14" s="24">
        <f t="shared" si="2"/>
        <v>126585.44220957678</v>
      </c>
      <c r="D14" s="66">
        <v>4.3E-3</v>
      </c>
      <c r="E14" s="24">
        <f t="shared" ref="E14:E76" si="7">E13+$O$2+((($O$5-$O$4+D14))*C15)</f>
        <v>129901.01913167538</v>
      </c>
      <c r="F14" s="24">
        <f t="shared" si="0"/>
        <v>443.04904773351871</v>
      </c>
      <c r="G14" s="32"/>
      <c r="H14" s="25">
        <f t="shared" ca="1" si="5"/>
        <v>269.75890410958903</v>
      </c>
      <c r="I14" s="26">
        <f t="shared" ca="1" si="6"/>
        <v>1140125.5727043538</v>
      </c>
      <c r="J14" s="26">
        <f t="shared" ca="1" si="3"/>
        <v>-1140125.5727043538</v>
      </c>
      <c r="K14" s="27">
        <f t="shared" ca="1" si="4"/>
        <v>-1337.5629545821944</v>
      </c>
      <c r="L14" s="27">
        <f t="shared" ca="1" si="1"/>
        <v>60.833333333333329</v>
      </c>
      <c r="Q14" s="86"/>
    </row>
    <row r="15" spans="1:20">
      <c r="A15" s="31">
        <v>42491</v>
      </c>
      <c r="B15" s="23">
        <v>12</v>
      </c>
      <c r="C15" s="24">
        <f t="shared" si="2"/>
        <v>128528.49125731029</v>
      </c>
      <c r="D15" s="66">
        <v>6.1000000000000004E-3</v>
      </c>
      <c r="E15" s="24">
        <f t="shared" si="7"/>
        <v>132653.6112050518</v>
      </c>
      <c r="F15" s="24">
        <f t="shared" si="0"/>
        <v>449.84971940058597</v>
      </c>
      <c r="G15" s="32"/>
      <c r="H15" s="25">
        <f t="shared" ca="1" si="5"/>
        <v>270.75890410958903</v>
      </c>
      <c r="I15" s="26">
        <f t="shared" ca="1" si="6"/>
        <v>1138788.0097497716</v>
      </c>
      <c r="J15" s="26">
        <f t="shared" ca="1" si="3"/>
        <v>-1138788.0097497716</v>
      </c>
      <c r="K15" s="27">
        <f t="shared" ca="1" si="4"/>
        <v>-1342.2444249232321</v>
      </c>
      <c r="L15" s="27">
        <f t="shared" ca="1" si="1"/>
        <v>60.916666666666671</v>
      </c>
      <c r="O15" s="16"/>
    </row>
    <row r="16" spans="1:20">
      <c r="A16" s="31">
        <v>42522</v>
      </c>
      <c r="B16" s="23">
        <v>13</v>
      </c>
      <c r="C16" s="24">
        <f t="shared" si="2"/>
        <v>130478.34097671088</v>
      </c>
      <c r="D16" s="66">
        <v>7.7999999999999996E-3</v>
      </c>
      <c r="E16" s="24">
        <f t="shared" si="7"/>
        <v>135650.12687647427</v>
      </c>
      <c r="F16" s="24">
        <f t="shared" si="0"/>
        <v>456.67419341848802</v>
      </c>
      <c r="G16" s="32"/>
      <c r="H16" s="25">
        <f t="shared" ca="1" si="5"/>
        <v>271.75890410958903</v>
      </c>
      <c r="I16" s="26">
        <f t="shared" ca="1" si="6"/>
        <v>1137445.7653248482</v>
      </c>
      <c r="J16" s="26">
        <f t="shared" ca="1" si="3"/>
        <v>-1137445.7653248482</v>
      </c>
      <c r="K16" s="27">
        <f t="shared" ca="1" si="4"/>
        <v>-1346.9422804104638</v>
      </c>
      <c r="L16" s="27">
        <f t="shared" ca="1" si="1"/>
        <v>61</v>
      </c>
      <c r="N16" s="85"/>
    </row>
    <row r="17" spans="1:17">
      <c r="A17" s="31">
        <v>42552</v>
      </c>
      <c r="B17" s="23">
        <v>14</v>
      </c>
      <c r="C17" s="24">
        <f t="shared" si="2"/>
        <v>132435.01517012939</v>
      </c>
      <c r="D17" s="66">
        <v>3.5000000000000001E-3</v>
      </c>
      <c r="E17" s="24">
        <f t="shared" si="7"/>
        <v>138090.91664053683</v>
      </c>
      <c r="F17" s="24">
        <f t="shared" si="0"/>
        <v>463.52255309545285</v>
      </c>
      <c r="G17" s="32"/>
      <c r="H17" s="25">
        <f t="shared" ca="1" si="5"/>
        <v>272.75890410958903</v>
      </c>
      <c r="I17" s="26">
        <f t="shared" ca="1" si="6"/>
        <v>1136098.8230444377</v>
      </c>
      <c r="J17" s="26">
        <f t="shared" ca="1" si="3"/>
        <v>-1136098.8230444377</v>
      </c>
      <c r="K17" s="27">
        <f t="shared" ca="1" si="4"/>
        <v>-1351.6565783919009</v>
      </c>
      <c r="L17" s="27">
        <f t="shared" ca="1" si="1"/>
        <v>61.083333333333329</v>
      </c>
      <c r="N17" s="85"/>
    </row>
    <row r="18" spans="1:17">
      <c r="A18" s="31">
        <v>42583</v>
      </c>
      <c r="B18" s="23">
        <v>15</v>
      </c>
      <c r="C18" s="24">
        <f t="shared" si="2"/>
        <v>134398.53772322484</v>
      </c>
      <c r="D18" s="66">
        <v>5.1999999999999998E-3</v>
      </c>
      <c r="E18" s="24">
        <f t="shared" si="7"/>
        <v>140777.32635420255</v>
      </c>
      <c r="F18" s="24">
        <f t="shared" si="0"/>
        <v>470.3948820312869</v>
      </c>
      <c r="G18" s="32"/>
      <c r="H18" s="25">
        <f t="shared" ca="1" si="5"/>
        <v>273.75890410958903</v>
      </c>
      <c r="I18" s="26">
        <f t="shared" ca="1" si="6"/>
        <v>1134747.1664660459</v>
      </c>
      <c r="J18" s="26">
        <f t="shared" ca="1" si="3"/>
        <v>-1134747.1664660459</v>
      </c>
      <c r="K18" s="27">
        <f t="shared" ca="1" si="4"/>
        <v>-1356.3873764162722</v>
      </c>
      <c r="L18" s="27">
        <f t="shared" ca="1" si="1"/>
        <v>61.166666666666671</v>
      </c>
      <c r="N18" s="86"/>
    </row>
    <row r="19" spans="1:17">
      <c r="A19" s="31">
        <v>42614</v>
      </c>
      <c r="B19" s="23">
        <v>16</v>
      </c>
      <c r="C19" s="24">
        <f t="shared" si="2"/>
        <v>136368.93260525612</v>
      </c>
      <c r="D19" s="24"/>
      <c r="E19" s="24">
        <f t="shared" si="7"/>
        <v>142761.53813774537</v>
      </c>
      <c r="F19" s="24">
        <f t="shared" si="0"/>
        <v>477.29126411839638</v>
      </c>
      <c r="G19" s="32"/>
      <c r="H19" s="25">
        <f t="shared" ca="1" si="5"/>
        <v>274.75890410958903</v>
      </c>
      <c r="I19" s="26">
        <f t="shared" ca="1" si="6"/>
        <v>1133390.7790896297</v>
      </c>
      <c r="J19" s="26">
        <f t="shared" ca="1" si="3"/>
        <v>-1133390.7790896297</v>
      </c>
      <c r="K19" s="27">
        <f t="shared" ca="1" si="4"/>
        <v>-1361.1347322337288</v>
      </c>
      <c r="L19" s="27">
        <f t="shared" ca="1" si="1"/>
        <v>61.25</v>
      </c>
      <c r="N19" s="85"/>
    </row>
    <row r="20" spans="1:17">
      <c r="A20" s="31">
        <v>42644</v>
      </c>
      <c r="B20" s="23">
        <v>17</v>
      </c>
      <c r="C20" s="24">
        <f t="shared" si="2"/>
        <v>138346.22386937452</v>
      </c>
      <c r="D20" s="24"/>
      <c r="E20" s="24">
        <f t="shared" si="7"/>
        <v>144752.69466253059</v>
      </c>
      <c r="F20" s="24">
        <f t="shared" si="0"/>
        <v>484.21178354281074</v>
      </c>
      <c r="G20" s="32"/>
      <c r="H20" s="25">
        <f t="shared" ca="1" si="5"/>
        <v>275.75890410958903</v>
      </c>
      <c r="I20" s="26">
        <f t="shared" ca="1" si="6"/>
        <v>1132029.6443573958</v>
      </c>
      <c r="J20" s="26">
        <f t="shared" ca="1" si="3"/>
        <v>-1132029.6443573958</v>
      </c>
      <c r="K20" s="27">
        <f t="shared" ca="1" si="4"/>
        <v>-1365.8987037965471</v>
      </c>
      <c r="L20" s="27">
        <f t="shared" ca="1" si="1"/>
        <v>61.333333333333329</v>
      </c>
      <c r="N20" s="86"/>
    </row>
    <row r="21" spans="1:17">
      <c r="A21" s="31">
        <v>42675</v>
      </c>
      <c r="B21" s="23">
        <v>18</v>
      </c>
      <c r="C21" s="24">
        <f t="shared" si="2"/>
        <v>140330.43565291734</v>
      </c>
      <c r="D21" s="24"/>
      <c r="E21" s="24">
        <f t="shared" si="7"/>
        <v>146750.82023515255</v>
      </c>
      <c r="F21" s="24">
        <f t="shared" si="0"/>
        <v>491.15652478521065</v>
      </c>
      <c r="G21" s="32"/>
      <c r="H21" s="25">
        <f t="shared" ca="1" si="5"/>
        <v>276.75890410958903</v>
      </c>
      <c r="I21" s="26">
        <f t="shared" ca="1" si="6"/>
        <v>1130663.7456535993</v>
      </c>
      <c r="J21" s="26">
        <f t="shared" ca="1" si="3"/>
        <v>-1130663.7456535993</v>
      </c>
      <c r="K21" s="27">
        <f t="shared" ca="1" si="4"/>
        <v>-1370.6793492598354</v>
      </c>
      <c r="L21" s="27">
        <f t="shared" ca="1" si="1"/>
        <v>61.416666666666671</v>
      </c>
    </row>
    <row r="22" spans="1:17">
      <c r="A22" s="31">
        <v>42705</v>
      </c>
      <c r="B22" s="23">
        <v>19</v>
      </c>
      <c r="C22" s="24">
        <f t="shared" si="2"/>
        <v>142321.59217770255</v>
      </c>
      <c r="D22" s="24"/>
      <c r="E22" s="24">
        <f t="shared" si="7"/>
        <v>148755.9392472787</v>
      </c>
      <c r="F22" s="24">
        <f t="shared" si="0"/>
        <v>498.1255726219589</v>
      </c>
      <c r="G22" s="32"/>
      <c r="H22" s="25">
        <f t="shared" ca="1" si="5"/>
        <v>277.75890410958903</v>
      </c>
      <c r="I22" s="26">
        <f t="shared" ca="1" si="6"/>
        <v>1129293.0663043393</v>
      </c>
      <c r="J22" s="26">
        <f t="shared" ca="1" si="3"/>
        <v>-1129293.0663043393</v>
      </c>
      <c r="K22" s="27">
        <f t="shared" ca="1" si="4"/>
        <v>-1375.4767269822451</v>
      </c>
      <c r="L22" s="27">
        <f t="shared" ca="1" si="1"/>
        <v>61.5</v>
      </c>
    </row>
    <row r="23" spans="1:17">
      <c r="A23" s="31">
        <v>42736</v>
      </c>
      <c r="B23" s="23">
        <v>20</v>
      </c>
      <c r="C23" s="24">
        <f t="shared" si="2"/>
        <v>144319.71775032452</v>
      </c>
      <c r="D23" s="24"/>
      <c r="E23" s="24">
        <f t="shared" si="7"/>
        <v>150768.07617594727</v>
      </c>
      <c r="F23" s="24">
        <f t="shared" si="0"/>
        <v>505.11901212613577</v>
      </c>
      <c r="G23" s="32"/>
      <c r="H23" s="25">
        <f t="shared" ca="1" si="5"/>
        <v>278.75890410958903</v>
      </c>
      <c r="I23" s="26">
        <f t="shared" ca="1" si="6"/>
        <v>1127917.5895773571</v>
      </c>
      <c r="J23" s="26">
        <f t="shared" ca="1" si="3"/>
        <v>-1127917.5895773571</v>
      </c>
      <c r="K23" s="27">
        <f t="shared" ca="1" si="4"/>
        <v>-1380.290895526683</v>
      </c>
      <c r="L23" s="27">
        <f t="shared" ca="1" si="1"/>
        <v>61.583333333333329</v>
      </c>
      <c r="Q23" s="16"/>
    </row>
    <row r="24" spans="1:17">
      <c r="A24" s="31">
        <v>42767</v>
      </c>
      <c r="B24" s="23">
        <v>21</v>
      </c>
      <c r="C24" s="24">
        <f t="shared" si="2"/>
        <v>146324.83676245066</v>
      </c>
      <c r="D24" s="24"/>
      <c r="E24" s="24">
        <f t="shared" si="7"/>
        <v>152787.25558386618</v>
      </c>
      <c r="F24" s="24">
        <f t="shared" si="0"/>
        <v>512.1369286685773</v>
      </c>
      <c r="G24" s="32"/>
      <c r="H24" s="25">
        <f t="shared" ca="1" si="5"/>
        <v>279.75890410958903</v>
      </c>
      <c r="I24" s="26">
        <f t="shared" ca="1" si="6"/>
        <v>1126537.2986818303</v>
      </c>
      <c r="J24" s="26">
        <f t="shared" ca="1" si="3"/>
        <v>-1126537.2986818303</v>
      </c>
      <c r="K24" s="27">
        <f t="shared" ca="1" si="4"/>
        <v>-1385.1219136610266</v>
      </c>
      <c r="L24" s="27">
        <f t="shared" ca="1" si="1"/>
        <v>61.666666666666671</v>
      </c>
    </row>
    <row r="25" spans="1:17">
      <c r="A25" s="31">
        <v>42795</v>
      </c>
      <c r="B25" s="23">
        <v>22</v>
      </c>
      <c r="C25" s="24">
        <f t="shared" si="2"/>
        <v>148336.97369111923</v>
      </c>
      <c r="D25" s="24"/>
      <c r="E25" s="24">
        <f t="shared" si="7"/>
        <v>154813.50211971282</v>
      </c>
      <c r="F25" s="24">
        <f t="shared" si="0"/>
        <v>519.17940791891726</v>
      </c>
      <c r="G25" s="32"/>
      <c r="H25" s="25">
        <f t="shared" ca="1" si="5"/>
        <v>280.75890410958903</v>
      </c>
      <c r="I25" s="26">
        <f t="shared" ca="1" si="6"/>
        <v>1125152.1767681693</v>
      </c>
      <c r="J25" s="26">
        <f t="shared" ca="1" si="3"/>
        <v>-1125152.1767681693</v>
      </c>
      <c r="K25" s="27">
        <f t="shared" ca="1" si="4"/>
        <v>-1389.96984035884</v>
      </c>
      <c r="L25" s="27">
        <f t="shared" ca="1" si="1"/>
        <v>61.75</v>
      </c>
    </row>
    <row r="26" spans="1:17">
      <c r="A26" s="31">
        <v>42826</v>
      </c>
      <c r="B26" s="23">
        <v>23</v>
      </c>
      <c r="C26" s="24">
        <f t="shared" si="2"/>
        <v>150356.15309903814</v>
      </c>
      <c r="D26" s="24"/>
      <c r="E26" s="24">
        <f t="shared" si="7"/>
        <v>156846.84051843491</v>
      </c>
      <c r="F26" s="24">
        <f t="shared" si="0"/>
        <v>526.24653584663349</v>
      </c>
      <c r="G26" s="32"/>
      <c r="H26" s="25">
        <f t="shared" ca="1" si="5"/>
        <v>281.75890410958903</v>
      </c>
      <c r="I26" s="26">
        <f t="shared" ca="1" si="6"/>
        <v>1123762.2069278103</v>
      </c>
      <c r="J26" s="26">
        <f t="shared" ca="1" si="3"/>
        <v>-1123762.2069278103</v>
      </c>
      <c r="K26" s="27">
        <f t="shared" ca="1" si="4"/>
        <v>-1394.8347348000966</v>
      </c>
      <c r="L26" s="27">
        <f t="shared" ca="1" si="1"/>
        <v>61.833333333333329</v>
      </c>
    </row>
    <row r="27" spans="1:17">
      <c r="A27" s="31">
        <v>42856</v>
      </c>
      <c r="B27" s="23">
        <v>24</v>
      </c>
      <c r="C27" s="24">
        <f t="shared" si="2"/>
        <v>152382.39963488479</v>
      </c>
      <c r="D27" s="24"/>
      <c r="E27" s="24">
        <f t="shared" si="7"/>
        <v>158887.29560155253</v>
      </c>
      <c r="F27" s="24">
        <f t="shared" si="0"/>
        <v>533.33839872209671</v>
      </c>
      <c r="G27" s="32"/>
      <c r="H27" s="25">
        <f t="shared" ca="1" si="5"/>
        <v>282.75890410958903</v>
      </c>
      <c r="I27" s="26">
        <f t="shared" ca="1" si="6"/>
        <v>1122367.3721930103</v>
      </c>
      <c r="J27" s="26">
        <f t="shared" ca="1" si="3"/>
        <v>-1122367.3721930103</v>
      </c>
      <c r="K27" s="27">
        <f t="shared" ca="1" si="4"/>
        <v>-1399.7166563718965</v>
      </c>
      <c r="L27" s="27">
        <f t="shared" ca="1" si="1"/>
        <v>61.916666666666671</v>
      </c>
    </row>
    <row r="28" spans="1:17">
      <c r="A28" s="31">
        <v>42887</v>
      </c>
      <c r="B28" s="23">
        <v>25</v>
      </c>
      <c r="C28" s="24">
        <f t="shared" si="2"/>
        <v>154415.73803360687</v>
      </c>
      <c r="D28" s="24"/>
      <c r="E28" s="24">
        <f t="shared" si="7"/>
        <v>160934.89227746107</v>
      </c>
      <c r="F28" s="24">
        <f t="shared" si="0"/>
        <v>540.45508311762399</v>
      </c>
      <c r="G28" s="32"/>
      <c r="H28" s="25">
        <f t="shared" ca="1" si="5"/>
        <v>283.75890410958903</v>
      </c>
      <c r="I28" s="26">
        <f t="shared" ca="1" si="6"/>
        <v>1120967.6555366383</v>
      </c>
      <c r="J28" s="26">
        <f t="shared" ca="1" si="3"/>
        <v>-1120967.6555366383</v>
      </c>
      <c r="K28" s="27">
        <f t="shared" ca="1" si="4"/>
        <v>-1404.6156646691984</v>
      </c>
      <c r="L28" s="27">
        <f t="shared" ca="1" si="1"/>
        <v>62</v>
      </c>
    </row>
    <row r="29" spans="1:17">
      <c r="A29" s="31">
        <v>42917</v>
      </c>
      <c r="B29" s="23">
        <v>26</v>
      </c>
      <c r="C29" s="24">
        <f t="shared" si="2"/>
        <v>156456.19311672449</v>
      </c>
      <c r="D29" s="24"/>
      <c r="E29" s="24">
        <f t="shared" si="7"/>
        <v>162989.65554173529</v>
      </c>
      <c r="F29" s="24">
        <f t="shared" si="0"/>
        <v>547.59667590853564</v>
      </c>
      <c r="G29" s="32"/>
      <c r="H29" s="25">
        <f t="shared" ca="1" si="5"/>
        <v>284.75890410958903</v>
      </c>
      <c r="I29" s="26">
        <f t="shared" ca="1" si="6"/>
        <v>1119563.039871969</v>
      </c>
      <c r="J29" s="26">
        <f t="shared" ca="1" si="3"/>
        <v>-1119563.039871969</v>
      </c>
      <c r="K29" s="27">
        <f t="shared" ca="1" si="4"/>
        <v>-1409.5318194955412</v>
      </c>
      <c r="L29" s="27">
        <f t="shared" ca="1" si="1"/>
        <v>62.083333333333329</v>
      </c>
    </row>
    <row r="30" spans="1:17">
      <c r="A30" s="31">
        <v>42948</v>
      </c>
      <c r="B30" s="23">
        <v>27</v>
      </c>
      <c r="C30" s="24">
        <f t="shared" si="2"/>
        <v>158503.78979263303</v>
      </c>
      <c r="D30" s="24"/>
      <c r="E30" s="24">
        <f t="shared" si="7"/>
        <v>165051.61047743447</v>
      </c>
      <c r="F30" s="24">
        <f t="shared" si="0"/>
        <v>554.76326427421554</v>
      </c>
      <c r="G30" s="32"/>
      <c r="H30" s="25">
        <f t="shared" ca="1" si="5"/>
        <v>285.75890410958903</v>
      </c>
      <c r="I30" s="26">
        <f t="shared" ca="1" si="6"/>
        <v>1118153.5080524734</v>
      </c>
      <c r="J30" s="26">
        <f t="shared" ca="1" si="3"/>
        <v>-1118153.5080524734</v>
      </c>
      <c r="K30" s="27">
        <f t="shared" ca="1" si="4"/>
        <v>-1414.4651808637755</v>
      </c>
      <c r="L30" s="27">
        <f t="shared" ca="1" si="1"/>
        <v>62.166666666666671</v>
      </c>
    </row>
    <row r="31" spans="1:17">
      <c r="A31" s="31">
        <v>42979</v>
      </c>
      <c r="B31" s="23">
        <v>28</v>
      </c>
      <c r="C31" s="24">
        <f t="shared" si="2"/>
        <v>160558.55305690726</v>
      </c>
      <c r="D31" s="24"/>
      <c r="E31" s="24">
        <f t="shared" si="7"/>
        <v>167120.78225540859</v>
      </c>
      <c r="F31" s="24">
        <f t="shared" si="0"/>
        <v>561.95493569917539</v>
      </c>
      <c r="G31" s="32"/>
      <c r="H31" s="25">
        <f t="shared" ca="1" si="5"/>
        <v>286.75890410958903</v>
      </c>
      <c r="I31" s="26">
        <f t="shared" ca="1" si="6"/>
        <v>1116739.0428716096</v>
      </c>
      <c r="J31" s="26">
        <f t="shared" ca="1" si="3"/>
        <v>-1116739.0428716096</v>
      </c>
      <c r="K31" s="27">
        <f t="shared" ca="1" si="4"/>
        <v>-1419.4158089967991</v>
      </c>
      <c r="L31" s="27">
        <f t="shared" ca="1" si="1"/>
        <v>62.25</v>
      </c>
    </row>
    <row r="32" spans="1:17">
      <c r="A32" s="31">
        <v>43009</v>
      </c>
      <c r="B32" s="23">
        <v>29</v>
      </c>
      <c r="C32" s="24">
        <f t="shared" si="2"/>
        <v>162620.50799260644</v>
      </c>
      <c r="D32" s="24"/>
      <c r="E32" s="24">
        <f t="shared" si="7"/>
        <v>169197.19613460562</v>
      </c>
      <c r="F32" s="24">
        <f t="shared" si="0"/>
        <v>569.17177797412251</v>
      </c>
      <c r="G32" s="32"/>
      <c r="H32" s="25">
        <f t="shared" ca="1" si="5"/>
        <v>287.75890410958903</v>
      </c>
      <c r="I32" s="26">
        <f t="shared" ca="1" si="6"/>
        <v>1115319.6270626127</v>
      </c>
      <c r="J32" s="26">
        <f t="shared" ca="1" si="3"/>
        <v>-1115319.6270626127</v>
      </c>
      <c r="K32" s="27">
        <f t="shared" ca="1" si="4"/>
        <v>-1424.3837643282882</v>
      </c>
      <c r="L32" s="27">
        <f t="shared" ca="1" si="1"/>
        <v>62.333333333333329</v>
      </c>
    </row>
    <row r="33" spans="1:12">
      <c r="A33" s="31">
        <v>43040</v>
      </c>
      <c r="B33" s="23">
        <v>30</v>
      </c>
      <c r="C33" s="24">
        <f t="shared" si="2"/>
        <v>164689.67977058055</v>
      </c>
      <c r="D33" s="24"/>
      <c r="E33" s="24">
        <f t="shared" si="7"/>
        <v>171280.87746237984</v>
      </c>
      <c r="F33" s="24">
        <f t="shared" si="0"/>
        <v>576.41387919703186</v>
      </c>
      <c r="G33" s="32"/>
      <c r="H33" s="25">
        <f t="shared" ca="1" si="5"/>
        <v>288.75890410958903</v>
      </c>
      <c r="I33" s="26">
        <f t="shared" ca="1" si="6"/>
        <v>1113895.2432982845</v>
      </c>
      <c r="J33" s="26">
        <f t="shared" ca="1" si="3"/>
        <v>-1113895.2432982845</v>
      </c>
      <c r="K33" s="27">
        <f t="shared" ca="1" si="4"/>
        <v>-1429.3691075034371</v>
      </c>
      <c r="L33" s="27">
        <f t="shared" ca="1" si="1"/>
        <v>62.416666666666671</v>
      </c>
    </row>
    <row r="34" spans="1:12">
      <c r="A34" s="31">
        <v>43070</v>
      </c>
      <c r="B34" s="23">
        <v>31</v>
      </c>
      <c r="C34" s="24">
        <f t="shared" si="2"/>
        <v>166766.09364977758</v>
      </c>
      <c r="D34" s="24"/>
      <c r="E34" s="24">
        <f t="shared" si="7"/>
        <v>173371.85167480126</v>
      </c>
      <c r="F34" s="24">
        <f t="shared" si="0"/>
        <v>583.68132777422147</v>
      </c>
      <c r="G34" s="32"/>
      <c r="H34" s="25">
        <f t="shared" ca="1" si="5"/>
        <v>289.75890410958903</v>
      </c>
      <c r="I34" s="26">
        <f t="shared" ca="1" si="6"/>
        <v>1112465.874190781</v>
      </c>
      <c r="J34" s="26">
        <f t="shared" ca="1" si="3"/>
        <v>-1112465.874190781</v>
      </c>
      <c r="K34" s="27">
        <f t="shared" ca="1" si="4"/>
        <v>-1434.3718993796992</v>
      </c>
      <c r="L34" s="27">
        <f t="shared" ca="1" si="1"/>
        <v>62.5</v>
      </c>
    </row>
    <row r="35" spans="1:12">
      <c r="A35" s="31">
        <v>43101</v>
      </c>
      <c r="B35" s="23">
        <v>32</v>
      </c>
      <c r="C35" s="24">
        <f t="shared" si="2"/>
        <v>168849.7749775518</v>
      </c>
      <c r="D35" s="24"/>
      <c r="E35" s="24">
        <f t="shared" si="7"/>
        <v>175470.14429696617</v>
      </c>
      <c r="F35" s="24">
        <f t="shared" si="0"/>
        <v>590.97421242143128</v>
      </c>
      <c r="G35" s="32"/>
      <c r="H35" s="25">
        <f t="shared" ca="1" si="5"/>
        <v>290.75890410958903</v>
      </c>
      <c r="I35" s="26">
        <f t="shared" ca="1" si="6"/>
        <v>1111031.5022914014</v>
      </c>
      <c r="J35" s="26">
        <f t="shared" ca="1" si="3"/>
        <v>-1111031.5022914014</v>
      </c>
      <c r="K35" s="27">
        <f t="shared" ca="1" si="4"/>
        <v>-1439.3922010275278</v>
      </c>
      <c r="L35" s="27">
        <f t="shared" ca="1" si="1"/>
        <v>62.583333333333329</v>
      </c>
    </row>
    <row r="36" spans="1:12">
      <c r="A36" s="31">
        <v>43132</v>
      </c>
      <c r="B36" s="23">
        <v>33</v>
      </c>
      <c r="C36" s="24">
        <f t="shared" si="2"/>
        <v>170940.74918997323</v>
      </c>
      <c r="D36" s="24"/>
      <c r="E36" s="24">
        <f t="shared" si="7"/>
        <v>177575.78094330867</v>
      </c>
      <c r="F36" s="24">
        <f t="shared" si="0"/>
        <v>598.29262216490622</v>
      </c>
      <c r="G36" s="32"/>
      <c r="H36" s="25">
        <f t="shared" ca="1" si="5"/>
        <v>291.75890410958903</v>
      </c>
      <c r="I36" s="26">
        <f t="shared" ca="1" si="6"/>
        <v>1109592.1100903738</v>
      </c>
      <c r="J36" s="26">
        <f t="shared" ca="1" si="3"/>
        <v>-1109592.1100903738</v>
      </c>
      <c r="K36" s="27">
        <f t="shared" ca="1" si="4"/>
        <v>-1444.4300737311246</v>
      </c>
      <c r="L36" s="27">
        <f t="shared" ca="1" si="1"/>
        <v>62.666666666666671</v>
      </c>
    </row>
    <row r="37" spans="1:12">
      <c r="A37" s="31">
        <v>43160</v>
      </c>
      <c r="B37" s="23">
        <v>34</v>
      </c>
      <c r="C37" s="24">
        <f t="shared" si="2"/>
        <v>173039.04181213814</v>
      </c>
      <c r="D37" s="24"/>
      <c r="E37" s="24">
        <f t="shared" si="7"/>
        <v>179688.78731791335</v>
      </c>
      <c r="F37" s="24">
        <f t="shared" si="0"/>
        <v>605.63664634248346</v>
      </c>
      <c r="G37" s="32"/>
      <c r="H37" s="25">
        <f t="shared" ca="1" si="5"/>
        <v>292.75890410958903</v>
      </c>
      <c r="I37" s="26">
        <f t="shared" ca="1" si="6"/>
        <v>1108147.6800166427</v>
      </c>
      <c r="J37" s="26">
        <f t="shared" ca="1" si="3"/>
        <v>-1108147.6800166427</v>
      </c>
      <c r="K37" s="27">
        <f t="shared" ca="1" si="4"/>
        <v>-1449.4855789891835</v>
      </c>
      <c r="L37" s="27">
        <f t="shared" ca="1" si="1"/>
        <v>62.75</v>
      </c>
    </row>
    <row r="38" spans="1:12">
      <c r="A38" s="31">
        <v>43191</v>
      </c>
      <c r="B38" s="23">
        <v>35</v>
      </c>
      <c r="C38" s="24">
        <f t="shared" si="2"/>
        <v>175144.67845848063</v>
      </c>
      <c r="D38" s="24"/>
      <c r="E38" s="24">
        <f t="shared" si="7"/>
        <v>181809.18921482915</v>
      </c>
      <c r="F38" s="24">
        <f t="shared" si="0"/>
        <v>613.00637460468215</v>
      </c>
      <c r="G38" s="32"/>
      <c r="H38" s="25">
        <f t="shared" ca="1" si="5"/>
        <v>293.75890410958903</v>
      </c>
      <c r="I38" s="26">
        <f t="shared" ca="1" si="6"/>
        <v>1106698.1944376535</v>
      </c>
      <c r="J38" s="26">
        <f t="shared" ca="1" si="3"/>
        <v>-1106698.1944376535</v>
      </c>
      <c r="K38" s="27">
        <f t="shared" ca="1" si="4"/>
        <v>-1454.5587785156454</v>
      </c>
      <c r="L38" s="27">
        <f t="shared" ca="1" si="1"/>
        <v>62.833333333333329</v>
      </c>
    </row>
    <row r="39" spans="1:12">
      <c r="A39" s="31">
        <v>43221</v>
      </c>
      <c r="B39" s="23">
        <v>36</v>
      </c>
      <c r="C39" s="24">
        <f t="shared" si="2"/>
        <v>177257.68483308531</v>
      </c>
      <c r="D39" s="24"/>
      <c r="E39" s="24">
        <f t="shared" si="7"/>
        <v>183937.01251838414</v>
      </c>
      <c r="F39" s="24">
        <f t="shared" si="0"/>
        <v>620.40189691579849</v>
      </c>
      <c r="G39" s="32"/>
      <c r="H39" s="25">
        <f t="shared" ca="1" si="5"/>
        <v>294.75890410958903</v>
      </c>
      <c r="I39" s="26">
        <f t="shared" ca="1" si="6"/>
        <v>1105243.635659138</v>
      </c>
      <c r="J39" s="26">
        <f t="shared" ca="1" si="3"/>
        <v>-1105243.635659138</v>
      </c>
      <c r="K39" s="27">
        <f t="shared" ca="1" si="4"/>
        <v>-1459.6497342404496</v>
      </c>
      <c r="L39" s="27">
        <f t="shared" ca="1" si="1"/>
        <v>62.916666666666671</v>
      </c>
    </row>
    <row r="40" spans="1:12">
      <c r="A40" s="31">
        <v>43252</v>
      </c>
      <c r="B40" s="23">
        <v>37</v>
      </c>
      <c r="C40" s="24">
        <f t="shared" si="2"/>
        <v>179378.08673000112</v>
      </c>
      <c r="D40" s="24"/>
      <c r="E40" s="24">
        <f t="shared" si="7"/>
        <v>186072.2832035016</v>
      </c>
      <c r="F40" s="24">
        <f t="shared" si="0"/>
        <v>627.8233035550038</v>
      </c>
      <c r="G40" s="32"/>
      <c r="H40" s="25">
        <f t="shared" ca="1" si="5"/>
        <v>295.75890410958903</v>
      </c>
      <c r="I40" s="26">
        <f t="shared" ca="1" si="6"/>
        <v>1103783.9859248975</v>
      </c>
      <c r="J40" s="26">
        <f t="shared" ca="1" si="3"/>
        <v>-1103783.9859248975</v>
      </c>
      <c r="K40" s="27">
        <f t="shared" ca="1" si="4"/>
        <v>-1464.7585083102913</v>
      </c>
      <c r="L40" s="27">
        <f t="shared" ca="1" si="1"/>
        <v>63</v>
      </c>
    </row>
    <row r="41" spans="1:12">
      <c r="A41" s="31">
        <v>43282</v>
      </c>
      <c r="B41" s="23">
        <v>38</v>
      </c>
      <c r="C41" s="24">
        <f t="shared" si="2"/>
        <v>181505.91003355611</v>
      </c>
      <c r="D41" s="24"/>
      <c r="E41" s="24">
        <f t="shared" si="7"/>
        <v>188215.02733601697</v>
      </c>
      <c r="F41" s="24">
        <f t="shared" si="0"/>
        <v>635.27068511744631</v>
      </c>
      <c r="G41" s="32"/>
      <c r="H41" s="25">
        <f t="shared" ca="1" si="5"/>
        <v>296.75890410958903</v>
      </c>
      <c r="I41" s="26">
        <f t="shared" ca="1" si="6"/>
        <v>1102319.2274165873</v>
      </c>
      <c r="J41" s="26">
        <f t="shared" ca="1" si="3"/>
        <v>-1102319.2274165873</v>
      </c>
      <c r="K41" s="27">
        <f t="shared" ca="1" si="4"/>
        <v>-1469.8851630893773</v>
      </c>
      <c r="L41" s="27">
        <f t="shared" ca="1" si="1"/>
        <v>63.083333333333329</v>
      </c>
    </row>
    <row r="42" spans="1:12">
      <c r="A42" s="31">
        <v>43313</v>
      </c>
      <c r="B42" s="23">
        <v>39</v>
      </c>
      <c r="C42" s="24">
        <f t="shared" si="2"/>
        <v>183641.18071867357</v>
      </c>
      <c r="D42" s="24"/>
      <c r="E42" s="24">
        <f t="shared" si="7"/>
        <v>190365.27107299614</v>
      </c>
      <c r="F42" s="24">
        <f t="shared" si="0"/>
        <v>642.74413251535736</v>
      </c>
      <c r="G42" s="32"/>
      <c r="H42" s="25">
        <f t="shared" ca="1" si="5"/>
        <v>297.75890410958903</v>
      </c>
      <c r="I42" s="26">
        <f t="shared" ca="1" si="6"/>
        <v>1100849.3422534978</v>
      </c>
      <c r="J42" s="26">
        <f t="shared" ca="1" si="3"/>
        <v>-1100849.3422534978</v>
      </c>
      <c r="K42" s="27">
        <f t="shared" ca="1" si="4"/>
        <v>-1475.0297611601904</v>
      </c>
      <c r="L42" s="27">
        <f t="shared" ca="1" si="1"/>
        <v>63.166666666666671</v>
      </c>
    </row>
    <row r="43" spans="1:12">
      <c r="A43" s="31">
        <v>43344</v>
      </c>
      <c r="B43" s="23">
        <v>40</v>
      </c>
      <c r="C43" s="24">
        <f t="shared" si="2"/>
        <v>185783.92485118893</v>
      </c>
      <c r="D43" s="24"/>
      <c r="E43" s="24">
        <f t="shared" si="7"/>
        <v>192523.04066305474</v>
      </c>
      <c r="F43" s="24">
        <f t="shared" si="0"/>
        <v>650.24373697916121</v>
      </c>
      <c r="G43" s="32"/>
      <c r="H43" s="25">
        <f t="shared" ca="1" si="5"/>
        <v>298.75890410958903</v>
      </c>
      <c r="I43" s="26">
        <f t="shared" ca="1" si="6"/>
        <v>1099374.3124923375</v>
      </c>
      <c r="J43" s="26">
        <f t="shared" ca="1" si="3"/>
        <v>-1099374.3124923375</v>
      </c>
      <c r="K43" s="27">
        <f t="shared" ca="1" si="4"/>
        <v>-1480.1923653242511</v>
      </c>
      <c r="L43" s="27">
        <f t="shared" ca="1" si="1"/>
        <v>63.25</v>
      </c>
    </row>
    <row r="44" spans="1:12">
      <c r="A44" s="31">
        <v>43374</v>
      </c>
      <c r="B44" s="23">
        <v>41</v>
      </c>
      <c r="C44" s="24">
        <f t="shared" si="2"/>
        <v>187934.1685881681</v>
      </c>
      <c r="D44" s="24"/>
      <c r="E44" s="24">
        <f t="shared" si="7"/>
        <v>194688.36244667854</v>
      </c>
      <c r="F44" s="24">
        <f t="shared" si="0"/>
        <v>657.76959005858828</v>
      </c>
      <c r="G44" s="32"/>
      <c r="H44" s="25">
        <f t="shared" ca="1" si="5"/>
        <v>299.75890410958903</v>
      </c>
      <c r="I44" s="26">
        <f t="shared" ca="1" si="6"/>
        <v>1097894.1201270132</v>
      </c>
      <c r="J44" s="26">
        <f t="shared" ca="1" si="3"/>
        <v>-1097894.1201270132</v>
      </c>
      <c r="K44" s="27">
        <f t="shared" ca="1" si="4"/>
        <v>-1485.3730386028865</v>
      </c>
      <c r="L44" s="27">
        <f t="shared" ca="1" si="1"/>
        <v>63.333333333333329</v>
      </c>
    </row>
    <row r="45" spans="1:12">
      <c r="A45" s="31">
        <v>43405</v>
      </c>
      <c r="B45" s="23">
        <v>42</v>
      </c>
      <c r="C45" s="24">
        <f t="shared" si="2"/>
        <v>190091.9381782267</v>
      </c>
      <c r="D45" s="24"/>
      <c r="E45" s="24">
        <f t="shared" si="7"/>
        <v>196861.26285654501</v>
      </c>
      <c r="F45" s="24">
        <f t="shared" si="0"/>
        <v>665.32178362379341</v>
      </c>
      <c r="G45" s="32"/>
      <c r="H45" s="25">
        <f t="shared" ca="1" si="5"/>
        <v>300.75890410958903</v>
      </c>
      <c r="I45" s="26">
        <f t="shared" ca="1" si="6"/>
        <v>1096408.7470884102</v>
      </c>
      <c r="J45" s="26">
        <f t="shared" ca="1" si="3"/>
        <v>-1096408.7470884102</v>
      </c>
      <c r="K45" s="27">
        <f t="shared" ca="1" si="4"/>
        <v>-1490.5718442379971</v>
      </c>
      <c r="L45" s="27">
        <f t="shared" ca="1" si="1"/>
        <v>63.416666666666671</v>
      </c>
    </row>
    <row r="46" spans="1:12">
      <c r="A46" s="31">
        <v>43435</v>
      </c>
      <c r="B46" s="23">
        <v>43</v>
      </c>
      <c r="C46" s="24">
        <f t="shared" si="2"/>
        <v>192257.2599618505</v>
      </c>
      <c r="D46" s="24"/>
      <c r="E46" s="24">
        <f t="shared" si="7"/>
        <v>199041.76841784603</v>
      </c>
      <c r="F46" s="24">
        <f t="shared" si="0"/>
        <v>672.90040986647671</v>
      </c>
      <c r="G46" s="32"/>
      <c r="H46" s="25">
        <f t="shared" ca="1" si="5"/>
        <v>301.75890410958903</v>
      </c>
      <c r="I46" s="26">
        <f t="shared" ca="1" si="6"/>
        <v>1094918.1752441721</v>
      </c>
      <c r="J46" s="26">
        <f t="shared" ca="1" si="3"/>
        <v>-1094918.1752441721</v>
      </c>
      <c r="K46" s="27">
        <f t="shared" ca="1" si="4"/>
        <v>-1495.7888456928304</v>
      </c>
      <c r="L46" s="27">
        <f t="shared" ca="1" si="1"/>
        <v>63.5</v>
      </c>
    </row>
    <row r="47" spans="1:12">
      <c r="A47" s="31">
        <v>43466</v>
      </c>
      <c r="B47" s="23">
        <v>44</v>
      </c>
      <c r="C47" s="24">
        <f t="shared" si="2"/>
        <v>194430.16037171698</v>
      </c>
      <c r="D47" s="24"/>
      <c r="E47" s="24">
        <f t="shared" si="7"/>
        <v>201229.90574861161</v>
      </c>
      <c r="F47" s="24">
        <f t="shared" si="0"/>
        <v>680.50556130100938</v>
      </c>
      <c r="G47" s="32"/>
      <c r="H47" s="25">
        <f t="shared" ca="1" si="5"/>
        <v>302.75890410958903</v>
      </c>
      <c r="I47" s="26">
        <f t="shared" ca="1" si="6"/>
        <v>1093422.3863984793</v>
      </c>
      <c r="J47" s="26">
        <f t="shared" ca="1" si="3"/>
        <v>-1093422.3863984793</v>
      </c>
      <c r="K47" s="27">
        <f t="shared" ca="1" si="4"/>
        <v>-1501.0241066527551</v>
      </c>
      <c r="L47" s="27">
        <f t="shared" ca="1" si="1"/>
        <v>63.583333333333329</v>
      </c>
    </row>
    <row r="48" spans="1:12">
      <c r="A48" s="31">
        <v>43497</v>
      </c>
      <c r="B48" s="23">
        <v>45</v>
      </c>
      <c r="C48" s="24">
        <f t="shared" si="2"/>
        <v>196610.665933018</v>
      </c>
      <c r="D48" s="24"/>
      <c r="E48" s="24">
        <f t="shared" si="7"/>
        <v>203425.70156003485</v>
      </c>
      <c r="F48" s="24">
        <f t="shared" si="0"/>
        <v>688.13733076556287</v>
      </c>
      <c r="G48" s="32"/>
      <c r="H48" s="25">
        <f t="shared" ca="1" si="5"/>
        <v>303.75890410958903</v>
      </c>
      <c r="I48" s="26">
        <f t="shared" ca="1" si="6"/>
        <v>1091921.3622918266</v>
      </c>
      <c r="J48" s="26">
        <f t="shared" ca="1" si="3"/>
        <v>-1091921.3622918266</v>
      </c>
      <c r="K48" s="27">
        <f t="shared" ca="1" si="4"/>
        <v>-1506.2776910260395</v>
      </c>
      <c r="L48" s="27">
        <f t="shared" ca="1" si="1"/>
        <v>63.666666666666671</v>
      </c>
    </row>
    <row r="49" spans="1:12">
      <c r="A49" s="31">
        <v>43525</v>
      </c>
      <c r="B49" s="23">
        <v>46</v>
      </c>
      <c r="C49" s="24">
        <f t="shared" si="2"/>
        <v>198798.80326378357</v>
      </c>
      <c r="D49" s="24"/>
      <c r="E49" s="24">
        <f t="shared" si="7"/>
        <v>205629.18265679808</v>
      </c>
      <c r="F49" s="24">
        <f t="shared" si="0"/>
        <v>695.79581142324241</v>
      </c>
      <c r="G49" s="32"/>
      <c r="H49" s="25">
        <f t="shared" ca="1" si="5"/>
        <v>304.75890410958903</v>
      </c>
      <c r="I49" s="26">
        <f t="shared" ca="1" si="6"/>
        <v>1090415.0846008006</v>
      </c>
      <c r="J49" s="26">
        <f t="shared" ca="1" si="3"/>
        <v>-1090415.0846008006</v>
      </c>
      <c r="K49" s="27">
        <f t="shared" ca="1" si="4"/>
        <v>-1511.5496629446302</v>
      </c>
      <c r="L49" s="27">
        <f t="shared" ca="1" si="1"/>
        <v>63.75</v>
      </c>
    </row>
    <row r="50" spans="1:12">
      <c r="A50" s="31">
        <v>43556</v>
      </c>
      <c r="B50" s="23">
        <v>47</v>
      </c>
      <c r="C50" s="24">
        <f t="shared" si="2"/>
        <v>200994.59907520682</v>
      </c>
      <c r="D50" s="24"/>
      <c r="E50" s="24">
        <f t="shared" si="7"/>
        <v>207840.37593739998</v>
      </c>
      <c r="F50" s="24">
        <f t="shared" si="0"/>
        <v>703.48109676322383</v>
      </c>
      <c r="G50" s="32"/>
      <c r="H50" s="25">
        <f t="shared" ca="1" si="5"/>
        <v>305.75890410958903</v>
      </c>
      <c r="I50" s="26">
        <f t="shared" ca="1" si="6"/>
        <v>1088903.534937856</v>
      </c>
      <c r="J50" s="26">
        <f t="shared" ca="1" si="3"/>
        <v>-1088903.534937856</v>
      </c>
      <c r="K50" s="27">
        <f t="shared" ca="1" si="4"/>
        <v>-1516.8400867649366</v>
      </c>
      <c r="L50" s="27">
        <f t="shared" ca="1" si="1"/>
        <v>63.833333333333329</v>
      </c>
    </row>
    <row r="51" spans="1:12">
      <c r="A51" s="31">
        <v>43586</v>
      </c>
      <c r="B51" s="23">
        <v>48</v>
      </c>
      <c r="C51" s="24">
        <f t="shared" si="2"/>
        <v>203198.08017197004</v>
      </c>
      <c r="D51" s="24"/>
      <c r="E51" s="24">
        <f t="shared" si="7"/>
        <v>210059.30839448399</v>
      </c>
      <c r="F51" s="24">
        <f t="shared" si="0"/>
        <v>711.19328060189503</v>
      </c>
      <c r="G51" s="32"/>
      <c r="H51" s="25">
        <f t="shared" ca="1" si="5"/>
        <v>306.75890410958903</v>
      </c>
      <c r="I51" s="26">
        <f t="shared" ca="1" si="6"/>
        <v>1087386.6948510911</v>
      </c>
      <c r="J51" s="26">
        <f t="shared" ca="1" si="3"/>
        <v>-1087386.6948510911</v>
      </c>
      <c r="K51" s="27">
        <f t="shared" ca="1" si="4"/>
        <v>-1522.1490270686136</v>
      </c>
      <c r="L51" s="27">
        <f t="shared" ca="1" si="1"/>
        <v>63.916666666666671</v>
      </c>
    </row>
    <row r="52" spans="1:12">
      <c r="A52" s="31">
        <v>43617</v>
      </c>
      <c r="B52" s="23">
        <v>49</v>
      </c>
      <c r="C52" s="24">
        <f t="shared" si="2"/>
        <v>205409.27345257194</v>
      </c>
      <c r="D52" s="24"/>
      <c r="E52" s="24">
        <f t="shared" si="7"/>
        <v>212286.0071151678</v>
      </c>
      <c r="F52" s="24">
        <f t="shared" si="0"/>
        <v>718.93245708400173</v>
      </c>
      <c r="G52" s="32"/>
      <c r="H52" s="25">
        <f t="shared" ca="1" si="5"/>
        <v>307.75890410958903</v>
      </c>
      <c r="I52" s="26">
        <f t="shared" ca="1" si="6"/>
        <v>1085864.5458240225</v>
      </c>
      <c r="J52" s="26">
        <f t="shared" ca="1" si="3"/>
        <v>-1085864.5458240225</v>
      </c>
      <c r="K52" s="27">
        <f t="shared" ca="1" si="4"/>
        <v>-1527.4765486633537</v>
      </c>
      <c r="L52" s="27">
        <f t="shared" ca="1" si="1"/>
        <v>64</v>
      </c>
    </row>
    <row r="53" spans="1:12">
      <c r="A53" s="31">
        <v>43647</v>
      </c>
      <c r="B53" s="23">
        <v>50</v>
      </c>
      <c r="C53" s="24">
        <f t="shared" si="2"/>
        <v>207628.20590965595</v>
      </c>
      <c r="D53" s="24"/>
      <c r="E53" s="24">
        <f t="shared" si="7"/>
        <v>214520.49928137398</v>
      </c>
      <c r="F53" s="24">
        <f t="shared" si="0"/>
        <v>726.69872068379573</v>
      </c>
      <c r="G53" s="32"/>
      <c r="H53" s="25">
        <f t="shared" ca="1" si="5"/>
        <v>308.75890410958903</v>
      </c>
      <c r="I53" s="26">
        <f t="shared" ca="1" si="6"/>
        <v>1084337.0692753592</v>
      </c>
      <c r="J53" s="26">
        <f t="shared" ca="1" si="3"/>
        <v>-1084337.0692753592</v>
      </c>
      <c r="K53" s="27">
        <f t="shared" ca="1" si="4"/>
        <v>-1532.8227165836756</v>
      </c>
      <c r="L53" s="27">
        <f t="shared" ca="1" si="1"/>
        <v>64.083333333333329</v>
      </c>
    </row>
    <row r="54" spans="1:12">
      <c r="A54" s="31">
        <v>43678</v>
      </c>
      <c r="B54" s="23">
        <v>51</v>
      </c>
      <c r="C54" s="24">
        <f t="shared" si="2"/>
        <v>209854.90463033976</v>
      </c>
      <c r="D54" s="24"/>
      <c r="E54" s="24">
        <f t="shared" si="7"/>
        <v>216762.81217016189</v>
      </c>
      <c r="F54" s="24">
        <f t="shared" si="0"/>
        <v>734.49216620618904</v>
      </c>
      <c r="G54" s="32"/>
      <c r="H54" s="25">
        <f t="shared" ca="1" si="5"/>
        <v>309.75890410958903</v>
      </c>
      <c r="I54" s="26">
        <f t="shared" ca="1" si="6"/>
        <v>1082804.2465587754</v>
      </c>
      <c r="J54" s="26">
        <f t="shared" ca="1" si="3"/>
        <v>-1082804.2465587754</v>
      </c>
      <c r="K54" s="27">
        <f t="shared" ca="1" si="4"/>
        <v>-1538.1875960917187</v>
      </c>
      <c r="L54" s="27">
        <f t="shared" ca="1" si="1"/>
        <v>64.166666666666671</v>
      </c>
    </row>
    <row r="55" spans="1:12">
      <c r="A55" s="31">
        <v>43709</v>
      </c>
      <c r="B55" s="23">
        <v>52</v>
      </c>
      <c r="C55" s="24">
        <f t="shared" si="2"/>
        <v>212089.39679654595</v>
      </c>
      <c r="D55" s="24"/>
      <c r="E55" s="24">
        <f t="shared" si="7"/>
        <v>219012.97315406057</v>
      </c>
      <c r="F55" s="24">
        <f t="shared" si="0"/>
        <v>742.31288878791077</v>
      </c>
      <c r="G55" s="32"/>
      <c r="H55" s="25">
        <f t="shared" ca="1" si="5"/>
        <v>310.75890410958903</v>
      </c>
      <c r="I55" s="26">
        <f t="shared" ca="1" si="6"/>
        <v>1081266.0589626837</v>
      </c>
      <c r="J55" s="26">
        <f t="shared" ca="1" si="3"/>
        <v>-1081266.0589626837</v>
      </c>
      <c r="K55" s="27">
        <f t="shared" ca="1" si="4"/>
        <v>-1543.5712526780399</v>
      </c>
      <c r="L55" s="27">
        <f t="shared" ca="1" si="1"/>
        <v>64.25</v>
      </c>
    </row>
    <row r="56" spans="1:12">
      <c r="A56" s="31">
        <v>43739</v>
      </c>
      <c r="B56" s="23">
        <v>53</v>
      </c>
      <c r="C56" s="24">
        <f t="shared" si="2"/>
        <v>214331.70968533386</v>
      </c>
      <c r="D56" s="24"/>
      <c r="E56" s="24">
        <f t="shared" si="7"/>
        <v>221271.00970140289</v>
      </c>
      <c r="F56" s="24">
        <f t="shared" si="0"/>
        <v>750.16098389866841</v>
      </c>
      <c r="G56" s="32"/>
      <c r="H56" s="25">
        <f t="shared" ca="1" si="5"/>
        <v>311.75890410958903</v>
      </c>
      <c r="I56" s="26">
        <f t="shared" ca="1" si="6"/>
        <v>1079722.4877100056</v>
      </c>
      <c r="J56" s="26">
        <f t="shared" ca="1" si="3"/>
        <v>-1079722.4877100056</v>
      </c>
      <c r="K56" s="27">
        <f t="shared" ca="1" si="4"/>
        <v>-1548.973752062413</v>
      </c>
      <c r="L56" s="27">
        <f t="shared" ca="1" si="1"/>
        <v>64.333333333333329</v>
      </c>
    </row>
    <row r="57" spans="1:12">
      <c r="A57" s="31">
        <v>43770</v>
      </c>
      <c r="B57" s="23">
        <v>54</v>
      </c>
      <c r="C57" s="24">
        <f t="shared" si="2"/>
        <v>216581.87066923254</v>
      </c>
      <c r="D57" s="24"/>
      <c r="E57" s="24">
        <f t="shared" si="7"/>
        <v>223536.94937666089</v>
      </c>
      <c r="F57" s="24">
        <f t="shared" si="0"/>
        <v>758.03654734231384</v>
      </c>
      <c r="G57" s="32"/>
      <c r="H57" s="25">
        <f t="shared" ca="1" si="5"/>
        <v>312.75890410958903</v>
      </c>
      <c r="I57" s="26">
        <f t="shared" ca="1" si="6"/>
        <v>1078173.5139579433</v>
      </c>
      <c r="J57" s="26">
        <f t="shared" ca="1" si="3"/>
        <v>-1078173.5139579433</v>
      </c>
      <c r="K57" s="27">
        <f t="shared" ca="1" si="4"/>
        <v>-1554.395160194631</v>
      </c>
      <c r="L57" s="27">
        <f t="shared" ca="1" si="1"/>
        <v>64.416666666666671</v>
      </c>
    </row>
    <row r="58" spans="1:12">
      <c r="A58" s="31">
        <v>43800</v>
      </c>
      <c r="B58" s="23">
        <v>55</v>
      </c>
      <c r="C58" s="24">
        <f t="shared" si="2"/>
        <v>218839.90721657485</v>
      </c>
      <c r="D58" s="24"/>
      <c r="E58" s="24">
        <f t="shared" si="7"/>
        <v>225810.81984078232</v>
      </c>
      <c r="F58" s="24">
        <f t="shared" si="0"/>
        <v>765.9396752580119</v>
      </c>
      <c r="G58" s="32"/>
      <c r="H58" s="25">
        <f t="shared" ca="1" si="5"/>
        <v>313.75890410958903</v>
      </c>
      <c r="I58" s="26">
        <f t="shared" ca="1" si="6"/>
        <v>1076619.1187977486</v>
      </c>
      <c r="J58" s="26">
        <f t="shared" ca="1" si="3"/>
        <v>-1076619.1187977486</v>
      </c>
      <c r="K58" s="27">
        <f t="shared" ca="1" si="4"/>
        <v>-1559.8355432553126</v>
      </c>
      <c r="L58" s="27">
        <f t="shared" ca="1" si="1"/>
        <v>64.5</v>
      </c>
    </row>
    <row r="59" spans="1:12">
      <c r="A59" s="31">
        <v>43831</v>
      </c>
      <c r="B59" s="23">
        <v>56</v>
      </c>
      <c r="C59" s="24">
        <f t="shared" si="2"/>
        <v>221105.84689183286</v>
      </c>
      <c r="D59" s="24"/>
      <c r="E59" s="24">
        <f t="shared" si="7"/>
        <v>228092.64885152815</v>
      </c>
      <c r="F59" s="24">
        <f t="shared" si="0"/>
        <v>773.8704641214149</v>
      </c>
      <c r="G59" s="32"/>
      <c r="H59" s="25">
        <f t="shared" ca="1" si="5"/>
        <v>314.75890410958903</v>
      </c>
      <c r="I59" s="26">
        <f t="shared" ca="1" si="6"/>
        <v>1075059.2832544933</v>
      </c>
      <c r="J59" s="26">
        <f t="shared" ca="1" si="3"/>
        <v>-1075059.2832544933</v>
      </c>
      <c r="K59" s="27">
        <f t="shared" ca="1" si="4"/>
        <v>-1565.2949676567064</v>
      </c>
      <c r="L59" s="27">
        <f t="shared" ca="1" si="1"/>
        <v>64.583333333333329</v>
      </c>
    </row>
    <row r="60" spans="1:12">
      <c r="A60" s="31">
        <v>43862</v>
      </c>
      <c r="B60" s="23">
        <v>57</v>
      </c>
      <c r="C60" s="24">
        <f t="shared" si="2"/>
        <v>223379.71735595429</v>
      </c>
      <c r="D60" s="24"/>
      <c r="E60" s="24">
        <f t="shared" si="7"/>
        <v>230382.46426381159</v>
      </c>
      <c r="F60" s="24">
        <f t="shared" si="0"/>
        <v>781.82901074583992</v>
      </c>
      <c r="G60" s="32"/>
      <c r="H60" s="25">
        <f t="shared" ca="1" si="5"/>
        <v>315.75890410958903</v>
      </c>
      <c r="I60" s="26">
        <f t="shared" ca="1" si="6"/>
        <v>1073493.9882868365</v>
      </c>
      <c r="J60" s="26">
        <f t="shared" ca="1" si="3"/>
        <v>-1073493.9882868365</v>
      </c>
      <c r="K60" s="27">
        <f t="shared" ca="1" si="4"/>
        <v>-1570.7735000435046</v>
      </c>
      <c r="L60" s="27">
        <f t="shared" ca="1" si="1"/>
        <v>64.666666666666671</v>
      </c>
    </row>
    <row r="61" spans="1:12">
      <c r="A61" s="31">
        <v>43891</v>
      </c>
      <c r="B61" s="23">
        <v>58</v>
      </c>
      <c r="C61" s="24">
        <f t="shared" si="2"/>
        <v>225661.54636670012</v>
      </c>
      <c r="D61" s="24"/>
      <c r="E61" s="24">
        <f t="shared" si="7"/>
        <v>232680.29403003803</v>
      </c>
      <c r="F61" s="24">
        <f t="shared" si="0"/>
        <v>789.81541228345031</v>
      </c>
      <c r="G61" s="32"/>
      <c r="H61" s="25">
        <f t="shared" ca="1" si="5"/>
        <v>316.75890410958903</v>
      </c>
      <c r="I61" s="26">
        <f t="shared" ca="1" si="6"/>
        <v>1071923.2147867931</v>
      </c>
      <c r="J61" s="26">
        <f t="shared" ca="1" si="3"/>
        <v>-1071923.2147867931</v>
      </c>
      <c r="K61" s="27">
        <f t="shared" ca="1" si="4"/>
        <v>-1576.271207293657</v>
      </c>
      <c r="L61" s="27">
        <f t="shared" ca="1" si="1"/>
        <v>64.75</v>
      </c>
    </row>
    <row r="62" spans="1:12">
      <c r="A62" s="31">
        <v>43922</v>
      </c>
      <c r="B62" s="23">
        <v>59</v>
      </c>
      <c r="C62" s="24">
        <f t="shared" si="2"/>
        <v>227951.36177898356</v>
      </c>
      <c r="D62" s="24"/>
      <c r="E62" s="24">
        <f t="shared" si="7"/>
        <v>234986.16620044626</v>
      </c>
      <c r="F62" s="24">
        <f t="shared" si="0"/>
        <v>797.82976622644242</v>
      </c>
      <c r="G62" s="32"/>
      <c r="H62" s="25">
        <f t="shared" ca="1" si="5"/>
        <v>317.75890410958903</v>
      </c>
      <c r="I62" s="26">
        <f t="shared" ca="1" si="6"/>
        <v>1070346.9435794994</v>
      </c>
      <c r="J62" s="26">
        <f t="shared" ca="1" si="3"/>
        <v>-1070346.9435794994</v>
      </c>
      <c r="K62" s="27">
        <f t="shared" ca="1" si="4"/>
        <v>-1581.7881565191847</v>
      </c>
      <c r="L62" s="27">
        <f t="shared" ca="1" si="1"/>
        <v>64.833333333333329</v>
      </c>
    </row>
    <row r="63" spans="1:12">
      <c r="A63" s="31">
        <v>43952</v>
      </c>
      <c r="B63" s="23">
        <v>60</v>
      </c>
      <c r="C63" s="24">
        <f t="shared" si="2"/>
        <v>230249.19154520999</v>
      </c>
      <c r="D63" s="24"/>
      <c r="E63" s="24">
        <f t="shared" si="7"/>
        <v>237300.10892345093</v>
      </c>
      <c r="F63" s="24">
        <f t="shared" si="0"/>
        <v>805.87217040823487</v>
      </c>
      <c r="G63" s="32"/>
      <c r="H63" s="25">
        <f t="shared" ca="1" si="5"/>
        <v>318.75890410958903</v>
      </c>
      <c r="I63" s="26">
        <f t="shared" ca="1" si="6"/>
        <v>1068765.1554229802</v>
      </c>
      <c r="J63" s="26">
        <f t="shared" ca="1" si="3"/>
        <v>-1068765.1554229802</v>
      </c>
      <c r="K63" s="27">
        <f t="shared" ca="1" si="4"/>
        <v>-1587.3244150670021</v>
      </c>
      <c r="L63" s="27">
        <f t="shared" ca="1" si="1"/>
        <v>64.916666666666671</v>
      </c>
    </row>
    <row r="64" spans="1:12">
      <c r="A64" s="31">
        <v>43983</v>
      </c>
      <c r="B64" s="23">
        <v>61</v>
      </c>
      <c r="C64" s="24">
        <f t="shared" si="2"/>
        <v>232555.06371561822</v>
      </c>
      <c r="D64" s="24"/>
      <c r="E64" s="24">
        <f t="shared" si="7"/>
        <v>239622.1504459861</v>
      </c>
      <c r="F64" s="24">
        <f t="shared" si="0"/>
        <v>813.94272300466366</v>
      </c>
      <c r="G64" s="32"/>
      <c r="H64" s="25">
        <f t="shared" ca="1" si="5"/>
        <v>319.75890410958903</v>
      </c>
      <c r="I64" s="26">
        <f t="shared" ca="1" si="6"/>
        <v>1067177.8310079132</v>
      </c>
      <c r="J64" s="26">
        <f t="shared" ca="1" si="3"/>
        <v>-1067177.8310079132</v>
      </c>
      <c r="K64" s="27">
        <f t="shared" ca="1" si="4"/>
        <v>-1592.8800505197364</v>
      </c>
      <c r="L64" s="27">
        <f t="shared" ca="1" si="1"/>
        <v>65</v>
      </c>
    </row>
    <row r="65" spans="1:12">
      <c r="A65" s="31">
        <v>44013</v>
      </c>
      <c r="B65" s="23">
        <v>62</v>
      </c>
      <c r="C65" s="24">
        <f t="shared" si="2"/>
        <v>234869.00643862289</v>
      </c>
      <c r="D65" s="24"/>
      <c r="E65" s="24">
        <f t="shared" si="7"/>
        <v>241952.31911385016</v>
      </c>
      <c r="F65" s="24">
        <f t="shared" si="0"/>
        <v>822.04152253517998</v>
      </c>
      <c r="G65" s="32"/>
      <c r="H65" s="25">
        <f t="shared" ca="1" si="5"/>
        <v>320.75890410958903</v>
      </c>
      <c r="I65" s="26">
        <f t="shared" ca="1" si="6"/>
        <v>1065584.9509573935</v>
      </c>
      <c r="J65" s="26">
        <f t="shared" ca="1" si="3"/>
        <v>-1065584.9509573935</v>
      </c>
      <c r="K65" s="27">
        <f t="shared" ca="1" si="4"/>
        <v>-1598.4551306965554</v>
      </c>
      <c r="L65" s="27">
        <f t="shared" ca="1" si="1"/>
        <v>65.083333333333329</v>
      </c>
    </row>
    <row r="66" spans="1:12">
      <c r="A66" s="31">
        <v>44044</v>
      </c>
      <c r="B66" s="23">
        <v>63</v>
      </c>
      <c r="C66" s="24">
        <f t="shared" si="2"/>
        <v>237191.04796115807</v>
      </c>
      <c r="D66" s="24"/>
      <c r="E66" s="24">
        <f t="shared" si="7"/>
        <v>244290.64337205174</v>
      </c>
      <c r="F66" s="24">
        <f t="shared" si="0"/>
        <v>830.16866786405319</v>
      </c>
      <c r="G66" s="32"/>
      <c r="H66" s="25">
        <f t="shared" ca="1" si="5"/>
        <v>321.75890410958903</v>
      </c>
      <c r="I66" s="26">
        <f t="shared" ca="1" si="6"/>
        <v>1063986.495826697</v>
      </c>
      <c r="J66" s="26">
        <f t="shared" ca="1" si="3"/>
        <v>-1063986.495826697</v>
      </c>
      <c r="K66" s="27">
        <f t="shared" ca="1" si="4"/>
        <v>-1604.0497236539932</v>
      </c>
      <c r="L66" s="27">
        <f t="shared" ca="1" si="1"/>
        <v>65.166666666666671</v>
      </c>
    </row>
    <row r="67" spans="1:12">
      <c r="A67" s="31">
        <v>44075</v>
      </c>
      <c r="B67" s="23">
        <v>64</v>
      </c>
      <c r="C67" s="24">
        <f t="shared" si="2"/>
        <v>239521.21662902212</v>
      </c>
      <c r="D67" s="24"/>
      <c r="E67" s="24">
        <f t="shared" si="7"/>
        <v>246637.15176515703</v>
      </c>
      <c r="F67" s="24">
        <f t="shared" si="0"/>
        <v>838.32425820157732</v>
      </c>
      <c r="G67" s="32"/>
      <c r="H67" s="25">
        <f t="shared" ca="1" si="5"/>
        <v>322.75890410958903</v>
      </c>
      <c r="I67" s="26">
        <f t="shared" ca="1" si="6"/>
        <v>1062382.4461030429</v>
      </c>
      <c r="J67" s="26">
        <f t="shared" ca="1" si="3"/>
        <v>-1062382.4461030429</v>
      </c>
      <c r="K67" s="27">
        <f t="shared" ca="1" si="4"/>
        <v>-1609.6638976867825</v>
      </c>
      <c r="L67" s="27">
        <f t="shared" ca="1" si="1"/>
        <v>65.25</v>
      </c>
    </row>
    <row r="68" spans="1:12">
      <c r="A68" s="31">
        <v>44105</v>
      </c>
      <c r="B68" s="23">
        <v>65</v>
      </c>
      <c r="C68" s="24">
        <f t="shared" si="2"/>
        <v>241859.5408872237</v>
      </c>
      <c r="D68" s="24"/>
      <c r="E68" s="24">
        <f t="shared" si="7"/>
        <v>248991.8729376382</v>
      </c>
      <c r="F68" s="24">
        <f t="shared" ref="F68:F131" si="8">($O$5-$O$4)*C68</f>
        <v>846.50839310528283</v>
      </c>
      <c r="G68" s="32"/>
      <c r="H68" s="25">
        <f t="shared" ca="1" si="5"/>
        <v>323.75890410958903</v>
      </c>
      <c r="I68" s="26">
        <f t="shared" ca="1" si="6"/>
        <v>1060772.7822053561</v>
      </c>
      <c r="J68" s="26">
        <f t="shared" ca="1" si="3"/>
        <v>-1060772.7822053561</v>
      </c>
      <c r="K68" s="27">
        <f t="shared" ca="1" si="4"/>
        <v>-1615.2977213286863</v>
      </c>
      <c r="L68" s="27">
        <f t="shared" ref="L68:L131" ca="1" si="9">((TODAY()-$O$7)/365)+(H68/12)</f>
        <v>65.333333333333329</v>
      </c>
    </row>
    <row r="69" spans="1:12">
      <c r="A69" s="31">
        <v>44136</v>
      </c>
      <c r="B69" s="23">
        <v>66</v>
      </c>
      <c r="C69" s="24">
        <f t="shared" ref="C69:C132" si="10">C68+$O$2+F68</f>
        <v>244206.049280329</v>
      </c>
      <c r="D69" s="24"/>
      <c r="E69" s="24">
        <f t="shared" si="7"/>
        <v>251354.83563422304</v>
      </c>
      <c r="F69" s="24">
        <f t="shared" si="8"/>
        <v>854.72117248115137</v>
      </c>
      <c r="G69" s="32"/>
      <c r="H69" s="25">
        <f t="shared" ca="1" si="5"/>
        <v>324.75890410958903</v>
      </c>
      <c r="I69" s="26">
        <f t="shared" ca="1" si="6"/>
        <v>1059157.4844840274</v>
      </c>
      <c r="J69" s="26">
        <f t="shared" ref="J69:J132" ca="1" si="11">I69*-1</f>
        <v>-1059157.4844840274</v>
      </c>
      <c r="K69" s="27">
        <f t="shared" ref="K69:K132" ca="1" si="12">(($O$5-$O$4)*I69)-$S$3</f>
        <v>-1620.9512633533368</v>
      </c>
      <c r="L69" s="27">
        <f t="shared" ca="1" si="9"/>
        <v>65.416666666666671</v>
      </c>
    </row>
    <row r="70" spans="1:12">
      <c r="A70" s="31">
        <v>44166</v>
      </c>
      <c r="B70" s="23">
        <v>67</v>
      </c>
      <c r="C70" s="24">
        <f t="shared" si="10"/>
        <v>246560.77045281016</v>
      </c>
      <c r="D70" s="24"/>
      <c r="E70" s="24">
        <f t="shared" si="7"/>
        <v>253726.06870024593</v>
      </c>
      <c r="F70" s="24">
        <f t="shared" si="8"/>
        <v>862.9626965848355</v>
      </c>
      <c r="G70" s="32"/>
      <c r="H70" s="25">
        <f t="shared" ref="H70:H133" ca="1" si="13">H69+1</f>
        <v>325.75890410958903</v>
      </c>
      <c r="I70" s="26">
        <f t="shared" ref="I70:I133" ca="1" si="14">I69+K69</f>
        <v>1057536.5332206741</v>
      </c>
      <c r="J70" s="26">
        <f t="shared" ca="1" si="11"/>
        <v>-1057536.5332206741</v>
      </c>
      <c r="K70" s="27">
        <f t="shared" ca="1" si="12"/>
        <v>-1626.6245927750733</v>
      </c>
      <c r="L70" s="27">
        <f t="shared" ca="1" si="9"/>
        <v>65.5</v>
      </c>
    </row>
    <row r="71" spans="1:12">
      <c r="A71" s="31">
        <v>44197</v>
      </c>
      <c r="B71" s="23">
        <v>68</v>
      </c>
      <c r="C71" s="24">
        <f t="shared" si="10"/>
        <v>248923.733149395</v>
      </c>
      <c r="D71" s="24"/>
      <c r="E71" s="24">
        <f t="shared" si="7"/>
        <v>256105.60108199989</v>
      </c>
      <c r="F71" s="24">
        <f t="shared" si="8"/>
        <v>871.23306602288244</v>
      </c>
      <c r="G71" s="32"/>
      <c r="H71" s="25">
        <f t="shared" ca="1" si="13"/>
        <v>326.75890410958903</v>
      </c>
      <c r="I71" s="26">
        <f t="shared" ca="1" si="14"/>
        <v>1055909.9086278991</v>
      </c>
      <c r="J71" s="26">
        <f t="shared" ca="1" si="11"/>
        <v>-1055909.9086278991</v>
      </c>
      <c r="K71" s="27">
        <f t="shared" ca="1" si="12"/>
        <v>-1632.3177788497856</v>
      </c>
      <c r="L71" s="27">
        <f t="shared" ca="1" si="9"/>
        <v>65.583333333333329</v>
      </c>
    </row>
    <row r="72" spans="1:12">
      <c r="A72" s="31">
        <v>44228</v>
      </c>
      <c r="B72" s="23">
        <v>69</v>
      </c>
      <c r="C72" s="24">
        <f t="shared" si="10"/>
        <v>251294.9662154179</v>
      </c>
      <c r="D72" s="24"/>
      <c r="E72" s="24">
        <f t="shared" si="7"/>
        <v>258493.46182708998</v>
      </c>
      <c r="F72" s="24">
        <f t="shared" si="8"/>
        <v>879.53238175396257</v>
      </c>
      <c r="G72" s="32"/>
      <c r="H72" s="25">
        <f t="shared" ca="1" si="13"/>
        <v>327.75890410958903</v>
      </c>
      <c r="I72" s="26">
        <f t="shared" ca="1" si="14"/>
        <v>1054277.5908490494</v>
      </c>
      <c r="J72" s="26">
        <f t="shared" ca="1" si="11"/>
        <v>-1054277.5908490494</v>
      </c>
      <c r="K72" s="27">
        <f t="shared" ca="1" si="12"/>
        <v>-1638.0308910757599</v>
      </c>
      <c r="L72" s="27">
        <f t="shared" ca="1" si="9"/>
        <v>65.666666666666671</v>
      </c>
    </row>
    <row r="73" spans="1:12">
      <c r="A73" s="31">
        <v>44256</v>
      </c>
      <c r="B73" s="23">
        <v>70</v>
      </c>
      <c r="C73" s="24">
        <f t="shared" si="10"/>
        <v>253674.49859717186</v>
      </c>
      <c r="D73" s="24"/>
      <c r="E73" s="24">
        <f t="shared" si="7"/>
        <v>260889.68008478789</v>
      </c>
      <c r="F73" s="24">
        <f t="shared" si="8"/>
        <v>887.86074509010143</v>
      </c>
      <c r="G73" s="32"/>
      <c r="H73" s="25">
        <f t="shared" ca="1" si="13"/>
        <v>328.75890410958903</v>
      </c>
      <c r="I73" s="26">
        <f t="shared" ca="1" si="14"/>
        <v>1052639.5599579737</v>
      </c>
      <c r="J73" s="26">
        <f t="shared" ca="1" si="11"/>
        <v>-1052639.5599579737</v>
      </c>
      <c r="K73" s="27">
        <f t="shared" ca="1" si="12"/>
        <v>-1643.7639991945248</v>
      </c>
      <c r="L73" s="27">
        <f t="shared" ca="1" si="9"/>
        <v>65.75</v>
      </c>
    </row>
    <row r="74" spans="1:12">
      <c r="A74" s="31">
        <v>44287</v>
      </c>
      <c r="B74" s="23">
        <v>71</v>
      </c>
      <c r="C74" s="24">
        <f t="shared" si="10"/>
        <v>256062.35934226195</v>
      </c>
      <c r="D74" s="24"/>
      <c r="E74" s="24">
        <f t="shared" si="7"/>
        <v>263294.28510638775</v>
      </c>
      <c r="F74" s="24">
        <f t="shared" si="8"/>
        <v>896.21825769791667</v>
      </c>
      <c r="G74" s="32"/>
      <c r="H74" s="25">
        <f t="shared" ca="1" si="13"/>
        <v>329.75890410958903</v>
      </c>
      <c r="I74" s="26">
        <f t="shared" ca="1" si="14"/>
        <v>1050995.7959587791</v>
      </c>
      <c r="J74" s="26">
        <f t="shared" ca="1" si="11"/>
        <v>-1050995.7959587791</v>
      </c>
      <c r="K74" s="27">
        <f t="shared" ca="1" si="12"/>
        <v>-1649.5171731917058</v>
      </c>
      <c r="L74" s="27">
        <f t="shared" ca="1" si="9"/>
        <v>65.833333333333329</v>
      </c>
    </row>
    <row r="75" spans="1:12">
      <c r="A75" s="31">
        <v>44317</v>
      </c>
      <c r="B75" s="23">
        <v>72</v>
      </c>
      <c r="C75" s="24">
        <f t="shared" si="10"/>
        <v>258458.57759995986</v>
      </c>
      <c r="D75" s="24"/>
      <c r="E75" s="24">
        <f t="shared" si="7"/>
        <v>265707.3062455632</v>
      </c>
      <c r="F75" s="24">
        <f t="shared" si="8"/>
        <v>904.60502159985936</v>
      </c>
      <c r="G75" s="32"/>
      <c r="H75" s="25">
        <f t="shared" ca="1" si="13"/>
        <v>330.75890410958903</v>
      </c>
      <c r="I75" s="26">
        <f t="shared" ca="1" si="14"/>
        <v>1049346.2787855873</v>
      </c>
      <c r="J75" s="26">
        <f t="shared" ca="1" si="11"/>
        <v>-1049346.2787855873</v>
      </c>
      <c r="K75" s="27">
        <f t="shared" ca="1" si="12"/>
        <v>-1655.290483297877</v>
      </c>
      <c r="L75" s="27">
        <f t="shared" ca="1" si="9"/>
        <v>65.916666666666671</v>
      </c>
    </row>
    <row r="76" spans="1:12">
      <c r="A76" s="31">
        <v>44348</v>
      </c>
      <c r="B76" s="23">
        <v>73</v>
      </c>
      <c r="C76" s="24">
        <f t="shared" si="10"/>
        <v>260863.18262155971</v>
      </c>
      <c r="D76" s="24"/>
      <c r="E76" s="24">
        <f t="shared" si="7"/>
        <v>268128.77295872575</v>
      </c>
      <c r="F76" s="24">
        <f t="shared" si="8"/>
        <v>913.02113917545887</v>
      </c>
      <c r="G76" s="32"/>
      <c r="H76" s="25">
        <f t="shared" ca="1" si="13"/>
        <v>331.75890410958903</v>
      </c>
      <c r="I76" s="26">
        <f t="shared" ca="1" si="14"/>
        <v>1047690.9883022894</v>
      </c>
      <c r="J76" s="26">
        <f t="shared" ca="1" si="11"/>
        <v>-1047690.9883022894</v>
      </c>
      <c r="K76" s="27">
        <f t="shared" ca="1" si="12"/>
        <v>-1661.0839999894197</v>
      </c>
      <c r="L76" s="27">
        <f t="shared" ca="1" si="9"/>
        <v>66</v>
      </c>
    </row>
    <row r="77" spans="1:12">
      <c r="A77" s="31">
        <v>44378</v>
      </c>
      <c r="B77" s="23">
        <v>74</v>
      </c>
      <c r="C77" s="24">
        <f t="shared" si="10"/>
        <v>263276.20376073517</v>
      </c>
      <c r="D77" s="24"/>
      <c r="E77" s="24">
        <f t="shared" ref="E77:E140" si="15">E76+$O$2+((($O$5-$O$4+D77))*C78)</f>
        <v>270558.7148053844</v>
      </c>
      <c r="F77" s="24">
        <f t="shared" si="8"/>
        <v>921.466713162573</v>
      </c>
      <c r="G77" s="32"/>
      <c r="H77" s="25">
        <f t="shared" ca="1" si="13"/>
        <v>332.75890410958903</v>
      </c>
      <c r="I77" s="26">
        <f t="shared" ca="1" si="14"/>
        <v>1046029.9043023</v>
      </c>
      <c r="J77" s="26">
        <f t="shared" ca="1" si="11"/>
        <v>-1046029.9043023</v>
      </c>
      <c r="K77" s="27">
        <f t="shared" ca="1" si="12"/>
        <v>-1666.897793989383</v>
      </c>
      <c r="L77" s="27">
        <f t="shared" ca="1" si="9"/>
        <v>66.083333333333329</v>
      </c>
    </row>
    <row r="78" spans="1:12">
      <c r="A78" s="31">
        <v>44409</v>
      </c>
      <c r="B78" s="23">
        <v>75</v>
      </c>
      <c r="C78" s="24">
        <f t="shared" si="10"/>
        <v>265697.67047389771</v>
      </c>
      <c r="D78" s="24"/>
      <c r="E78" s="24">
        <f t="shared" si="15"/>
        <v>272997.16144850635</v>
      </c>
      <c r="F78" s="24">
        <f t="shared" si="8"/>
        <v>929.94184665864191</v>
      </c>
      <c r="G78" s="32"/>
      <c r="H78" s="25">
        <f t="shared" ca="1" si="13"/>
        <v>333.75890410958903</v>
      </c>
      <c r="I78" s="26">
        <f t="shared" ca="1" si="14"/>
        <v>1044363.0065083106</v>
      </c>
      <c r="J78" s="26">
        <f t="shared" ca="1" si="11"/>
        <v>-1044363.0065083106</v>
      </c>
      <c r="K78" s="27">
        <f t="shared" ca="1" si="12"/>
        <v>-1672.7319362683456</v>
      </c>
      <c r="L78" s="27">
        <f t="shared" ca="1" si="9"/>
        <v>66.166666666666671</v>
      </c>
    </row>
    <row r="79" spans="1:12">
      <c r="A79" s="31">
        <v>44440</v>
      </c>
      <c r="B79" s="23">
        <v>76</v>
      </c>
      <c r="C79" s="24">
        <f t="shared" si="10"/>
        <v>268127.61232055636</v>
      </c>
      <c r="D79" s="24"/>
      <c r="E79" s="24">
        <f t="shared" si="15"/>
        <v>275444.14265487919</v>
      </c>
      <c r="F79" s="24">
        <f t="shared" si="8"/>
        <v>938.4466431219472</v>
      </c>
      <c r="G79" s="32"/>
      <c r="H79" s="25">
        <f t="shared" ca="1" si="13"/>
        <v>334.75890410958903</v>
      </c>
      <c r="I79" s="26">
        <f t="shared" ca="1" si="14"/>
        <v>1042690.2745720422</v>
      </c>
      <c r="J79" s="26">
        <f t="shared" ca="1" si="11"/>
        <v>-1042690.2745720422</v>
      </c>
      <c r="K79" s="27">
        <f t="shared" ca="1" si="12"/>
        <v>-1678.5864980452852</v>
      </c>
      <c r="L79" s="27">
        <f t="shared" ca="1" si="9"/>
        <v>66.25</v>
      </c>
    </row>
    <row r="80" spans="1:12">
      <c r="A80" s="31">
        <v>44470</v>
      </c>
      <c r="B80" s="23">
        <v>77</v>
      </c>
      <c r="C80" s="24">
        <f t="shared" si="10"/>
        <v>270566.05896367831</v>
      </c>
      <c r="D80" s="24"/>
      <c r="E80" s="24">
        <f t="shared" si="15"/>
        <v>277899.68829547439</v>
      </c>
      <c r="F80" s="24">
        <f t="shared" si="8"/>
        <v>946.981206372874</v>
      </c>
      <c r="G80" s="32"/>
      <c r="H80" s="25">
        <f t="shared" ca="1" si="13"/>
        <v>335.75890410958903</v>
      </c>
      <c r="I80" s="26">
        <f t="shared" ca="1" si="14"/>
        <v>1041011.6880739969</v>
      </c>
      <c r="J80" s="26">
        <f t="shared" ca="1" si="11"/>
        <v>-1041011.6880739969</v>
      </c>
      <c r="K80" s="27">
        <f t="shared" ca="1" si="12"/>
        <v>-1684.4615507884432</v>
      </c>
      <c r="L80" s="27">
        <f t="shared" ca="1" si="9"/>
        <v>66.333333333333329</v>
      </c>
    </row>
    <row r="81" spans="1:12">
      <c r="A81" s="31">
        <v>44501</v>
      </c>
      <c r="B81" s="23">
        <v>78</v>
      </c>
      <c r="C81" s="24">
        <f t="shared" si="10"/>
        <v>273013.04017005116</v>
      </c>
      <c r="D81" s="24"/>
      <c r="E81" s="24">
        <f t="shared" si="15"/>
        <v>280363.82834581163</v>
      </c>
      <c r="F81" s="24">
        <f t="shared" si="8"/>
        <v>955.54564059517895</v>
      </c>
      <c r="G81" s="32"/>
      <c r="H81" s="25">
        <f t="shared" ca="1" si="13"/>
        <v>336.75890410958903</v>
      </c>
      <c r="I81" s="26">
        <f t="shared" ca="1" si="14"/>
        <v>1039327.2265232084</v>
      </c>
      <c r="J81" s="26">
        <f t="shared" ca="1" si="11"/>
        <v>-1039327.2265232084</v>
      </c>
      <c r="K81" s="27">
        <f t="shared" ca="1" si="12"/>
        <v>-1690.357166216203</v>
      </c>
      <c r="L81" s="27">
        <f t="shared" ca="1" si="9"/>
        <v>66.416666666666671</v>
      </c>
    </row>
    <row r="82" spans="1:12">
      <c r="A82" s="31">
        <v>44531</v>
      </c>
      <c r="B82" s="23">
        <v>79</v>
      </c>
      <c r="C82" s="24">
        <f t="shared" si="10"/>
        <v>275468.58581064636</v>
      </c>
      <c r="D82" s="24"/>
      <c r="E82" s="24">
        <f t="shared" si="15"/>
        <v>282836.59288632509</v>
      </c>
      <c r="F82" s="24">
        <f t="shared" si="8"/>
        <v>964.1400503372621</v>
      </c>
      <c r="G82" s="32"/>
      <c r="H82" s="25">
        <f t="shared" ca="1" si="13"/>
        <v>337.75890410958903</v>
      </c>
      <c r="I82" s="26">
        <f t="shared" ca="1" si="14"/>
        <v>1037636.8693569922</v>
      </c>
      <c r="J82" s="26">
        <f t="shared" ca="1" si="11"/>
        <v>-1037636.8693569922</v>
      </c>
      <c r="K82" s="27">
        <f t="shared" ca="1" si="12"/>
        <v>-1696.27341629796</v>
      </c>
      <c r="L82" s="27">
        <f t="shared" ca="1" si="9"/>
        <v>66.5</v>
      </c>
    </row>
    <row r="83" spans="1:12">
      <c r="A83" s="31">
        <v>44562</v>
      </c>
      <c r="B83" s="23">
        <v>80</v>
      </c>
      <c r="C83" s="24">
        <f t="shared" si="10"/>
        <v>277932.7258609836</v>
      </c>
      <c r="D83" s="24"/>
      <c r="E83" s="24">
        <f t="shared" si="15"/>
        <v>285318.01210273034</v>
      </c>
      <c r="F83" s="24">
        <f t="shared" si="8"/>
        <v>972.76454051344251</v>
      </c>
      <c r="G83" s="32"/>
      <c r="H83" s="25">
        <f t="shared" ca="1" si="13"/>
        <v>338.75890410958903</v>
      </c>
      <c r="I83" s="26">
        <f t="shared" ca="1" si="14"/>
        <v>1035940.5959406942</v>
      </c>
      <c r="J83" s="26">
        <f t="shared" ca="1" si="11"/>
        <v>-1035940.5959406942</v>
      </c>
      <c r="K83" s="27">
        <f t="shared" ca="1" si="12"/>
        <v>-1702.2103732550027</v>
      </c>
      <c r="L83" s="27">
        <f t="shared" ca="1" si="9"/>
        <v>66.583333333333329</v>
      </c>
    </row>
    <row r="84" spans="1:12">
      <c r="A84" s="31">
        <v>44593</v>
      </c>
      <c r="B84" s="23">
        <v>81</v>
      </c>
      <c r="C84" s="24">
        <f t="shared" si="10"/>
        <v>280405.49040149705</v>
      </c>
      <c r="D84" s="24"/>
      <c r="E84" s="24">
        <f t="shared" si="15"/>
        <v>287808.11628639302</v>
      </c>
      <c r="F84" s="24">
        <f t="shared" si="8"/>
        <v>981.41921640523958</v>
      </c>
      <c r="G84" s="32"/>
      <c r="H84" s="25">
        <f t="shared" ca="1" si="13"/>
        <v>339.75890410958903</v>
      </c>
      <c r="I84" s="26">
        <f t="shared" ca="1" si="14"/>
        <v>1034238.3855674393</v>
      </c>
      <c r="J84" s="26">
        <f t="shared" ca="1" si="11"/>
        <v>-1034238.3855674393</v>
      </c>
      <c r="K84" s="27">
        <f t="shared" ca="1" si="12"/>
        <v>-1708.1681095613953</v>
      </c>
      <c r="L84" s="27">
        <f t="shared" ca="1" si="9"/>
        <v>66.666666666666671</v>
      </c>
    </row>
    <row r="85" spans="1:12">
      <c r="A85" s="31">
        <v>44621</v>
      </c>
      <c r="B85" s="23">
        <v>82</v>
      </c>
      <c r="C85" s="24">
        <f t="shared" si="10"/>
        <v>282886.9096179023</v>
      </c>
      <c r="D85" s="24"/>
      <c r="E85" s="24">
        <f t="shared" si="15"/>
        <v>290306.9358346985</v>
      </c>
      <c r="F85" s="24">
        <f t="shared" si="8"/>
        <v>990.10418366265799</v>
      </c>
      <c r="G85" s="32"/>
      <c r="H85" s="25">
        <f t="shared" ca="1" si="13"/>
        <v>340.75890410958903</v>
      </c>
      <c r="I85" s="26">
        <f t="shared" ca="1" si="14"/>
        <v>1032530.2174578778</v>
      </c>
      <c r="J85" s="26">
        <f t="shared" ca="1" si="11"/>
        <v>-1032530.2174578778</v>
      </c>
      <c r="K85" s="27">
        <f t="shared" ca="1" si="12"/>
        <v>-1714.1466979448601</v>
      </c>
      <c r="L85" s="27">
        <f t="shared" ca="1" si="9"/>
        <v>66.75</v>
      </c>
    </row>
    <row r="86" spans="1:12">
      <c r="A86" s="31">
        <v>44652</v>
      </c>
      <c r="B86" s="23">
        <v>83</v>
      </c>
      <c r="C86" s="24">
        <f t="shared" si="10"/>
        <v>285377.01380156499</v>
      </c>
      <c r="D86" s="24"/>
      <c r="E86" s="24">
        <f t="shared" si="15"/>
        <v>292814.50125142303</v>
      </c>
      <c r="F86" s="24">
        <f t="shared" si="8"/>
        <v>998.81954830547738</v>
      </c>
      <c r="G86" s="32"/>
      <c r="H86" s="25">
        <f t="shared" ca="1" si="13"/>
        <v>341.75890410958903</v>
      </c>
      <c r="I86" s="26">
        <f t="shared" ca="1" si="14"/>
        <v>1030816.070759933</v>
      </c>
      <c r="J86" s="26">
        <f t="shared" ca="1" si="11"/>
        <v>-1030816.070759933</v>
      </c>
      <c r="K86" s="27">
        <f t="shared" ca="1" si="12"/>
        <v>-1720.1462113876673</v>
      </c>
      <c r="L86" s="27">
        <f t="shared" ca="1" si="9"/>
        <v>66.833333333333329</v>
      </c>
    </row>
    <row r="87" spans="1:12">
      <c r="A87" s="31">
        <v>44682</v>
      </c>
      <c r="B87" s="23">
        <v>84</v>
      </c>
      <c r="C87" s="24">
        <f t="shared" si="10"/>
        <v>287875.83334987046</v>
      </c>
      <c r="D87" s="24"/>
      <c r="E87" s="24">
        <f t="shared" si="15"/>
        <v>295330.84314710612</v>
      </c>
      <c r="F87" s="24">
        <f t="shared" si="8"/>
        <v>1007.5654167245465</v>
      </c>
      <c r="G87" s="32"/>
      <c r="H87" s="25">
        <f t="shared" ca="1" si="13"/>
        <v>342.75890410958903</v>
      </c>
      <c r="I87" s="26">
        <f t="shared" ca="1" si="14"/>
        <v>1029095.9245485453</v>
      </c>
      <c r="J87" s="26">
        <f t="shared" ca="1" si="11"/>
        <v>-1029095.9245485453</v>
      </c>
      <c r="K87" s="27">
        <f t="shared" ca="1" si="12"/>
        <v>-1726.1667231275242</v>
      </c>
      <c r="L87" s="27">
        <f t="shared" ca="1" si="9"/>
        <v>66.916666666666671</v>
      </c>
    </row>
    <row r="88" spans="1:12">
      <c r="A88" s="31">
        <v>44713</v>
      </c>
      <c r="B88" s="23">
        <v>85</v>
      </c>
      <c r="C88" s="24">
        <f t="shared" si="10"/>
        <v>290383.398766595</v>
      </c>
      <c r="D88" s="24"/>
      <c r="E88" s="24">
        <f t="shared" si="15"/>
        <v>297855.99223942409</v>
      </c>
      <c r="F88" s="24">
        <f t="shared" si="8"/>
        <v>1016.3418956830824</v>
      </c>
      <c r="G88" s="32"/>
      <c r="H88" s="25">
        <f t="shared" ca="1" si="13"/>
        <v>343.75890410958903</v>
      </c>
      <c r="I88" s="26">
        <f t="shared" ca="1" si="14"/>
        <v>1027369.7578254178</v>
      </c>
      <c r="J88" s="26">
        <f t="shared" ca="1" si="11"/>
        <v>-1027369.7578254178</v>
      </c>
      <c r="K88" s="27">
        <f t="shared" ca="1" si="12"/>
        <v>-1732.2083066584705</v>
      </c>
      <c r="L88" s="27">
        <f t="shared" ca="1" si="9"/>
        <v>67</v>
      </c>
    </row>
    <row r="89" spans="1:12">
      <c r="A89" s="31">
        <v>44743</v>
      </c>
      <c r="B89" s="23">
        <v>86</v>
      </c>
      <c r="C89" s="24">
        <f t="shared" si="10"/>
        <v>292899.74066227808</v>
      </c>
      <c r="D89" s="24"/>
      <c r="E89" s="24">
        <f t="shared" si="15"/>
        <v>300389.9793535652</v>
      </c>
      <c r="F89" s="24">
        <f t="shared" si="8"/>
        <v>1025.1490923179731</v>
      </c>
      <c r="G89" s="32"/>
      <c r="H89" s="25">
        <f t="shared" ca="1" si="13"/>
        <v>344.75890410958903</v>
      </c>
      <c r="I89" s="26">
        <f t="shared" ca="1" si="14"/>
        <v>1025637.5495187594</v>
      </c>
      <c r="J89" s="26">
        <f t="shared" ca="1" si="11"/>
        <v>-1025637.5495187594</v>
      </c>
      <c r="K89" s="27">
        <f t="shared" ca="1" si="12"/>
        <v>-1738.2710357317746</v>
      </c>
      <c r="L89" s="27">
        <f t="shared" ca="1" si="9"/>
        <v>67.083333333333329</v>
      </c>
    </row>
    <row r="90" spans="1:12">
      <c r="A90" s="31">
        <v>44774</v>
      </c>
      <c r="B90" s="23">
        <v>87</v>
      </c>
      <c r="C90" s="24">
        <f t="shared" si="10"/>
        <v>295424.88975459605</v>
      </c>
      <c r="D90" s="24"/>
      <c r="E90" s="24">
        <f t="shared" si="15"/>
        <v>302932.8354226058</v>
      </c>
      <c r="F90" s="24">
        <f t="shared" si="8"/>
        <v>1033.9871141410861</v>
      </c>
      <c r="G90" s="32"/>
      <c r="H90" s="25">
        <f t="shared" ca="1" si="13"/>
        <v>345.75890410958903</v>
      </c>
      <c r="I90" s="26">
        <f t="shared" ca="1" si="14"/>
        <v>1023899.2784830276</v>
      </c>
      <c r="J90" s="26">
        <f t="shared" ca="1" si="11"/>
        <v>-1023899.2784830276</v>
      </c>
      <c r="K90" s="27">
        <f t="shared" ca="1" si="12"/>
        <v>-1744.3549843568362</v>
      </c>
      <c r="L90" s="27">
        <f t="shared" ca="1" si="9"/>
        <v>67.166666666666671</v>
      </c>
    </row>
    <row r="91" spans="1:12">
      <c r="A91" s="31">
        <v>44805</v>
      </c>
      <c r="B91" s="23">
        <v>88</v>
      </c>
      <c r="C91" s="24">
        <f t="shared" si="10"/>
        <v>297958.87686873716</v>
      </c>
      <c r="D91" s="24"/>
      <c r="E91" s="24">
        <f t="shared" si="15"/>
        <v>305484.59148788801</v>
      </c>
      <c r="F91" s="24">
        <f t="shared" si="8"/>
        <v>1042.85606904058</v>
      </c>
      <c r="G91" s="32"/>
      <c r="H91" s="25">
        <f t="shared" ca="1" si="13"/>
        <v>346.75890410958903</v>
      </c>
      <c r="I91" s="26">
        <f t="shared" ca="1" si="14"/>
        <v>1022154.9234986708</v>
      </c>
      <c r="J91" s="26">
        <f t="shared" ca="1" si="11"/>
        <v>-1022154.9234986708</v>
      </c>
      <c r="K91" s="27">
        <f t="shared" ca="1" si="12"/>
        <v>-1750.4602268020849</v>
      </c>
      <c r="L91" s="27">
        <f t="shared" ca="1" si="9"/>
        <v>67.25</v>
      </c>
    </row>
    <row r="92" spans="1:12">
      <c r="A92" s="31">
        <v>44835</v>
      </c>
      <c r="B92" s="23">
        <v>89</v>
      </c>
      <c r="C92" s="24">
        <f t="shared" si="10"/>
        <v>300501.73293777776</v>
      </c>
      <c r="D92" s="24"/>
      <c r="E92" s="24">
        <f t="shared" si="15"/>
        <v>308045.27869939874</v>
      </c>
      <c r="F92" s="24">
        <f t="shared" si="8"/>
        <v>1051.7560652822222</v>
      </c>
      <c r="G92" s="32"/>
      <c r="H92" s="25">
        <f t="shared" ca="1" si="13"/>
        <v>347.75890410958903</v>
      </c>
      <c r="I92" s="26">
        <f t="shared" ca="1" si="14"/>
        <v>1020404.4632718688</v>
      </c>
      <c r="J92" s="26">
        <f t="shared" ca="1" si="11"/>
        <v>-1020404.4632718688</v>
      </c>
      <c r="K92" s="27">
        <f t="shared" ca="1" si="12"/>
        <v>-1756.5868375958921</v>
      </c>
      <c r="L92" s="27">
        <f t="shared" ca="1" si="9"/>
        <v>67.333333333333329</v>
      </c>
    </row>
    <row r="93" spans="1:12">
      <c r="A93" s="31">
        <v>44866</v>
      </c>
      <c r="B93" s="23">
        <v>90</v>
      </c>
      <c r="C93" s="24">
        <f t="shared" si="10"/>
        <v>303053.48900305998</v>
      </c>
      <c r="D93" s="24"/>
      <c r="E93" s="24">
        <f t="shared" si="15"/>
        <v>310614.92831614974</v>
      </c>
      <c r="F93" s="24">
        <f t="shared" si="8"/>
        <v>1060.6872115107099</v>
      </c>
      <c r="G93" s="32"/>
      <c r="H93" s="25">
        <f t="shared" ca="1" si="13"/>
        <v>348.75890410958903</v>
      </c>
      <c r="I93" s="26">
        <f t="shared" ca="1" si="14"/>
        <v>1018647.8764342729</v>
      </c>
      <c r="J93" s="26">
        <f t="shared" ca="1" si="11"/>
        <v>-1018647.8764342729</v>
      </c>
      <c r="K93" s="27">
        <f t="shared" ca="1" si="12"/>
        <v>-1762.7348915274774</v>
      </c>
      <c r="L93" s="27">
        <f t="shared" ca="1" si="9"/>
        <v>67.416666666666671</v>
      </c>
    </row>
    <row r="94" spans="1:12">
      <c r="A94" s="31">
        <v>44896</v>
      </c>
      <c r="B94" s="23">
        <v>91</v>
      </c>
      <c r="C94" s="24">
        <f t="shared" si="10"/>
        <v>305614.1762145707</v>
      </c>
      <c r="D94" s="24"/>
      <c r="E94" s="24">
        <f t="shared" si="15"/>
        <v>313193.57170655939</v>
      </c>
      <c r="F94" s="24">
        <f t="shared" si="8"/>
        <v>1069.6496167509974</v>
      </c>
      <c r="G94" s="32"/>
      <c r="H94" s="25">
        <f t="shared" ca="1" si="13"/>
        <v>349.75890410958903</v>
      </c>
      <c r="I94" s="26">
        <f t="shared" ca="1" si="14"/>
        <v>1016885.1415427454</v>
      </c>
      <c r="J94" s="26">
        <f t="shared" ca="1" si="11"/>
        <v>-1016885.1415427454</v>
      </c>
      <c r="K94" s="27">
        <f t="shared" ca="1" si="12"/>
        <v>-1768.9044636478238</v>
      </c>
      <c r="L94" s="27">
        <f t="shared" ca="1" si="9"/>
        <v>67.5</v>
      </c>
    </row>
    <row r="95" spans="1:12">
      <c r="A95" s="31">
        <v>44927</v>
      </c>
      <c r="B95" s="23">
        <v>92</v>
      </c>
      <c r="C95" s="24">
        <f t="shared" si="10"/>
        <v>308183.82583132171</v>
      </c>
      <c r="D95" s="24"/>
      <c r="E95" s="24">
        <f t="shared" si="15"/>
        <v>315781.24034883548</v>
      </c>
      <c r="F95" s="24">
        <f t="shared" si="8"/>
        <v>1078.6433904096259</v>
      </c>
      <c r="G95" s="32"/>
      <c r="H95" s="25">
        <f t="shared" ca="1" si="13"/>
        <v>350.75890410958903</v>
      </c>
      <c r="I95" s="26">
        <f t="shared" ca="1" si="14"/>
        <v>1015116.2370790975</v>
      </c>
      <c r="J95" s="26">
        <f t="shared" ca="1" si="11"/>
        <v>-1015116.2370790975</v>
      </c>
      <c r="K95" s="27">
        <f t="shared" ca="1" si="12"/>
        <v>-1775.0956292705914</v>
      </c>
      <c r="L95" s="27">
        <f t="shared" ca="1" si="9"/>
        <v>67.583333333333329</v>
      </c>
    </row>
    <row r="96" spans="1:12">
      <c r="A96" s="31">
        <v>44958</v>
      </c>
      <c r="B96" s="23">
        <v>93</v>
      </c>
      <c r="C96" s="24">
        <f t="shared" si="10"/>
        <v>310762.46922173136</v>
      </c>
      <c r="D96" s="24"/>
      <c r="E96" s="24">
        <f t="shared" si="15"/>
        <v>318377.9658313595</v>
      </c>
      <c r="F96" s="24">
        <f t="shared" si="8"/>
        <v>1087.6686422760597</v>
      </c>
      <c r="G96" s="32"/>
      <c r="H96" s="25">
        <f t="shared" ca="1" si="13"/>
        <v>351.75890410958903</v>
      </c>
      <c r="I96" s="26">
        <f t="shared" ca="1" si="14"/>
        <v>1013341.141449827</v>
      </c>
      <c r="J96" s="26">
        <f t="shared" ca="1" si="11"/>
        <v>-1013341.141449827</v>
      </c>
      <c r="K96" s="27">
        <f t="shared" ca="1" si="12"/>
        <v>-1781.3084639730382</v>
      </c>
      <c r="L96" s="27">
        <f t="shared" ca="1" si="9"/>
        <v>67.666666666666671</v>
      </c>
    </row>
    <row r="97" spans="1:12">
      <c r="A97" s="31">
        <v>44986</v>
      </c>
      <c r="B97" s="23">
        <v>94</v>
      </c>
      <c r="C97" s="24">
        <f t="shared" si="10"/>
        <v>313350.13786400744</v>
      </c>
      <c r="D97" s="24"/>
      <c r="E97" s="24">
        <f t="shared" si="15"/>
        <v>320983.77985307237</v>
      </c>
      <c r="F97" s="24">
        <f t="shared" si="8"/>
        <v>1096.7254825240259</v>
      </c>
      <c r="G97" s="32"/>
      <c r="H97" s="25">
        <f t="shared" ca="1" si="13"/>
        <v>352.75890410958903</v>
      </c>
      <c r="I97" s="26">
        <f t="shared" ca="1" si="14"/>
        <v>1011559.832985854</v>
      </c>
      <c r="J97" s="26">
        <f t="shared" ca="1" si="11"/>
        <v>-1011559.832985854</v>
      </c>
      <c r="K97" s="27">
        <f t="shared" ca="1" si="12"/>
        <v>-1787.5430435969438</v>
      </c>
      <c r="L97" s="27">
        <f t="shared" ca="1" si="9"/>
        <v>67.75</v>
      </c>
    </row>
    <row r="98" spans="1:12">
      <c r="A98" s="31">
        <v>45017</v>
      </c>
      <c r="B98" s="23">
        <v>95</v>
      </c>
      <c r="C98" s="24">
        <f t="shared" si="10"/>
        <v>315946.86334653146</v>
      </c>
      <c r="D98" s="24"/>
      <c r="E98" s="24">
        <f t="shared" si="15"/>
        <v>323598.71422386123</v>
      </c>
      <c r="F98" s="24">
        <f t="shared" si="8"/>
        <v>1105.81402171286</v>
      </c>
      <c r="G98" s="32"/>
      <c r="H98" s="25">
        <f t="shared" ca="1" si="13"/>
        <v>353.75890410958903</v>
      </c>
      <c r="I98" s="26">
        <f t="shared" ca="1" si="14"/>
        <v>1009772.2899422571</v>
      </c>
      <c r="J98" s="26">
        <f t="shared" ca="1" si="11"/>
        <v>-1009772.2899422571</v>
      </c>
      <c r="K98" s="27">
        <f t="shared" ca="1" si="12"/>
        <v>-1793.7994442495328</v>
      </c>
      <c r="L98" s="27">
        <f t="shared" ca="1" si="9"/>
        <v>67.833333333333329</v>
      </c>
    </row>
    <row r="99" spans="1:12">
      <c r="A99" s="31">
        <v>45047</v>
      </c>
      <c r="B99" s="23">
        <v>96</v>
      </c>
      <c r="C99" s="24">
        <f t="shared" si="10"/>
        <v>318552.67736824433</v>
      </c>
      <c r="D99" s="24"/>
      <c r="E99" s="24">
        <f t="shared" si="15"/>
        <v>326222.80086494784</v>
      </c>
      <c r="F99" s="24">
        <f t="shared" si="8"/>
        <v>1114.9343707888549</v>
      </c>
      <c r="G99" s="32"/>
      <c r="H99" s="25">
        <f t="shared" ca="1" si="13"/>
        <v>354.75890410958903</v>
      </c>
      <c r="I99" s="26">
        <f t="shared" ca="1" si="14"/>
        <v>1007978.4904980076</v>
      </c>
      <c r="J99" s="26">
        <f t="shared" ca="1" si="11"/>
        <v>-1007978.4904980076</v>
      </c>
      <c r="K99" s="27">
        <f t="shared" ca="1" si="12"/>
        <v>-1800.077742304406</v>
      </c>
      <c r="L99" s="27">
        <f t="shared" ca="1" si="9"/>
        <v>67.916666666666671</v>
      </c>
    </row>
    <row r="100" spans="1:12">
      <c r="A100" s="31">
        <v>45078</v>
      </c>
      <c r="B100" s="23">
        <v>97</v>
      </c>
      <c r="C100" s="24">
        <f t="shared" si="10"/>
        <v>321167.61173903319</v>
      </c>
      <c r="D100" s="24"/>
      <c r="E100" s="24">
        <f t="shared" si="15"/>
        <v>328856.07180927828</v>
      </c>
      <c r="F100" s="24">
        <f t="shared" si="8"/>
        <v>1124.0866410866161</v>
      </c>
      <c r="G100" s="32"/>
      <c r="H100" s="25">
        <f t="shared" ca="1" si="13"/>
        <v>355.75890410958903</v>
      </c>
      <c r="I100" s="26">
        <f t="shared" ca="1" si="14"/>
        <v>1006178.4127557032</v>
      </c>
      <c r="J100" s="26">
        <f t="shared" ca="1" si="11"/>
        <v>-1006178.4127557032</v>
      </c>
      <c r="K100" s="27">
        <f t="shared" ca="1" si="12"/>
        <v>-1806.3780144024713</v>
      </c>
      <c r="L100" s="27">
        <f t="shared" ca="1" si="9"/>
        <v>68</v>
      </c>
    </row>
    <row r="101" spans="1:12">
      <c r="A101" s="31">
        <v>45108</v>
      </c>
      <c r="B101" s="23">
        <v>98</v>
      </c>
      <c r="C101" s="24">
        <f t="shared" si="10"/>
        <v>323791.69838011981</v>
      </c>
      <c r="D101" s="24"/>
      <c r="E101" s="24">
        <f t="shared" si="15"/>
        <v>331498.55920191383</v>
      </c>
      <c r="F101" s="24">
        <f t="shared" si="8"/>
        <v>1133.2709443304193</v>
      </c>
      <c r="G101" s="32"/>
      <c r="H101" s="25">
        <f t="shared" ca="1" si="13"/>
        <v>356.75890410958903</v>
      </c>
      <c r="I101" s="26">
        <f t="shared" ca="1" si="14"/>
        <v>1004372.0347413007</v>
      </c>
      <c r="J101" s="26">
        <f t="shared" ca="1" si="11"/>
        <v>-1004372.0347413007</v>
      </c>
      <c r="K101" s="27">
        <f t="shared" ca="1" si="12"/>
        <v>-1812.7003374528799</v>
      </c>
      <c r="L101" s="27">
        <f t="shared" ca="1" si="9"/>
        <v>68.083333333333329</v>
      </c>
    </row>
    <row r="102" spans="1:12">
      <c r="A102" s="31">
        <v>45139</v>
      </c>
      <c r="B102" s="23">
        <v>99</v>
      </c>
      <c r="C102" s="24">
        <f t="shared" si="10"/>
        <v>326424.96932445024</v>
      </c>
      <c r="D102" s="24"/>
      <c r="E102" s="24">
        <f t="shared" si="15"/>
        <v>334150.29530042363</v>
      </c>
      <c r="F102" s="24">
        <f t="shared" si="8"/>
        <v>1142.4873926355758</v>
      </c>
      <c r="G102" s="32"/>
      <c r="H102" s="25">
        <f t="shared" ca="1" si="13"/>
        <v>357.75890410958903</v>
      </c>
      <c r="I102" s="26">
        <f t="shared" ca="1" si="14"/>
        <v>1002559.3344038478</v>
      </c>
      <c r="J102" s="26">
        <f t="shared" ca="1" si="11"/>
        <v>-1002559.3344038478</v>
      </c>
      <c r="K102" s="27">
        <f t="shared" ca="1" si="12"/>
        <v>-1819.0447886339653</v>
      </c>
      <c r="L102" s="27">
        <f t="shared" ca="1" si="9"/>
        <v>68.166666666666671</v>
      </c>
    </row>
    <row r="103" spans="1:12">
      <c r="A103" s="31">
        <v>45170</v>
      </c>
      <c r="B103" s="23">
        <v>100</v>
      </c>
      <c r="C103" s="24">
        <f t="shared" si="10"/>
        <v>329067.45671708579</v>
      </c>
      <c r="D103" s="24"/>
      <c r="E103" s="24">
        <f t="shared" si="15"/>
        <v>336811.31247527822</v>
      </c>
      <c r="F103" s="24">
        <f t="shared" si="8"/>
        <v>1151.7360985098001</v>
      </c>
      <c r="G103" s="32"/>
      <c r="H103" s="25">
        <f t="shared" ca="1" si="13"/>
        <v>358.75890410958903</v>
      </c>
      <c r="I103" s="26">
        <f t="shared" ca="1" si="14"/>
        <v>1000740.2896152139</v>
      </c>
      <c r="J103" s="26">
        <f t="shared" ca="1" si="11"/>
        <v>-1000740.2896152139</v>
      </c>
      <c r="K103" s="27">
        <f t="shared" ca="1" si="12"/>
        <v>-1825.4114453941838</v>
      </c>
      <c r="L103" s="27">
        <f t="shared" ca="1" si="9"/>
        <v>68.25</v>
      </c>
    </row>
    <row r="104" spans="1:12">
      <c r="A104" s="31">
        <v>45200</v>
      </c>
      <c r="B104" s="23">
        <v>101</v>
      </c>
      <c r="C104" s="24">
        <f t="shared" si="10"/>
        <v>331719.1928155956</v>
      </c>
      <c r="D104" s="24"/>
      <c r="E104" s="24">
        <f t="shared" si="15"/>
        <v>339481.64321024477</v>
      </c>
      <c r="F104" s="24">
        <f t="shared" si="8"/>
        <v>1161.0171748545845</v>
      </c>
      <c r="G104" s="32"/>
      <c r="H104" s="25">
        <f t="shared" ca="1" si="13"/>
        <v>359.75890410958903</v>
      </c>
      <c r="I104" s="26">
        <f t="shared" ca="1" si="14"/>
        <v>998914.87816981971</v>
      </c>
      <c r="J104" s="26">
        <f t="shared" ca="1" si="11"/>
        <v>-998914.87816981971</v>
      </c>
      <c r="K104" s="27">
        <f t="shared" ca="1" si="12"/>
        <v>-1831.8003854530634</v>
      </c>
      <c r="L104" s="27">
        <f t="shared" ca="1" si="9"/>
        <v>68.333333333333329</v>
      </c>
    </row>
    <row r="105" spans="1:12">
      <c r="A105" s="31">
        <v>45231</v>
      </c>
      <c r="B105" s="23">
        <v>102</v>
      </c>
      <c r="C105" s="24">
        <f t="shared" si="10"/>
        <v>334380.20999045018</v>
      </c>
      <c r="D105" s="24"/>
      <c r="E105" s="24">
        <f t="shared" si="15"/>
        <v>342161.32010278373</v>
      </c>
      <c r="F105" s="24">
        <f t="shared" si="8"/>
        <v>1170.3307349665756</v>
      </c>
      <c r="G105" s="32"/>
      <c r="H105" s="25">
        <f t="shared" ca="1" si="13"/>
        <v>360.75890410958903</v>
      </c>
      <c r="I105" s="26">
        <f t="shared" ca="1" si="14"/>
        <v>997083.07778436667</v>
      </c>
      <c r="J105" s="26">
        <f t="shared" ca="1" si="11"/>
        <v>-997083.07778436667</v>
      </c>
      <c r="K105" s="27">
        <f t="shared" ca="1" si="12"/>
        <v>-1838.2116868021494</v>
      </c>
      <c r="L105" s="27">
        <f t="shared" ca="1" si="9"/>
        <v>68.416666666666671</v>
      </c>
    </row>
    <row r="106" spans="1:12">
      <c r="A106" s="31">
        <v>45261</v>
      </c>
      <c r="B106" s="23">
        <v>103</v>
      </c>
      <c r="C106" s="24">
        <f t="shared" si="10"/>
        <v>337050.54072541674</v>
      </c>
      <c r="D106" s="24"/>
      <c r="E106" s="24">
        <f t="shared" si="15"/>
        <v>344850.37586444657</v>
      </c>
      <c r="F106" s="24">
        <f t="shared" si="8"/>
        <v>1179.6768925389586</v>
      </c>
      <c r="G106" s="32"/>
      <c r="H106" s="25">
        <f t="shared" ca="1" si="13"/>
        <v>361.75890410958903</v>
      </c>
      <c r="I106" s="26">
        <f t="shared" ca="1" si="14"/>
        <v>995244.86609756458</v>
      </c>
      <c r="J106" s="26">
        <f t="shared" ca="1" si="11"/>
        <v>-995244.86609756458</v>
      </c>
      <c r="K106" s="27">
        <f t="shared" ca="1" si="12"/>
        <v>-1844.6454277059565</v>
      </c>
      <c r="L106" s="27">
        <f t="shared" ca="1" si="9"/>
        <v>68.5</v>
      </c>
    </row>
    <row r="107" spans="1:12">
      <c r="A107" s="31">
        <v>45292</v>
      </c>
      <c r="B107" s="23">
        <v>104</v>
      </c>
      <c r="C107" s="24">
        <f t="shared" si="10"/>
        <v>339730.2176179557</v>
      </c>
      <c r="D107" s="24"/>
      <c r="E107" s="24">
        <f t="shared" si="15"/>
        <v>347548.84332127526</v>
      </c>
      <c r="F107" s="24">
        <f t="shared" si="8"/>
        <v>1189.0557616628448</v>
      </c>
      <c r="G107" s="32"/>
      <c r="H107" s="25">
        <f t="shared" ca="1" si="13"/>
        <v>362.75890410958903</v>
      </c>
      <c r="I107" s="26">
        <f t="shared" ca="1" si="14"/>
        <v>993400.22066985862</v>
      </c>
      <c r="J107" s="26">
        <f t="shared" ca="1" si="11"/>
        <v>-993400.22066985862</v>
      </c>
      <c r="K107" s="27">
        <f t="shared" ca="1" si="12"/>
        <v>-1851.1016867029275</v>
      </c>
      <c r="L107" s="27">
        <f t="shared" ca="1" si="9"/>
        <v>68.583333333333329</v>
      </c>
    </row>
    <row r="108" spans="1:12">
      <c r="A108" s="31">
        <v>45323</v>
      </c>
      <c r="B108" s="23">
        <v>105</v>
      </c>
      <c r="C108" s="24">
        <f t="shared" si="10"/>
        <v>342419.27337961853</v>
      </c>
      <c r="D108" s="24"/>
      <c r="E108" s="24">
        <f t="shared" si="15"/>
        <v>350256.75541420281</v>
      </c>
      <c r="F108" s="24">
        <f t="shared" si="8"/>
        <v>1198.4674568286648</v>
      </c>
      <c r="G108" s="32"/>
      <c r="H108" s="25">
        <f t="shared" ca="1" si="13"/>
        <v>363.75890410958903</v>
      </c>
      <c r="I108" s="26">
        <f t="shared" ca="1" si="14"/>
        <v>991549.1189831557</v>
      </c>
      <c r="J108" s="26">
        <f t="shared" ca="1" si="11"/>
        <v>-991549.1189831557</v>
      </c>
      <c r="K108" s="27">
        <f t="shared" ca="1" si="12"/>
        <v>-1857.5805426063876</v>
      </c>
      <c r="L108" s="27">
        <f t="shared" ca="1" si="9"/>
        <v>68.666666666666671</v>
      </c>
    </row>
    <row r="109" spans="1:12">
      <c r="A109" s="31">
        <v>45352</v>
      </c>
      <c r="B109" s="23">
        <v>106</v>
      </c>
      <c r="C109" s="24">
        <f t="shared" si="10"/>
        <v>345117.74083644722</v>
      </c>
      <c r="D109" s="24"/>
      <c r="E109" s="24">
        <f t="shared" si="15"/>
        <v>352974.14519945561</v>
      </c>
      <c r="F109" s="24">
        <f t="shared" si="8"/>
        <v>1207.9120929275653</v>
      </c>
      <c r="G109" s="32"/>
      <c r="H109" s="25">
        <f t="shared" ca="1" si="13"/>
        <v>364.75890410958903</v>
      </c>
      <c r="I109" s="26">
        <f t="shared" ca="1" si="14"/>
        <v>989691.53844054928</v>
      </c>
      <c r="J109" s="26">
        <f t="shared" ca="1" si="11"/>
        <v>-989691.53844054928</v>
      </c>
      <c r="K109" s="27">
        <f t="shared" ca="1" si="12"/>
        <v>-1864.0820745055103</v>
      </c>
      <c r="L109" s="27">
        <f t="shared" ca="1" si="9"/>
        <v>68.75</v>
      </c>
    </row>
    <row r="110" spans="1:12">
      <c r="A110" s="31">
        <v>45383</v>
      </c>
      <c r="B110" s="23">
        <v>107</v>
      </c>
      <c r="C110" s="24">
        <f t="shared" si="10"/>
        <v>347825.65292937477</v>
      </c>
      <c r="D110" s="24"/>
      <c r="E110" s="24">
        <f t="shared" si="15"/>
        <v>355701.0458489568</v>
      </c>
      <c r="F110" s="24">
        <f t="shared" si="8"/>
        <v>1217.3897852528116</v>
      </c>
      <c r="G110" s="32"/>
      <c r="H110" s="25">
        <f t="shared" ca="1" si="13"/>
        <v>365.75890410958903</v>
      </c>
      <c r="I110" s="26">
        <f t="shared" ca="1" si="14"/>
        <v>987827.45636604377</v>
      </c>
      <c r="J110" s="26">
        <f t="shared" ca="1" si="11"/>
        <v>-987827.45636604377</v>
      </c>
      <c r="K110" s="27">
        <f t="shared" ca="1" si="12"/>
        <v>-1870.6063617662794</v>
      </c>
      <c r="L110" s="27">
        <f t="shared" ca="1" si="9"/>
        <v>68.833333333333329</v>
      </c>
    </row>
    <row r="111" spans="1:12">
      <c r="A111" s="31">
        <v>45413</v>
      </c>
      <c r="B111" s="23">
        <v>108</v>
      </c>
      <c r="C111" s="24">
        <f t="shared" si="10"/>
        <v>350543.04271462758</v>
      </c>
      <c r="D111" s="24"/>
      <c r="E111" s="24">
        <f t="shared" si="15"/>
        <v>358437.49065073126</v>
      </c>
      <c r="F111" s="24">
        <f t="shared" si="8"/>
        <v>1226.9006495011963</v>
      </c>
      <c r="G111" s="32"/>
      <c r="H111" s="25">
        <f t="shared" ca="1" si="13"/>
        <v>366.75890410958903</v>
      </c>
      <c r="I111" s="26">
        <f t="shared" ca="1" si="14"/>
        <v>985956.85000427754</v>
      </c>
      <c r="J111" s="26">
        <f t="shared" ca="1" si="11"/>
        <v>-985956.85000427754</v>
      </c>
      <c r="K111" s="27">
        <f t="shared" ca="1" si="12"/>
        <v>-1877.1534840324612</v>
      </c>
      <c r="L111" s="27">
        <f t="shared" ca="1" si="9"/>
        <v>68.916666666666671</v>
      </c>
    </row>
    <row r="112" spans="1:12">
      <c r="A112" s="31">
        <v>45444</v>
      </c>
      <c r="B112" s="23">
        <v>109</v>
      </c>
      <c r="C112" s="24">
        <f t="shared" si="10"/>
        <v>353269.94336412876</v>
      </c>
      <c r="D112" s="24"/>
      <c r="E112" s="24">
        <f t="shared" si="15"/>
        <v>361183.51300931192</v>
      </c>
      <c r="F112" s="24">
        <f t="shared" si="8"/>
        <v>1236.4448017744505</v>
      </c>
      <c r="G112" s="32"/>
      <c r="H112" s="25">
        <f t="shared" ca="1" si="13"/>
        <v>367.75890410958903</v>
      </c>
      <c r="I112" s="26">
        <f t="shared" ca="1" si="14"/>
        <v>984079.69652024505</v>
      </c>
      <c r="J112" s="26">
        <f t="shared" ca="1" si="11"/>
        <v>-984079.69652024505</v>
      </c>
      <c r="K112" s="27">
        <f t="shared" ca="1" si="12"/>
        <v>-1883.723521226575</v>
      </c>
      <c r="L112" s="27">
        <f t="shared" ca="1" si="9"/>
        <v>69</v>
      </c>
    </row>
    <row r="113" spans="1:12">
      <c r="A113" s="31">
        <v>45474</v>
      </c>
      <c r="B113" s="23">
        <v>110</v>
      </c>
      <c r="C113" s="24">
        <f t="shared" si="10"/>
        <v>356006.38816590322</v>
      </c>
      <c r="D113" s="24"/>
      <c r="E113" s="24">
        <f t="shared" si="15"/>
        <v>363939.14644614764</v>
      </c>
      <c r="F113" s="24">
        <f t="shared" si="8"/>
        <v>1246.0223585806611</v>
      </c>
      <c r="G113" s="32"/>
      <c r="H113" s="25">
        <f t="shared" ca="1" si="13"/>
        <v>368.75890410958903</v>
      </c>
      <c r="I113" s="26">
        <f t="shared" ca="1" si="14"/>
        <v>982195.9729990185</v>
      </c>
      <c r="J113" s="26">
        <f t="shared" ca="1" si="11"/>
        <v>-982195.9729990185</v>
      </c>
      <c r="K113" s="27">
        <f t="shared" ca="1" si="12"/>
        <v>-1890.3165535508679</v>
      </c>
      <c r="L113" s="27">
        <f t="shared" ca="1" si="9"/>
        <v>69.083333333333329</v>
      </c>
    </row>
    <row r="114" spans="1:12">
      <c r="A114" s="31">
        <v>45505</v>
      </c>
      <c r="B114" s="23">
        <v>111</v>
      </c>
      <c r="C114" s="24">
        <f t="shared" si="10"/>
        <v>358752.41052448389</v>
      </c>
      <c r="D114" s="24"/>
      <c r="E114" s="24">
        <f t="shared" si="15"/>
        <v>366704.42460001225</v>
      </c>
      <c r="F114" s="24">
        <f t="shared" si="8"/>
        <v>1255.6334368356934</v>
      </c>
      <c r="G114" s="32"/>
      <c r="H114" s="25">
        <f t="shared" ca="1" si="13"/>
        <v>369.75890410958903</v>
      </c>
      <c r="I114" s="26">
        <f t="shared" ca="1" si="14"/>
        <v>980305.65644546761</v>
      </c>
      <c r="J114" s="26">
        <f t="shared" ca="1" si="11"/>
        <v>-980305.65644546761</v>
      </c>
      <c r="K114" s="27">
        <f t="shared" ca="1" si="12"/>
        <v>-1896.9326614882962</v>
      </c>
      <c r="L114" s="27">
        <f t="shared" ca="1" si="9"/>
        <v>69.166666666666671</v>
      </c>
    </row>
    <row r="115" spans="1:12">
      <c r="A115" s="31">
        <v>45536</v>
      </c>
      <c r="B115" s="23">
        <v>112</v>
      </c>
      <c r="C115" s="24">
        <f t="shared" si="10"/>
        <v>361508.04396131961</v>
      </c>
      <c r="D115" s="24"/>
      <c r="E115" s="24">
        <f t="shared" si="15"/>
        <v>369479.3812274154</v>
      </c>
      <c r="F115" s="24">
        <f t="shared" si="8"/>
        <v>1265.2781538646184</v>
      </c>
      <c r="G115" s="32"/>
      <c r="H115" s="25">
        <f t="shared" ca="1" si="13"/>
        <v>370.75890410958903</v>
      </c>
      <c r="I115" s="26">
        <f t="shared" ca="1" si="14"/>
        <v>978408.72378397931</v>
      </c>
      <c r="J115" s="26">
        <f t="shared" ca="1" si="11"/>
        <v>-978408.72378397931</v>
      </c>
      <c r="K115" s="27">
        <f t="shared" ca="1" si="12"/>
        <v>-1903.5719258035051</v>
      </c>
      <c r="L115" s="27">
        <f t="shared" ca="1" si="9"/>
        <v>69.25</v>
      </c>
    </row>
    <row r="116" spans="1:12">
      <c r="A116" s="31">
        <v>45566</v>
      </c>
      <c r="B116" s="23">
        <v>113</v>
      </c>
      <c r="C116" s="24">
        <f t="shared" si="10"/>
        <v>364273.32211518422</v>
      </c>
      <c r="D116" s="24"/>
      <c r="E116" s="24">
        <f t="shared" si="15"/>
        <v>372264.05020301446</v>
      </c>
      <c r="F116" s="24">
        <f t="shared" si="8"/>
        <v>1274.9566274031447</v>
      </c>
      <c r="G116" s="32"/>
      <c r="H116" s="25">
        <f t="shared" ca="1" si="13"/>
        <v>371.75890410958903</v>
      </c>
      <c r="I116" s="26">
        <f t="shared" ca="1" si="14"/>
        <v>976505.15185817576</v>
      </c>
      <c r="J116" s="26">
        <f t="shared" ca="1" si="11"/>
        <v>-976505.15185817576</v>
      </c>
      <c r="K116" s="27">
        <f t="shared" ca="1" si="12"/>
        <v>-1910.2344275438177</v>
      </c>
      <c r="L116" s="27">
        <f t="shared" ca="1" si="9"/>
        <v>69.333333333333329</v>
      </c>
    </row>
    <row r="117" spans="1:12">
      <c r="A117" s="31">
        <v>45597</v>
      </c>
      <c r="B117" s="23">
        <v>114</v>
      </c>
      <c r="C117" s="24">
        <f t="shared" si="10"/>
        <v>367048.27874258737</v>
      </c>
      <c r="D117" s="24"/>
      <c r="E117" s="24">
        <f t="shared" si="15"/>
        <v>375058.46552002808</v>
      </c>
      <c r="F117" s="24">
        <f t="shared" si="8"/>
        <v>1284.6689755990556</v>
      </c>
      <c r="G117" s="32"/>
      <c r="H117" s="25">
        <f t="shared" ca="1" si="13"/>
        <v>372.75890410958903</v>
      </c>
      <c r="I117" s="26">
        <f t="shared" ca="1" si="14"/>
        <v>974594.91743063193</v>
      </c>
      <c r="J117" s="26">
        <f t="shared" ca="1" si="11"/>
        <v>-974594.91743063193</v>
      </c>
      <c r="K117" s="27">
        <f t="shared" ca="1" si="12"/>
        <v>-1916.9202480402209</v>
      </c>
      <c r="L117" s="27">
        <f t="shared" ca="1" si="9"/>
        <v>69.416666666666671</v>
      </c>
    </row>
    <row r="118" spans="1:12">
      <c r="A118" s="31">
        <v>45627</v>
      </c>
      <c r="B118" s="23">
        <v>115</v>
      </c>
      <c r="C118" s="24">
        <f t="shared" si="10"/>
        <v>369832.94771818642</v>
      </c>
      <c r="D118" s="24"/>
      <c r="E118" s="24">
        <f t="shared" si="15"/>
        <v>377862.6612906513</v>
      </c>
      <c r="F118" s="24">
        <f t="shared" si="8"/>
        <v>1294.4153170136524</v>
      </c>
      <c r="G118" s="32"/>
      <c r="H118" s="25">
        <f t="shared" ca="1" si="13"/>
        <v>373.75890410958903</v>
      </c>
      <c r="I118" s="26">
        <f t="shared" ca="1" si="14"/>
        <v>972677.9971825917</v>
      </c>
      <c r="J118" s="26">
        <f t="shared" ca="1" si="11"/>
        <v>-972677.9971825917</v>
      </c>
      <c r="K118" s="27">
        <f t="shared" ca="1" si="12"/>
        <v>-1923.6294689083616</v>
      </c>
      <c r="L118" s="27">
        <f t="shared" ca="1" si="9"/>
        <v>69.5</v>
      </c>
    </row>
    <row r="119" spans="1:12">
      <c r="A119" s="31">
        <v>45658</v>
      </c>
      <c r="B119" s="23">
        <v>116</v>
      </c>
      <c r="C119" s="24">
        <f t="shared" si="10"/>
        <v>372627.36303520005</v>
      </c>
      <c r="D119" s="24"/>
      <c r="E119" s="24">
        <f t="shared" si="15"/>
        <v>380676.67174647166</v>
      </c>
      <c r="F119" s="24">
        <f t="shared" si="8"/>
        <v>1304.1957706232001</v>
      </c>
      <c r="G119" s="32"/>
      <c r="H119" s="25">
        <f t="shared" ca="1" si="13"/>
        <v>374.75890410958903</v>
      </c>
      <c r="I119" s="26">
        <f t="shared" ca="1" si="14"/>
        <v>970754.36771368328</v>
      </c>
      <c r="J119" s="26">
        <f t="shared" ca="1" si="11"/>
        <v>-970754.36771368328</v>
      </c>
      <c r="K119" s="27">
        <f t="shared" ca="1" si="12"/>
        <v>-1930.3621720495412</v>
      </c>
      <c r="L119" s="27">
        <f t="shared" ca="1" si="9"/>
        <v>69.583333333333329</v>
      </c>
    </row>
    <row r="120" spans="1:12">
      <c r="A120" s="31">
        <v>45689</v>
      </c>
      <c r="B120" s="23">
        <v>117</v>
      </c>
      <c r="C120" s="24">
        <f t="shared" si="10"/>
        <v>375431.55880582327</v>
      </c>
      <c r="D120" s="24"/>
      <c r="E120" s="24">
        <f t="shared" si="15"/>
        <v>383500.5312388874</v>
      </c>
      <c r="F120" s="24">
        <f t="shared" si="8"/>
        <v>1314.0104558203814</v>
      </c>
      <c r="G120" s="32"/>
      <c r="H120" s="25">
        <f t="shared" ca="1" si="13"/>
        <v>375.75890410958903</v>
      </c>
      <c r="I120" s="26">
        <f t="shared" ca="1" si="14"/>
        <v>968824.0055416337</v>
      </c>
      <c r="J120" s="26">
        <f t="shared" ca="1" si="11"/>
        <v>-968824.0055416337</v>
      </c>
      <c r="K120" s="27">
        <f t="shared" ca="1" si="12"/>
        <v>-1937.1184396517147</v>
      </c>
      <c r="L120" s="27">
        <f t="shared" ca="1" si="9"/>
        <v>69.666666666666671</v>
      </c>
    </row>
    <row r="121" spans="1:12">
      <c r="A121" s="31">
        <v>45717</v>
      </c>
      <c r="B121" s="23">
        <v>118</v>
      </c>
      <c r="C121" s="24">
        <f t="shared" si="10"/>
        <v>378245.56926164363</v>
      </c>
      <c r="D121" s="24"/>
      <c r="E121" s="24">
        <f t="shared" si="15"/>
        <v>386334.2742395266</v>
      </c>
      <c r="F121" s="24">
        <f t="shared" si="8"/>
        <v>1323.8594924157526</v>
      </c>
      <c r="G121" s="32"/>
      <c r="H121" s="25">
        <f t="shared" ca="1" si="13"/>
        <v>376.75890410958903</v>
      </c>
      <c r="I121" s="26">
        <f t="shared" ca="1" si="14"/>
        <v>966886.88710198202</v>
      </c>
      <c r="J121" s="26">
        <f t="shared" ca="1" si="11"/>
        <v>-966886.88710198202</v>
      </c>
      <c r="K121" s="27">
        <f t="shared" ca="1" si="12"/>
        <v>-1943.8983541904954</v>
      </c>
      <c r="L121" s="27">
        <f t="shared" ca="1" si="9"/>
        <v>69.75</v>
      </c>
    </row>
    <row r="122" spans="1:12">
      <c r="A122" s="31">
        <v>45748</v>
      </c>
      <c r="B122" s="23">
        <v>119</v>
      </c>
      <c r="C122" s="24">
        <f t="shared" si="10"/>
        <v>381069.42875405937</v>
      </c>
      <c r="D122" s="24"/>
      <c r="E122" s="24">
        <f t="shared" si="15"/>
        <v>389177.93534066802</v>
      </c>
      <c r="F122" s="24">
        <f t="shared" si="8"/>
        <v>1333.7430006392076</v>
      </c>
      <c r="G122" s="32"/>
      <c r="H122" s="25">
        <f t="shared" ca="1" si="13"/>
        <v>377.75890410958903</v>
      </c>
      <c r="I122" s="26">
        <f t="shared" ca="1" si="14"/>
        <v>964942.9887477915</v>
      </c>
      <c r="J122" s="26">
        <f t="shared" ca="1" si="11"/>
        <v>-964942.9887477915</v>
      </c>
      <c r="K122" s="27">
        <f t="shared" ca="1" si="12"/>
        <v>-1950.7019984301623</v>
      </c>
      <c r="L122" s="27">
        <f t="shared" ca="1" si="9"/>
        <v>69.833333333333329</v>
      </c>
    </row>
    <row r="123" spans="1:12">
      <c r="A123" s="31">
        <v>45778</v>
      </c>
      <c r="B123" s="23">
        <v>120</v>
      </c>
      <c r="C123" s="24">
        <f t="shared" si="10"/>
        <v>383903.17175469856</v>
      </c>
      <c r="D123" s="24"/>
      <c r="E123" s="24">
        <f t="shared" si="15"/>
        <v>392031.54925566347</v>
      </c>
      <c r="F123" s="24">
        <f t="shared" si="8"/>
        <v>1343.6611011414448</v>
      </c>
      <c r="G123" s="32"/>
      <c r="H123" s="25">
        <f t="shared" ca="1" si="13"/>
        <v>378.75890410958903</v>
      </c>
      <c r="I123" s="26">
        <f t="shared" ca="1" si="14"/>
        <v>962992.28674936132</v>
      </c>
      <c r="J123" s="26">
        <f t="shared" ca="1" si="11"/>
        <v>-962992.28674936132</v>
      </c>
      <c r="K123" s="27">
        <f t="shared" ca="1" si="12"/>
        <v>-1957.529455424668</v>
      </c>
      <c r="L123" s="27">
        <f t="shared" ca="1" si="9"/>
        <v>69.916666666666671</v>
      </c>
    </row>
    <row r="124" spans="1:12">
      <c r="A124" s="31">
        <v>45809</v>
      </c>
      <c r="B124" s="23">
        <v>121</v>
      </c>
      <c r="C124" s="24">
        <f t="shared" si="10"/>
        <v>386746.83285583998</v>
      </c>
      <c r="D124" s="24"/>
      <c r="E124" s="24">
        <f t="shared" si="15"/>
        <v>394895.15081936138</v>
      </c>
      <c r="F124" s="24">
        <f t="shared" si="8"/>
        <v>1353.6139149954397</v>
      </c>
      <c r="G124" s="32"/>
      <c r="H124" s="25">
        <f t="shared" ca="1" si="13"/>
        <v>379.75890410958903</v>
      </c>
      <c r="I124" s="26">
        <f t="shared" ca="1" si="14"/>
        <v>961034.75729393668</v>
      </c>
      <c r="J124" s="26">
        <f t="shared" ca="1" si="11"/>
        <v>-961034.75729393668</v>
      </c>
      <c r="K124" s="27">
        <f t="shared" ca="1" si="12"/>
        <v>-1964.3808085186542</v>
      </c>
      <c r="L124" s="27">
        <f t="shared" ca="1" si="9"/>
        <v>70</v>
      </c>
    </row>
    <row r="125" spans="1:12">
      <c r="A125" s="31">
        <v>45839</v>
      </c>
      <c r="B125" s="23">
        <v>122</v>
      </c>
      <c r="C125" s="24">
        <f t="shared" si="10"/>
        <v>389600.44677083544</v>
      </c>
      <c r="D125" s="24"/>
      <c r="E125" s="24">
        <f t="shared" si="15"/>
        <v>397768.77498853224</v>
      </c>
      <c r="F125" s="24">
        <f t="shared" si="8"/>
        <v>1363.6015636979239</v>
      </c>
      <c r="G125" s="32"/>
      <c r="H125" s="25">
        <f t="shared" ca="1" si="13"/>
        <v>380.75890410958903</v>
      </c>
      <c r="I125" s="26">
        <f t="shared" ca="1" si="14"/>
        <v>959070.37648541806</v>
      </c>
      <c r="J125" s="26">
        <f t="shared" ca="1" si="11"/>
        <v>-959070.37648541806</v>
      </c>
      <c r="K125" s="27">
        <f t="shared" ca="1" si="12"/>
        <v>-1971.2561413484696</v>
      </c>
      <c r="L125" s="27">
        <f t="shared" ca="1" si="9"/>
        <v>70.083333333333329</v>
      </c>
    </row>
    <row r="126" spans="1:12">
      <c r="A126" s="31">
        <v>45870</v>
      </c>
      <c r="B126" s="23">
        <v>123</v>
      </c>
      <c r="C126" s="24">
        <f t="shared" si="10"/>
        <v>392464.04833453335</v>
      </c>
      <c r="D126" s="24"/>
      <c r="E126" s="24">
        <f t="shared" si="15"/>
        <v>400652.45684229519</v>
      </c>
      <c r="F126" s="24">
        <f t="shared" si="8"/>
        <v>1373.6241691708665</v>
      </c>
      <c r="G126" s="32"/>
      <c r="H126" s="25">
        <f t="shared" ca="1" si="13"/>
        <v>381.75890410958903</v>
      </c>
      <c r="I126" s="26">
        <f t="shared" ca="1" si="14"/>
        <v>957099.12034406955</v>
      </c>
      <c r="J126" s="26">
        <f t="shared" ca="1" si="11"/>
        <v>-957099.12034406955</v>
      </c>
      <c r="K126" s="27">
        <f t="shared" ca="1" si="12"/>
        <v>-1978.155537843189</v>
      </c>
      <c r="L126" s="27">
        <f t="shared" ca="1" si="9"/>
        <v>70.166666666666671</v>
      </c>
    </row>
    <row r="127" spans="1:12">
      <c r="A127" s="31">
        <v>45901</v>
      </c>
      <c r="B127" s="23">
        <v>124</v>
      </c>
      <c r="C127" s="24">
        <f t="shared" si="10"/>
        <v>395337.67250370421</v>
      </c>
      <c r="D127" s="24"/>
      <c r="E127" s="24">
        <f t="shared" si="15"/>
        <v>403546.23158254632</v>
      </c>
      <c r="F127" s="24">
        <f t="shared" si="8"/>
        <v>1383.6818537629645</v>
      </c>
      <c r="G127" s="32"/>
      <c r="H127" s="25">
        <f t="shared" ca="1" si="13"/>
        <v>382.75890410958903</v>
      </c>
      <c r="I127" s="26">
        <f t="shared" ca="1" si="14"/>
        <v>955120.96480622631</v>
      </c>
      <c r="J127" s="26">
        <f t="shared" ca="1" si="11"/>
        <v>-955120.96480622631</v>
      </c>
      <c r="K127" s="27">
        <f t="shared" ca="1" si="12"/>
        <v>-1985.0790822256404</v>
      </c>
      <c r="L127" s="27">
        <f t="shared" ca="1" si="9"/>
        <v>70.25</v>
      </c>
    </row>
    <row r="128" spans="1:12">
      <c r="A128" s="31">
        <v>45931</v>
      </c>
      <c r="B128" s="23">
        <v>125</v>
      </c>
      <c r="C128" s="24">
        <f t="shared" si="10"/>
        <v>398221.35435746715</v>
      </c>
      <c r="D128" s="24"/>
      <c r="E128" s="24">
        <f t="shared" si="15"/>
        <v>406450.13453438831</v>
      </c>
      <c r="F128" s="24">
        <f t="shared" si="8"/>
        <v>1393.774740251135</v>
      </c>
      <c r="G128" s="32"/>
      <c r="H128" s="25">
        <f t="shared" ca="1" si="13"/>
        <v>383.75890410958903</v>
      </c>
      <c r="I128" s="26">
        <f t="shared" ca="1" si="14"/>
        <v>953135.88572400063</v>
      </c>
      <c r="J128" s="26">
        <f t="shared" ca="1" si="11"/>
        <v>-953135.88572400063</v>
      </c>
      <c r="K128" s="27">
        <f t="shared" ca="1" si="12"/>
        <v>-1992.0268590134306</v>
      </c>
      <c r="L128" s="27">
        <f t="shared" ca="1" si="9"/>
        <v>70.333333333333329</v>
      </c>
    </row>
    <row r="129" spans="1:12">
      <c r="A129" s="31">
        <v>45962</v>
      </c>
      <c r="B129" s="23">
        <v>126</v>
      </c>
      <c r="C129" s="24">
        <f t="shared" si="10"/>
        <v>401115.12909771828</v>
      </c>
      <c r="D129" s="24"/>
      <c r="E129" s="24">
        <f t="shared" si="15"/>
        <v>409364.20114656177</v>
      </c>
      <c r="F129" s="24">
        <f t="shared" si="8"/>
        <v>1403.9029518420139</v>
      </c>
      <c r="G129" s="32"/>
      <c r="H129" s="25">
        <f t="shared" ca="1" si="13"/>
        <v>384.75890410958903</v>
      </c>
      <c r="I129" s="26">
        <f t="shared" ca="1" si="14"/>
        <v>951143.85886498715</v>
      </c>
      <c r="J129" s="26">
        <f t="shared" ca="1" si="11"/>
        <v>-951143.85886498715</v>
      </c>
      <c r="K129" s="27">
        <f t="shared" ca="1" si="12"/>
        <v>-1998.9989530199778</v>
      </c>
      <c r="L129" s="27">
        <f t="shared" ca="1" si="9"/>
        <v>70.416666666666657</v>
      </c>
    </row>
    <row r="130" spans="1:12">
      <c r="A130" s="31">
        <v>45992</v>
      </c>
      <c r="B130" s="23">
        <v>127</v>
      </c>
      <c r="C130" s="24">
        <f t="shared" si="10"/>
        <v>404019.03204956028</v>
      </c>
      <c r="D130" s="24"/>
      <c r="E130" s="24">
        <f t="shared" si="15"/>
        <v>412288.46699187782</v>
      </c>
      <c r="F130" s="24">
        <f t="shared" si="8"/>
        <v>1414.0666121734607</v>
      </c>
      <c r="G130" s="32"/>
      <c r="H130" s="25">
        <f t="shared" ca="1" si="13"/>
        <v>385.75890410958903</v>
      </c>
      <c r="I130" s="26">
        <f t="shared" ca="1" si="14"/>
        <v>949144.85991196719</v>
      </c>
      <c r="J130" s="26">
        <f t="shared" ca="1" si="11"/>
        <v>-949144.85991196719</v>
      </c>
      <c r="K130" s="27">
        <f t="shared" ca="1" si="12"/>
        <v>-2005.9954493555474</v>
      </c>
      <c r="L130" s="27">
        <f t="shared" ca="1" si="9"/>
        <v>70.5</v>
      </c>
    </row>
    <row r="131" spans="1:12">
      <c r="A131" s="31">
        <v>46023</v>
      </c>
      <c r="B131" s="23">
        <v>128</v>
      </c>
      <c r="C131" s="24">
        <f t="shared" si="10"/>
        <v>406933.09866173373</v>
      </c>
      <c r="D131" s="24"/>
      <c r="E131" s="24">
        <f t="shared" si="15"/>
        <v>415222.96776765247</v>
      </c>
      <c r="F131" s="24">
        <f t="shared" si="8"/>
        <v>1424.265845316068</v>
      </c>
      <c r="G131" s="32"/>
      <c r="H131" s="25">
        <f t="shared" ca="1" si="13"/>
        <v>386.75890410958903</v>
      </c>
      <c r="I131" s="26">
        <f t="shared" ca="1" si="14"/>
        <v>947138.86446261161</v>
      </c>
      <c r="J131" s="26">
        <f t="shared" ca="1" si="11"/>
        <v>-947138.86446261161</v>
      </c>
      <c r="K131" s="27">
        <f t="shared" ca="1" si="12"/>
        <v>-2013.0164334282917</v>
      </c>
      <c r="L131" s="27">
        <f t="shared" ca="1" si="9"/>
        <v>70.583333333333343</v>
      </c>
    </row>
    <row r="132" spans="1:12">
      <c r="A132" s="31">
        <v>46054</v>
      </c>
      <c r="B132" s="23">
        <v>129</v>
      </c>
      <c r="C132" s="24">
        <f t="shared" si="10"/>
        <v>409857.36450704979</v>
      </c>
      <c r="D132" s="24"/>
      <c r="E132" s="24">
        <f t="shared" si="15"/>
        <v>418167.73929614236</v>
      </c>
      <c r="F132" s="24">
        <f t="shared" ref="F132:F195" si="16">($O$5-$O$4)*C132</f>
        <v>1434.5007757746741</v>
      </c>
      <c r="G132" s="32"/>
      <c r="H132" s="25">
        <f t="shared" ca="1" si="13"/>
        <v>387.75890410958903</v>
      </c>
      <c r="I132" s="26">
        <f t="shared" ca="1" si="14"/>
        <v>945125.84802918334</v>
      </c>
      <c r="J132" s="26">
        <f t="shared" ca="1" si="11"/>
        <v>-945125.84802918334</v>
      </c>
      <c r="K132" s="27">
        <f t="shared" ca="1" si="12"/>
        <v>-2020.0619909452907</v>
      </c>
      <c r="L132" s="27">
        <f t="shared" ref="L132:L195" ca="1" si="17">((TODAY()-$O$7)/365)+(H132/12)</f>
        <v>70.666666666666657</v>
      </c>
    </row>
    <row r="133" spans="1:12">
      <c r="A133" s="31">
        <v>46082</v>
      </c>
      <c r="B133" s="23">
        <v>130</v>
      </c>
      <c r="C133" s="24">
        <f t="shared" ref="C133:C196" si="18">C132+$O$2+F132</f>
        <v>412791.86528282444</v>
      </c>
      <c r="D133" s="24"/>
      <c r="E133" s="24">
        <f t="shared" si="15"/>
        <v>421122.81752498198</v>
      </c>
      <c r="F133" s="24">
        <f t="shared" si="16"/>
        <v>1444.7715284898854</v>
      </c>
      <c r="G133" s="32"/>
      <c r="H133" s="25">
        <f t="shared" ca="1" si="13"/>
        <v>388.75890410958903</v>
      </c>
      <c r="I133" s="26">
        <f t="shared" ca="1" si="14"/>
        <v>943105.78603823809</v>
      </c>
      <c r="J133" s="26">
        <f t="shared" ref="J133:J196" ca="1" si="19">I133*-1</f>
        <v>-943105.78603823809</v>
      </c>
      <c r="K133" s="27">
        <f t="shared" ref="K133:K196" ca="1" si="20">(($O$5-$O$4)*I133)-$S$3</f>
        <v>-2027.1322079135994</v>
      </c>
      <c r="L133" s="27">
        <f t="shared" ca="1" si="17"/>
        <v>70.75</v>
      </c>
    </row>
    <row r="134" spans="1:12">
      <c r="A134" s="31">
        <v>46113</v>
      </c>
      <c r="B134" s="23">
        <v>131</v>
      </c>
      <c r="C134" s="24">
        <f t="shared" si="18"/>
        <v>415736.63681131433</v>
      </c>
      <c r="D134" s="24"/>
      <c r="E134" s="24">
        <f t="shared" si="15"/>
        <v>424088.23852762254</v>
      </c>
      <c r="F134" s="24">
        <f t="shared" si="16"/>
        <v>1455.0782288395999</v>
      </c>
      <c r="G134" s="32"/>
      <c r="H134" s="25">
        <f t="shared" ref="H134:H197" ca="1" si="21">H133+1</f>
        <v>389.75890410958903</v>
      </c>
      <c r="I134" s="26">
        <f t="shared" ref="I134:I197" ca="1" si="22">I133+K133</f>
        <v>941078.65383032453</v>
      </c>
      <c r="J134" s="26">
        <f t="shared" ca="1" si="19"/>
        <v>-941078.65383032453</v>
      </c>
      <c r="K134" s="27">
        <f t="shared" ca="1" si="20"/>
        <v>-2034.2271706412967</v>
      </c>
      <c r="L134" s="27">
        <f t="shared" ca="1" si="17"/>
        <v>70.833333333333343</v>
      </c>
    </row>
    <row r="135" spans="1:12">
      <c r="A135" s="31">
        <v>46143</v>
      </c>
      <c r="B135" s="23">
        <v>132</v>
      </c>
      <c r="C135" s="24">
        <f t="shared" si="18"/>
        <v>418691.71504015394</v>
      </c>
      <c r="D135" s="24"/>
      <c r="E135" s="24">
        <f t="shared" si="15"/>
        <v>427064.03850377235</v>
      </c>
      <c r="F135" s="24">
        <f t="shared" si="16"/>
        <v>1465.4210026405387</v>
      </c>
      <c r="G135" s="32"/>
      <c r="H135" s="25">
        <f t="shared" ca="1" si="21"/>
        <v>390.75890410958903</v>
      </c>
      <c r="I135" s="26">
        <f t="shared" ca="1" si="22"/>
        <v>939044.42665968323</v>
      </c>
      <c r="J135" s="26">
        <f t="shared" ca="1" si="19"/>
        <v>-939044.42665968323</v>
      </c>
      <c r="K135" s="27">
        <f t="shared" ca="1" si="20"/>
        <v>-2041.3469657385413</v>
      </c>
      <c r="L135" s="27">
        <f t="shared" ca="1" si="17"/>
        <v>70.916666666666657</v>
      </c>
    </row>
    <row r="136" spans="1:12">
      <c r="A136" s="31">
        <v>46174</v>
      </c>
      <c r="B136" s="23">
        <v>133</v>
      </c>
      <c r="C136" s="24">
        <f t="shared" si="18"/>
        <v>421657.1360427945</v>
      </c>
      <c r="D136" s="24"/>
      <c r="E136" s="24">
        <f t="shared" si="15"/>
        <v>430050.25377983868</v>
      </c>
      <c r="F136" s="24">
        <f t="shared" si="16"/>
        <v>1475.7999761497806</v>
      </c>
      <c r="G136" s="32"/>
      <c r="H136" s="25">
        <f t="shared" ca="1" si="21"/>
        <v>391.75890410958903</v>
      </c>
      <c r="I136" s="26">
        <f t="shared" ca="1" si="22"/>
        <v>937003.07969394466</v>
      </c>
      <c r="J136" s="26">
        <f t="shared" ca="1" si="19"/>
        <v>-937003.07969394466</v>
      </c>
      <c r="K136" s="27">
        <f t="shared" ca="1" si="20"/>
        <v>-2048.4916801186264</v>
      </c>
      <c r="L136" s="27">
        <f t="shared" ca="1" si="17"/>
        <v>71</v>
      </c>
    </row>
    <row r="137" spans="1:12">
      <c r="A137" s="31">
        <v>46204</v>
      </c>
      <c r="B137" s="23">
        <v>134</v>
      </c>
      <c r="C137" s="24">
        <f t="shared" si="18"/>
        <v>424632.93601894431</v>
      </c>
      <c r="D137" s="24"/>
      <c r="E137" s="24">
        <f t="shared" si="15"/>
        <v>433046.92080937122</v>
      </c>
      <c r="F137" s="24">
        <f t="shared" si="16"/>
        <v>1486.215276066305</v>
      </c>
      <c r="G137" s="32"/>
      <c r="H137" s="25">
        <f t="shared" ca="1" si="21"/>
        <v>392.75890410958903</v>
      </c>
      <c r="I137" s="26">
        <f t="shared" ca="1" si="22"/>
        <v>934954.58801382605</v>
      </c>
      <c r="J137" s="26">
        <f t="shared" ca="1" si="19"/>
        <v>-934954.58801382605</v>
      </c>
      <c r="K137" s="27">
        <f t="shared" ca="1" si="20"/>
        <v>-2055.6614009990412</v>
      </c>
      <c r="L137" s="27">
        <f t="shared" ca="1" si="17"/>
        <v>71.083333333333343</v>
      </c>
    </row>
    <row r="138" spans="1:12">
      <c r="A138" s="31">
        <v>46235</v>
      </c>
      <c r="B138" s="23">
        <v>135</v>
      </c>
      <c r="C138" s="24">
        <f t="shared" si="18"/>
        <v>427619.15129501064</v>
      </c>
      <c r="D138" s="24"/>
      <c r="E138" s="24">
        <f t="shared" si="15"/>
        <v>436054.07617350714</v>
      </c>
      <c r="F138" s="24">
        <f t="shared" si="16"/>
        <v>1496.6670295325371</v>
      </c>
      <c r="G138" s="32"/>
      <c r="H138" s="25">
        <f t="shared" ca="1" si="21"/>
        <v>393.75890410958903</v>
      </c>
      <c r="I138" s="26">
        <f t="shared" ca="1" si="22"/>
        <v>932898.926612827</v>
      </c>
      <c r="J138" s="26">
        <f t="shared" ca="1" si="19"/>
        <v>-932898.926612827</v>
      </c>
      <c r="K138" s="27">
        <f t="shared" ca="1" si="20"/>
        <v>-2062.8562159025382</v>
      </c>
      <c r="L138" s="27">
        <f t="shared" ca="1" si="17"/>
        <v>71.166666666666657</v>
      </c>
    </row>
    <row r="139" spans="1:12">
      <c r="A139" s="31">
        <v>46266</v>
      </c>
      <c r="B139" s="23">
        <v>136</v>
      </c>
      <c r="C139" s="24">
        <f t="shared" si="18"/>
        <v>430615.81832454319</v>
      </c>
      <c r="D139" s="24"/>
      <c r="E139" s="24">
        <f t="shared" si="15"/>
        <v>439071.75658141752</v>
      </c>
      <c r="F139" s="24">
        <f t="shared" si="16"/>
        <v>1507.155364135901</v>
      </c>
      <c r="G139" s="32"/>
      <c r="H139" s="25">
        <f t="shared" ca="1" si="21"/>
        <v>394.75890410958903</v>
      </c>
      <c r="I139" s="26">
        <f t="shared" ca="1" si="22"/>
        <v>930836.07039692451</v>
      </c>
      <c r="J139" s="26">
        <f t="shared" ca="1" si="19"/>
        <v>-930836.07039692451</v>
      </c>
      <c r="K139" s="27">
        <f t="shared" ca="1" si="20"/>
        <v>-2070.0762126581967</v>
      </c>
      <c r="L139" s="27">
        <f t="shared" ca="1" si="17"/>
        <v>71.25</v>
      </c>
    </row>
    <row r="140" spans="1:12">
      <c r="A140" s="31">
        <v>46296</v>
      </c>
      <c r="B140" s="23">
        <v>137</v>
      </c>
      <c r="C140" s="24">
        <f t="shared" si="18"/>
        <v>433622.97368867911</v>
      </c>
      <c r="D140" s="24"/>
      <c r="E140" s="24">
        <f t="shared" si="15"/>
        <v>442099.9988707556</v>
      </c>
      <c r="F140" s="24">
        <f t="shared" si="16"/>
        <v>1517.6804079103767</v>
      </c>
      <c r="G140" s="32"/>
      <c r="H140" s="25">
        <f t="shared" ca="1" si="21"/>
        <v>395.75890410958903</v>
      </c>
      <c r="I140" s="26">
        <f t="shared" ca="1" si="22"/>
        <v>928765.99418426631</v>
      </c>
      <c r="J140" s="26">
        <f t="shared" ca="1" si="19"/>
        <v>-928765.99418426631</v>
      </c>
      <c r="K140" s="27">
        <f t="shared" ca="1" si="20"/>
        <v>-2077.3214794025007</v>
      </c>
      <c r="L140" s="27">
        <f t="shared" ca="1" si="17"/>
        <v>71.333333333333343</v>
      </c>
    </row>
    <row r="141" spans="1:12">
      <c r="A141" s="31">
        <v>46327</v>
      </c>
      <c r="B141" s="23">
        <v>138</v>
      </c>
      <c r="C141" s="24">
        <f t="shared" si="18"/>
        <v>436640.65409658948</v>
      </c>
      <c r="D141" s="24"/>
      <c r="E141" s="24">
        <f t="shared" ref="E141:E204" si="23">E140+$O$2+((($O$5-$O$4+D141))*C142)</f>
        <v>445138.84000810637</v>
      </c>
      <c r="F141" s="24">
        <f t="shared" si="16"/>
        <v>1528.2422893380631</v>
      </c>
      <c r="G141" s="32"/>
      <c r="H141" s="25">
        <f t="shared" ca="1" si="21"/>
        <v>396.75890410958903</v>
      </c>
      <c r="I141" s="26">
        <f t="shared" ca="1" si="22"/>
        <v>926688.67270486383</v>
      </c>
      <c r="J141" s="26">
        <f t="shared" ca="1" si="19"/>
        <v>-926688.67270486383</v>
      </c>
      <c r="K141" s="27">
        <f t="shared" ca="1" si="20"/>
        <v>-2084.5921045804093</v>
      </c>
      <c r="L141" s="27">
        <f t="shared" ca="1" si="17"/>
        <v>71.416666666666657</v>
      </c>
    </row>
    <row r="142" spans="1:12">
      <c r="A142" s="31">
        <v>46357</v>
      </c>
      <c r="B142" s="23">
        <v>139</v>
      </c>
      <c r="C142" s="24">
        <f t="shared" si="18"/>
        <v>439668.89638592757</v>
      </c>
      <c r="D142" s="24"/>
      <c r="E142" s="24">
        <f t="shared" si="23"/>
        <v>448188.31708943786</v>
      </c>
      <c r="F142" s="24">
        <f t="shared" si="16"/>
        <v>1538.8411373507463</v>
      </c>
      <c r="G142" s="32"/>
      <c r="H142" s="25">
        <f t="shared" ca="1" si="21"/>
        <v>397.75890410958903</v>
      </c>
      <c r="I142" s="26">
        <f t="shared" ca="1" si="22"/>
        <v>924604.08060028346</v>
      </c>
      <c r="J142" s="26">
        <f t="shared" ca="1" si="19"/>
        <v>-924604.08060028346</v>
      </c>
      <c r="K142" s="27">
        <f t="shared" ca="1" si="20"/>
        <v>-2091.8881769464406</v>
      </c>
      <c r="L142" s="27">
        <f t="shared" ca="1" si="17"/>
        <v>71.5</v>
      </c>
    </row>
    <row r="143" spans="1:12">
      <c r="A143" s="31">
        <v>46388</v>
      </c>
      <c r="B143" s="23">
        <v>140</v>
      </c>
      <c r="C143" s="24">
        <f t="shared" si="18"/>
        <v>442707.73752327834</v>
      </c>
      <c r="D143" s="24"/>
      <c r="E143" s="24">
        <f t="shared" si="23"/>
        <v>451248.46734055399</v>
      </c>
      <c r="F143" s="24">
        <f t="shared" si="16"/>
        <v>1549.477081331474</v>
      </c>
      <c r="G143" s="32"/>
      <c r="H143" s="25">
        <f t="shared" ca="1" si="21"/>
        <v>398.75890410958903</v>
      </c>
      <c r="I143" s="26">
        <f t="shared" ca="1" si="22"/>
        <v>922512.19242333702</v>
      </c>
      <c r="J143" s="26">
        <f t="shared" ca="1" si="19"/>
        <v>-922512.19242333702</v>
      </c>
      <c r="K143" s="27">
        <f t="shared" ca="1" si="20"/>
        <v>-2099.209785565753</v>
      </c>
      <c r="L143" s="27">
        <f t="shared" ca="1" si="17"/>
        <v>71.583333333333343</v>
      </c>
    </row>
    <row r="144" spans="1:12">
      <c r="A144" s="31">
        <v>46419</v>
      </c>
      <c r="B144" s="23">
        <v>141</v>
      </c>
      <c r="C144" s="24">
        <f t="shared" si="18"/>
        <v>445757.21460460982</v>
      </c>
      <c r="D144" s="24"/>
      <c r="E144" s="24">
        <f t="shared" si="23"/>
        <v>454319.32811754901</v>
      </c>
      <c r="F144" s="24">
        <f t="shared" si="16"/>
        <v>1560.1502511161343</v>
      </c>
      <c r="G144" s="32"/>
      <c r="H144" s="25">
        <f t="shared" ca="1" si="21"/>
        <v>399.75890410958903</v>
      </c>
      <c r="I144" s="26">
        <f t="shared" ca="1" si="22"/>
        <v>920412.98263777129</v>
      </c>
      <c r="J144" s="26">
        <f t="shared" ca="1" si="19"/>
        <v>-920412.98263777129</v>
      </c>
      <c r="K144" s="27">
        <f t="shared" ca="1" si="20"/>
        <v>-2106.5570198152332</v>
      </c>
      <c r="L144" s="27">
        <f t="shared" ca="1" si="17"/>
        <v>71.666666666666657</v>
      </c>
    </row>
    <row r="145" spans="1:12">
      <c r="A145" s="31">
        <v>46447</v>
      </c>
      <c r="B145" s="23">
        <v>142</v>
      </c>
      <c r="C145" s="24">
        <f t="shared" si="18"/>
        <v>448817.36485572596</v>
      </c>
      <c r="D145" s="24"/>
      <c r="E145" s="24">
        <f t="shared" si="23"/>
        <v>457400.93690726353</v>
      </c>
      <c r="F145" s="24">
        <f t="shared" si="16"/>
        <v>1570.8607769950406</v>
      </c>
      <c r="G145" s="32"/>
      <c r="H145" s="25">
        <f t="shared" ca="1" si="21"/>
        <v>400.75890410958903</v>
      </c>
      <c r="I145" s="26">
        <f t="shared" ca="1" si="22"/>
        <v>918306.42561795609</v>
      </c>
      <c r="J145" s="26">
        <f t="shared" ca="1" si="19"/>
        <v>-918306.42561795609</v>
      </c>
      <c r="K145" s="27">
        <f t="shared" ca="1" si="20"/>
        <v>-2113.9299693845865</v>
      </c>
      <c r="L145" s="27">
        <f t="shared" ca="1" si="17"/>
        <v>71.75</v>
      </c>
    </row>
    <row r="146" spans="1:12">
      <c r="A146" s="31">
        <v>46478</v>
      </c>
      <c r="B146" s="23">
        <v>143</v>
      </c>
      <c r="C146" s="24">
        <f t="shared" si="18"/>
        <v>451888.22563272098</v>
      </c>
      <c r="D146" s="24"/>
      <c r="E146" s="24">
        <f t="shared" si="23"/>
        <v>460493.33132774208</v>
      </c>
      <c r="F146" s="24">
        <f t="shared" si="16"/>
        <v>1581.6087897145233</v>
      </c>
      <c r="G146" s="32"/>
      <c r="H146" s="25">
        <f t="shared" ca="1" si="21"/>
        <v>401.75890410958903</v>
      </c>
      <c r="I146" s="26">
        <f t="shared" ca="1" si="22"/>
        <v>916192.49564857152</v>
      </c>
      <c r="J146" s="26">
        <f t="shared" ca="1" si="19"/>
        <v>-916192.49564857152</v>
      </c>
      <c r="K146" s="27">
        <f t="shared" ca="1" si="20"/>
        <v>-2121.3287242774322</v>
      </c>
      <c r="L146" s="27">
        <f t="shared" ca="1" si="17"/>
        <v>71.833333333333343</v>
      </c>
    </row>
    <row r="147" spans="1:12">
      <c r="A147" s="31">
        <v>46508</v>
      </c>
      <c r="B147" s="23">
        <v>144</v>
      </c>
      <c r="C147" s="24">
        <f t="shared" si="18"/>
        <v>454969.8344224355</v>
      </c>
      <c r="D147" s="24"/>
      <c r="E147" s="24">
        <f t="shared" si="23"/>
        <v>463596.54912869231</v>
      </c>
      <c r="F147" s="24">
        <f t="shared" si="16"/>
        <v>1592.3944204785241</v>
      </c>
      <c r="G147" s="32"/>
      <c r="H147" s="25">
        <f t="shared" ca="1" si="21"/>
        <v>402.75890410958903</v>
      </c>
      <c r="I147" s="26">
        <f t="shared" ca="1" si="22"/>
        <v>914071.16692429408</v>
      </c>
      <c r="J147" s="26">
        <f t="shared" ca="1" si="19"/>
        <v>-914071.16692429408</v>
      </c>
      <c r="K147" s="27">
        <f t="shared" ca="1" si="20"/>
        <v>-2128.7533748124033</v>
      </c>
      <c r="L147" s="27">
        <f t="shared" ca="1" si="17"/>
        <v>71.916666666666657</v>
      </c>
    </row>
    <row r="148" spans="1:12">
      <c r="A148" s="31">
        <v>46539</v>
      </c>
      <c r="B148" s="23">
        <v>145</v>
      </c>
      <c r="C148" s="24">
        <f t="shared" si="18"/>
        <v>458062.22884291405</v>
      </c>
      <c r="D148" s="24"/>
      <c r="E148" s="24">
        <f t="shared" si="23"/>
        <v>466710.62819194584</v>
      </c>
      <c r="F148" s="24">
        <f t="shared" si="16"/>
        <v>1603.217800950199</v>
      </c>
      <c r="G148" s="32"/>
      <c r="H148" s="25">
        <f t="shared" ca="1" si="21"/>
        <v>403.75890410958903</v>
      </c>
      <c r="I148" s="26">
        <f t="shared" ca="1" si="22"/>
        <v>911942.41354948166</v>
      </c>
      <c r="J148" s="26">
        <f t="shared" ca="1" si="19"/>
        <v>-911942.41354948166</v>
      </c>
      <c r="K148" s="27">
        <f t="shared" ca="1" si="20"/>
        <v>-2136.204011624247</v>
      </c>
      <c r="L148" s="27">
        <f t="shared" ca="1" si="17"/>
        <v>72</v>
      </c>
    </row>
    <row r="149" spans="1:12">
      <c r="A149" s="31">
        <v>46569</v>
      </c>
      <c r="B149" s="23">
        <v>146</v>
      </c>
      <c r="C149" s="24">
        <f t="shared" si="18"/>
        <v>461165.44664386427</v>
      </c>
      <c r="D149" s="24"/>
      <c r="E149" s="24">
        <f t="shared" si="23"/>
        <v>469835.60653192073</v>
      </c>
      <c r="F149" s="24">
        <f t="shared" si="16"/>
        <v>1614.0790632535247</v>
      </c>
      <c r="G149" s="32"/>
      <c r="H149" s="25">
        <f t="shared" ca="1" si="21"/>
        <v>404.75890410958903</v>
      </c>
      <c r="I149" s="26">
        <f t="shared" ca="1" si="22"/>
        <v>909806.20953785744</v>
      </c>
      <c r="J149" s="26">
        <f t="shared" ca="1" si="19"/>
        <v>-909806.20953785744</v>
      </c>
      <c r="K149" s="27">
        <f t="shared" ca="1" si="20"/>
        <v>-2143.6807256649313</v>
      </c>
      <c r="L149" s="27">
        <f t="shared" ca="1" si="17"/>
        <v>72.083333333333343</v>
      </c>
    </row>
    <row r="150" spans="1:12">
      <c r="A150" s="31">
        <v>46600</v>
      </c>
      <c r="B150" s="23">
        <v>147</v>
      </c>
      <c r="C150" s="24">
        <f t="shared" si="18"/>
        <v>464279.52570711781</v>
      </c>
      <c r="D150" s="24"/>
      <c r="E150" s="24">
        <f t="shared" si="23"/>
        <v>472971.52229608555</v>
      </c>
      <c r="F150" s="24">
        <f t="shared" si="16"/>
        <v>1624.9783399749122</v>
      </c>
      <c r="G150" s="32"/>
      <c r="H150" s="25">
        <f t="shared" ca="1" si="21"/>
        <v>405.75890410958903</v>
      </c>
      <c r="I150" s="26">
        <f t="shared" ca="1" si="22"/>
        <v>907662.5288121925</v>
      </c>
      <c r="J150" s="26">
        <f t="shared" ca="1" si="19"/>
        <v>-907662.5288121925</v>
      </c>
      <c r="K150" s="27">
        <f t="shared" ca="1" si="20"/>
        <v>-2151.1836082047589</v>
      </c>
      <c r="L150" s="27">
        <f t="shared" ca="1" si="17"/>
        <v>72.166666666666657</v>
      </c>
    </row>
    <row r="151" spans="1:12">
      <c r="A151" s="31">
        <v>46631</v>
      </c>
      <c r="B151" s="23">
        <v>148</v>
      </c>
      <c r="C151" s="24">
        <f t="shared" si="18"/>
        <v>467404.50404709269</v>
      </c>
      <c r="D151" s="24"/>
      <c r="E151" s="24">
        <f t="shared" si="23"/>
        <v>476118.41376542492</v>
      </c>
      <c r="F151" s="24">
        <f t="shared" si="16"/>
        <v>1635.9157641648242</v>
      </c>
      <c r="G151" s="32"/>
      <c r="H151" s="25">
        <f t="shared" ca="1" si="21"/>
        <v>406.75890410958903</v>
      </c>
      <c r="I151" s="26">
        <f t="shared" ca="1" si="22"/>
        <v>905511.34520398779</v>
      </c>
      <c r="J151" s="26">
        <f t="shared" ca="1" si="19"/>
        <v>-905511.34520398779</v>
      </c>
      <c r="K151" s="27">
        <f t="shared" ca="1" si="20"/>
        <v>-2158.7127508334752</v>
      </c>
      <c r="L151" s="27">
        <f t="shared" ca="1" si="17"/>
        <v>72.25</v>
      </c>
    </row>
    <row r="152" spans="1:12">
      <c r="A152" s="31">
        <v>46661</v>
      </c>
      <c r="B152" s="23">
        <v>149</v>
      </c>
      <c r="C152" s="24">
        <f t="shared" si="18"/>
        <v>470540.41981125751</v>
      </c>
      <c r="D152" s="24"/>
      <c r="E152" s="24">
        <f t="shared" si="23"/>
        <v>479276.31935490703</v>
      </c>
      <c r="F152" s="24">
        <f t="shared" si="16"/>
        <v>1646.8914693394011</v>
      </c>
      <c r="G152" s="32"/>
      <c r="H152" s="25">
        <f t="shared" ca="1" si="21"/>
        <v>407.75890410958903</v>
      </c>
      <c r="I152" s="26">
        <f t="shared" ca="1" si="22"/>
        <v>903352.63245315431</v>
      </c>
      <c r="J152" s="26">
        <f t="shared" ca="1" si="19"/>
        <v>-903352.63245315431</v>
      </c>
      <c r="K152" s="27">
        <f t="shared" ca="1" si="20"/>
        <v>-2166.2682454613923</v>
      </c>
      <c r="L152" s="27">
        <f t="shared" ca="1" si="17"/>
        <v>72.333333333333343</v>
      </c>
    </row>
    <row r="153" spans="1:12">
      <c r="A153" s="31">
        <v>46692</v>
      </c>
      <c r="B153" s="23">
        <v>150</v>
      </c>
      <c r="C153" s="24">
        <f t="shared" si="18"/>
        <v>473687.31128059688</v>
      </c>
      <c r="D153" s="24"/>
      <c r="E153" s="24">
        <f t="shared" si="23"/>
        <v>482445.27761395229</v>
      </c>
      <c r="F153" s="24">
        <f t="shared" si="16"/>
        <v>1657.905589482089</v>
      </c>
      <c r="G153" s="32"/>
      <c r="H153" s="25">
        <f t="shared" ca="1" si="21"/>
        <v>408.75890410958903</v>
      </c>
      <c r="I153" s="26">
        <f t="shared" ca="1" si="22"/>
        <v>901186.36420769291</v>
      </c>
      <c r="J153" s="26">
        <f t="shared" ca="1" si="19"/>
        <v>-901186.36420769291</v>
      </c>
      <c r="K153" s="27">
        <f t="shared" ca="1" si="20"/>
        <v>-2173.8501843205072</v>
      </c>
      <c r="L153" s="27">
        <f t="shared" ca="1" si="17"/>
        <v>72.416666666666657</v>
      </c>
    </row>
    <row r="154" spans="1:12">
      <c r="A154" s="31">
        <v>46722</v>
      </c>
      <c r="B154" s="23">
        <v>151</v>
      </c>
      <c r="C154" s="24">
        <f t="shared" si="18"/>
        <v>476845.21687007899</v>
      </c>
      <c r="D154" s="24"/>
      <c r="E154" s="24">
        <f t="shared" si="23"/>
        <v>485625.32722690422</v>
      </c>
      <c r="F154" s="24">
        <f t="shared" si="16"/>
        <v>1668.9582590452762</v>
      </c>
      <c r="G154" s="32"/>
      <c r="H154" s="25">
        <f t="shared" ca="1" si="21"/>
        <v>409.75890410958903</v>
      </c>
      <c r="I154" s="26">
        <f t="shared" ca="1" si="22"/>
        <v>899012.51402337244</v>
      </c>
      <c r="J154" s="26">
        <f t="shared" ca="1" si="19"/>
        <v>-899012.51402337244</v>
      </c>
      <c r="K154" s="27">
        <f t="shared" ca="1" si="20"/>
        <v>-2181.4586599656291</v>
      </c>
      <c r="L154" s="27">
        <f t="shared" ca="1" si="17"/>
        <v>72.5</v>
      </c>
    </row>
    <row r="155" spans="1:12">
      <c r="A155" s="31">
        <v>46753</v>
      </c>
      <c r="B155" s="23">
        <v>152</v>
      </c>
      <c r="C155" s="24">
        <f t="shared" si="18"/>
        <v>480014.17512912425</v>
      </c>
      <c r="D155" s="24"/>
      <c r="E155" s="24">
        <f t="shared" si="23"/>
        <v>488816.50701350148</v>
      </c>
      <c r="F155" s="24">
        <f t="shared" si="16"/>
        <v>1680.0496129519347</v>
      </c>
      <c r="G155" s="32"/>
      <c r="H155" s="25">
        <f t="shared" ca="1" si="21"/>
        <v>410.75890410958903</v>
      </c>
      <c r="I155" s="26">
        <f t="shared" ca="1" si="22"/>
        <v>896831.05536340678</v>
      </c>
      <c r="J155" s="26">
        <f t="shared" ca="1" si="19"/>
        <v>-896831.05536340678</v>
      </c>
      <c r="K155" s="27">
        <f t="shared" ca="1" si="20"/>
        <v>-2189.0937652755088</v>
      </c>
      <c r="L155" s="27">
        <f t="shared" ca="1" si="17"/>
        <v>72.583333333333343</v>
      </c>
    </row>
    <row r="156" spans="1:12">
      <c r="A156" s="31">
        <v>46784</v>
      </c>
      <c r="B156" s="23">
        <v>153</v>
      </c>
      <c r="C156" s="24">
        <f t="shared" si="18"/>
        <v>483194.22474207619</v>
      </c>
      <c r="D156" s="24"/>
      <c r="E156" s="24">
        <f t="shared" si="23"/>
        <v>492018.85592935182</v>
      </c>
      <c r="F156" s="24">
        <f t="shared" si="16"/>
        <v>1691.1797865972665</v>
      </c>
      <c r="G156" s="32"/>
      <c r="H156" s="25">
        <f t="shared" ca="1" si="21"/>
        <v>411.75890410958903</v>
      </c>
      <c r="I156" s="26">
        <f t="shared" ca="1" si="22"/>
        <v>894641.96159813122</v>
      </c>
      <c r="J156" s="26">
        <f t="shared" ca="1" si="19"/>
        <v>-894641.96159813122</v>
      </c>
      <c r="K156" s="27">
        <f t="shared" ca="1" si="20"/>
        <v>-2196.7555934539732</v>
      </c>
      <c r="L156" s="27">
        <f t="shared" ca="1" si="17"/>
        <v>72.666666666666657</v>
      </c>
    </row>
    <row r="157" spans="1:12">
      <c r="A157" s="31">
        <v>46813</v>
      </c>
      <c r="B157" s="23">
        <v>154</v>
      </c>
      <c r="C157" s="24">
        <f t="shared" si="18"/>
        <v>486385.40452867345</v>
      </c>
      <c r="D157" s="24"/>
      <c r="E157" s="24">
        <f t="shared" si="23"/>
        <v>495232.41306640767</v>
      </c>
      <c r="F157" s="24">
        <f t="shared" si="16"/>
        <v>1702.3489158503569</v>
      </c>
      <c r="G157" s="32"/>
      <c r="H157" s="25">
        <f t="shared" ca="1" si="21"/>
        <v>412.75890410958903</v>
      </c>
      <c r="I157" s="26">
        <f t="shared" ca="1" si="22"/>
        <v>892445.20600467722</v>
      </c>
      <c r="J157" s="26">
        <f t="shared" ca="1" si="19"/>
        <v>-892445.20600467722</v>
      </c>
      <c r="K157" s="27">
        <f t="shared" ca="1" si="20"/>
        <v>-2204.4442380310625</v>
      </c>
      <c r="L157" s="27">
        <f t="shared" ca="1" si="17"/>
        <v>72.75</v>
      </c>
    </row>
    <row r="158" spans="1:12">
      <c r="A158" s="31">
        <v>46844</v>
      </c>
      <c r="B158" s="23">
        <v>155</v>
      </c>
      <c r="C158" s="24">
        <f t="shared" si="18"/>
        <v>489587.75344452378</v>
      </c>
      <c r="D158" s="24"/>
      <c r="E158" s="24">
        <f t="shared" si="23"/>
        <v>498457.21765344322</v>
      </c>
      <c r="F158" s="24">
        <f t="shared" si="16"/>
        <v>1713.557137055833</v>
      </c>
      <c r="G158" s="32"/>
      <c r="H158" s="25">
        <f t="shared" ca="1" si="21"/>
        <v>413.75890410958903</v>
      </c>
      <c r="I158" s="26">
        <f t="shared" ca="1" si="22"/>
        <v>890240.76176664617</v>
      </c>
      <c r="J158" s="26">
        <f t="shared" ca="1" si="19"/>
        <v>-890240.76176664617</v>
      </c>
      <c r="K158" s="27">
        <f t="shared" ca="1" si="20"/>
        <v>-2212.1597928641709</v>
      </c>
      <c r="L158" s="27">
        <f t="shared" ca="1" si="17"/>
        <v>72.833333333333343</v>
      </c>
    </row>
    <row r="159" spans="1:12">
      <c r="A159" s="31">
        <v>46874</v>
      </c>
      <c r="B159" s="23">
        <v>156</v>
      </c>
      <c r="C159" s="24">
        <f t="shared" si="18"/>
        <v>492801.31058157963</v>
      </c>
      <c r="D159" s="24"/>
      <c r="E159" s="24">
        <f t="shared" si="23"/>
        <v>501693.30905653338</v>
      </c>
      <c r="F159" s="24">
        <f t="shared" si="16"/>
        <v>1724.8045870355286</v>
      </c>
      <c r="G159" s="32"/>
      <c r="H159" s="25">
        <f t="shared" ca="1" si="21"/>
        <v>414.75890410958903</v>
      </c>
      <c r="I159" s="26">
        <f t="shared" ca="1" si="22"/>
        <v>888028.60197378206</v>
      </c>
      <c r="J159" s="26">
        <f t="shared" ca="1" si="19"/>
        <v>-888028.60197378206</v>
      </c>
      <c r="K159" s="27">
        <f t="shared" ca="1" si="20"/>
        <v>-2219.9023521391955</v>
      </c>
      <c r="L159" s="27">
        <f t="shared" ca="1" si="17"/>
        <v>72.916666666666657</v>
      </c>
    </row>
    <row r="160" spans="1:12">
      <c r="A160" s="31">
        <v>46905</v>
      </c>
      <c r="B160" s="23">
        <v>157</v>
      </c>
      <c r="C160" s="24">
        <f t="shared" si="18"/>
        <v>496026.11516861519</v>
      </c>
      <c r="D160" s="24"/>
      <c r="E160" s="24">
        <f t="shared" si="23"/>
        <v>504940.72677953437</v>
      </c>
      <c r="F160" s="24">
        <f t="shared" si="16"/>
        <v>1736.0914030901529</v>
      </c>
      <c r="G160" s="32"/>
      <c r="H160" s="25">
        <f t="shared" ca="1" si="21"/>
        <v>415.75890410958903</v>
      </c>
      <c r="I160" s="26">
        <f t="shared" ca="1" si="22"/>
        <v>885808.69962164282</v>
      </c>
      <c r="J160" s="26">
        <f t="shared" ca="1" si="19"/>
        <v>-885808.69962164282</v>
      </c>
      <c r="K160" s="27">
        <f t="shared" ca="1" si="20"/>
        <v>-2227.6720103716825</v>
      </c>
      <c r="L160" s="27">
        <f t="shared" ca="1" si="17"/>
        <v>73</v>
      </c>
    </row>
    <row r="161" spans="1:12">
      <c r="A161" s="31">
        <v>46935</v>
      </c>
      <c r="B161" s="23">
        <v>158</v>
      </c>
      <c r="C161" s="24">
        <f t="shared" si="18"/>
        <v>499262.20657170535</v>
      </c>
      <c r="D161" s="24"/>
      <c r="E161" s="24">
        <f t="shared" si="23"/>
        <v>508199.51046456583</v>
      </c>
      <c r="F161" s="24">
        <f t="shared" si="16"/>
        <v>1747.4177230009686</v>
      </c>
      <c r="G161" s="32"/>
      <c r="H161" s="25">
        <f t="shared" ca="1" si="21"/>
        <v>416.75890410958903</v>
      </c>
      <c r="I161" s="26">
        <f t="shared" ca="1" si="22"/>
        <v>883581.02761127113</v>
      </c>
      <c r="J161" s="26">
        <f t="shared" ca="1" si="19"/>
        <v>-883581.02761127113</v>
      </c>
      <c r="K161" s="27">
        <f t="shared" ca="1" si="20"/>
        <v>-2235.4688624079836</v>
      </c>
      <c r="L161" s="27">
        <f t="shared" ca="1" si="17"/>
        <v>73.083333333333343</v>
      </c>
    </row>
    <row r="162" spans="1:12">
      <c r="A162" s="31">
        <v>46966</v>
      </c>
      <c r="B162" s="23">
        <v>159</v>
      </c>
      <c r="C162" s="24">
        <f t="shared" si="18"/>
        <v>502509.62429470633</v>
      </c>
      <c r="D162" s="24"/>
      <c r="E162" s="24">
        <f t="shared" si="23"/>
        <v>511469.69989249489</v>
      </c>
      <c r="F162" s="24">
        <f t="shared" si="16"/>
        <v>1758.783685031472</v>
      </c>
      <c r="G162" s="32"/>
      <c r="H162" s="25">
        <f t="shared" ca="1" si="21"/>
        <v>417.75890410958903</v>
      </c>
      <c r="I162" s="26">
        <f t="shared" ca="1" si="22"/>
        <v>881345.55874886317</v>
      </c>
      <c r="J162" s="26">
        <f t="shared" ca="1" si="19"/>
        <v>-881345.55874886317</v>
      </c>
      <c r="K162" s="27">
        <f t="shared" ca="1" si="20"/>
        <v>-2243.2930034264114</v>
      </c>
      <c r="L162" s="27">
        <f t="shared" ca="1" si="17"/>
        <v>73.166666666666657</v>
      </c>
    </row>
    <row r="163" spans="1:12">
      <c r="A163" s="31">
        <v>46997</v>
      </c>
      <c r="B163" s="23">
        <v>160</v>
      </c>
      <c r="C163" s="24">
        <f t="shared" si="18"/>
        <v>505768.40797973779</v>
      </c>
      <c r="D163" s="24"/>
      <c r="E163" s="24">
        <f t="shared" si="23"/>
        <v>514751.33498342172</v>
      </c>
      <c r="F163" s="24">
        <f t="shared" si="16"/>
        <v>1770.1894279290821</v>
      </c>
      <c r="G163" s="32"/>
      <c r="H163" s="25">
        <f t="shared" ca="1" si="21"/>
        <v>418.75890410958903</v>
      </c>
      <c r="I163" s="26">
        <f t="shared" ca="1" si="22"/>
        <v>879102.26574543677</v>
      </c>
      <c r="J163" s="26">
        <f t="shared" ca="1" si="19"/>
        <v>-879102.26574543677</v>
      </c>
      <c r="K163" s="27">
        <f t="shared" ca="1" si="20"/>
        <v>-2251.1445289384037</v>
      </c>
      <c r="L163" s="27">
        <f t="shared" ca="1" si="17"/>
        <v>73.25</v>
      </c>
    </row>
    <row r="164" spans="1:12">
      <c r="A164" s="31">
        <v>47027</v>
      </c>
      <c r="B164" s="23">
        <v>161</v>
      </c>
      <c r="C164" s="24">
        <f t="shared" si="18"/>
        <v>509038.59740766685</v>
      </c>
      <c r="D164" s="24"/>
      <c r="E164" s="24">
        <f t="shared" si="23"/>
        <v>518044.4557971668</v>
      </c>
      <c r="F164" s="24">
        <f t="shared" si="16"/>
        <v>1781.6350909268338</v>
      </c>
      <c r="G164" s="32"/>
      <c r="H164" s="25">
        <f t="shared" ca="1" si="21"/>
        <v>419.75890410958903</v>
      </c>
      <c r="I164" s="26">
        <f t="shared" ca="1" si="22"/>
        <v>876851.12121649832</v>
      </c>
      <c r="J164" s="26">
        <f t="shared" ca="1" si="19"/>
        <v>-876851.12121649832</v>
      </c>
      <c r="K164" s="27">
        <f t="shared" ca="1" si="20"/>
        <v>-2259.0235347896883</v>
      </c>
      <c r="L164" s="27">
        <f t="shared" ca="1" si="17"/>
        <v>73.333333333333343</v>
      </c>
    </row>
    <row r="165" spans="1:12">
      <c r="A165" s="31">
        <v>47058</v>
      </c>
      <c r="B165" s="23">
        <v>162</v>
      </c>
      <c r="C165" s="24">
        <f t="shared" si="18"/>
        <v>512320.23249859369</v>
      </c>
      <c r="D165" s="24"/>
      <c r="E165" s="24">
        <f t="shared" si="23"/>
        <v>521349.10253375996</v>
      </c>
      <c r="F165" s="24">
        <f t="shared" si="16"/>
        <v>1793.1208137450776</v>
      </c>
      <c r="G165" s="32"/>
      <c r="H165" s="25">
        <f t="shared" ca="1" si="21"/>
        <v>420.75890410958903</v>
      </c>
      <c r="I165" s="26">
        <f t="shared" ca="1" si="22"/>
        <v>874592.09768170863</v>
      </c>
      <c r="J165" s="26">
        <f t="shared" ca="1" si="19"/>
        <v>-874592.09768170863</v>
      </c>
      <c r="K165" s="27">
        <f t="shared" ca="1" si="20"/>
        <v>-2266.9301171614525</v>
      </c>
      <c r="L165" s="27">
        <f t="shared" ca="1" si="17"/>
        <v>73.416666666666657</v>
      </c>
    </row>
    <row r="166" spans="1:12">
      <c r="A166" s="31">
        <v>47088</v>
      </c>
      <c r="B166" s="23">
        <v>163</v>
      </c>
      <c r="C166" s="24">
        <f t="shared" si="18"/>
        <v>515613.35331233876</v>
      </c>
      <c r="D166" s="24"/>
      <c r="E166" s="24">
        <f t="shared" si="23"/>
        <v>524665.31553393125</v>
      </c>
      <c r="F166" s="24">
        <f t="shared" si="16"/>
        <v>1804.6467365931856</v>
      </c>
      <c r="G166" s="32"/>
      <c r="H166" s="25">
        <f t="shared" ca="1" si="21"/>
        <v>421.75890410958903</v>
      </c>
      <c r="I166" s="26">
        <f t="shared" ca="1" si="22"/>
        <v>872325.16756454716</v>
      </c>
      <c r="J166" s="26">
        <f t="shared" ca="1" si="19"/>
        <v>-872325.16756454716</v>
      </c>
      <c r="K166" s="27">
        <f t="shared" ca="1" si="20"/>
        <v>-2274.8643725715174</v>
      </c>
      <c r="L166" s="27">
        <f t="shared" ca="1" si="17"/>
        <v>73.5</v>
      </c>
    </row>
    <row r="167" spans="1:12">
      <c r="A167" s="31">
        <v>47119</v>
      </c>
      <c r="B167" s="23">
        <v>164</v>
      </c>
      <c r="C167" s="24">
        <f t="shared" si="18"/>
        <v>518918.00004893192</v>
      </c>
      <c r="D167" s="24"/>
      <c r="E167" s="24">
        <f t="shared" si="23"/>
        <v>527993.13527960307</v>
      </c>
      <c r="F167" s="24">
        <f t="shared" si="16"/>
        <v>1816.2130001712615</v>
      </c>
      <c r="G167" s="32"/>
      <c r="H167" s="25">
        <f t="shared" ca="1" si="21"/>
        <v>422.75890410958903</v>
      </c>
      <c r="I167" s="26">
        <f t="shared" ca="1" si="22"/>
        <v>870050.30319197569</v>
      </c>
      <c r="J167" s="26">
        <f t="shared" ca="1" si="19"/>
        <v>-870050.30319197569</v>
      </c>
      <c r="K167" s="27">
        <f t="shared" ca="1" si="20"/>
        <v>-2282.8263978755176</v>
      </c>
      <c r="L167" s="27">
        <f t="shared" ca="1" si="17"/>
        <v>73.583333333333343</v>
      </c>
    </row>
    <row r="168" spans="1:12">
      <c r="A168" s="31">
        <v>47150</v>
      </c>
      <c r="B168" s="23">
        <v>165</v>
      </c>
      <c r="C168" s="24">
        <f t="shared" si="18"/>
        <v>522234.21304910316</v>
      </c>
      <c r="D168" s="24"/>
      <c r="E168" s="24">
        <f t="shared" si="23"/>
        <v>531332.6023943848</v>
      </c>
      <c r="F168" s="24">
        <f t="shared" si="16"/>
        <v>1827.8197456718608</v>
      </c>
      <c r="G168" s="32"/>
      <c r="H168" s="25">
        <f t="shared" ca="1" si="21"/>
        <v>423.75890410958903</v>
      </c>
      <c r="I168" s="26">
        <f t="shared" ca="1" si="22"/>
        <v>867767.47679410013</v>
      </c>
      <c r="J168" s="26">
        <f t="shared" ca="1" si="19"/>
        <v>-867767.47679410013</v>
      </c>
      <c r="K168" s="27">
        <f t="shared" ca="1" si="20"/>
        <v>-2290.816290268082</v>
      </c>
      <c r="L168" s="27">
        <f t="shared" ca="1" si="17"/>
        <v>73.666666666666657</v>
      </c>
    </row>
    <row r="169" spans="1:12">
      <c r="A169" s="31">
        <v>47178</v>
      </c>
      <c r="B169" s="23">
        <v>166</v>
      </c>
      <c r="C169" s="24">
        <f t="shared" si="18"/>
        <v>525562.03279477498</v>
      </c>
      <c r="D169" s="24"/>
      <c r="E169" s="24">
        <f t="shared" si="23"/>
        <v>534683.75764406822</v>
      </c>
      <c r="F169" s="24">
        <f t="shared" si="16"/>
        <v>1839.4671147817123</v>
      </c>
      <c r="G169" s="32"/>
      <c r="H169" s="25">
        <f t="shared" ca="1" si="21"/>
        <v>424.75890410958903</v>
      </c>
      <c r="I169" s="26">
        <f t="shared" ca="1" si="22"/>
        <v>865476.66050383204</v>
      </c>
      <c r="J169" s="26">
        <f t="shared" ca="1" si="19"/>
        <v>-865476.66050383204</v>
      </c>
      <c r="K169" s="27">
        <f t="shared" ca="1" si="20"/>
        <v>-2298.8341472840202</v>
      </c>
      <c r="L169" s="27">
        <f t="shared" ca="1" si="17"/>
        <v>73.75</v>
      </c>
    </row>
    <row r="170" spans="1:12">
      <c r="A170" s="31">
        <v>47209</v>
      </c>
      <c r="B170" s="23">
        <v>167</v>
      </c>
      <c r="C170" s="24">
        <f t="shared" si="18"/>
        <v>528901.4999095567</v>
      </c>
      <c r="D170" s="24"/>
      <c r="E170" s="24">
        <f t="shared" si="23"/>
        <v>538046.64193712559</v>
      </c>
      <c r="F170" s="24">
        <f t="shared" si="16"/>
        <v>1851.1552496834483</v>
      </c>
      <c r="G170" s="32"/>
      <c r="H170" s="25">
        <f t="shared" ca="1" si="21"/>
        <v>425.75890410958903</v>
      </c>
      <c r="I170" s="26">
        <f t="shared" ca="1" si="22"/>
        <v>863177.826356548</v>
      </c>
      <c r="J170" s="26">
        <f t="shared" ca="1" si="19"/>
        <v>-863177.826356548</v>
      </c>
      <c r="K170" s="27">
        <f t="shared" ca="1" si="20"/>
        <v>-2306.8800667995147</v>
      </c>
      <c r="L170" s="27">
        <f t="shared" ca="1" si="17"/>
        <v>73.833333333333343</v>
      </c>
    </row>
    <row r="171" spans="1:12">
      <c r="A171" s="31">
        <v>47239</v>
      </c>
      <c r="B171" s="23">
        <v>168</v>
      </c>
      <c r="C171" s="24">
        <f t="shared" si="18"/>
        <v>532252.65515924012</v>
      </c>
      <c r="D171" s="24"/>
      <c r="E171" s="24">
        <f t="shared" si="23"/>
        <v>541421.29632520862</v>
      </c>
      <c r="F171" s="24">
        <f t="shared" si="16"/>
        <v>1862.8842930573403</v>
      </c>
      <c r="G171" s="32"/>
      <c r="H171" s="25">
        <f t="shared" ca="1" si="21"/>
        <v>426.75890410958903</v>
      </c>
      <c r="I171" s="26">
        <f t="shared" ca="1" si="22"/>
        <v>860870.94628974854</v>
      </c>
      <c r="J171" s="26">
        <f t="shared" ca="1" si="19"/>
        <v>-860870.94628974854</v>
      </c>
      <c r="K171" s="27">
        <f t="shared" ca="1" si="20"/>
        <v>-2314.9541470333129</v>
      </c>
      <c r="L171" s="27">
        <f t="shared" ca="1" si="17"/>
        <v>73.916666666666657</v>
      </c>
    </row>
    <row r="172" spans="1:12">
      <c r="A172" s="31">
        <v>47270</v>
      </c>
      <c r="B172" s="23">
        <v>169</v>
      </c>
      <c r="C172" s="24">
        <f t="shared" si="18"/>
        <v>535615.5394522975</v>
      </c>
      <c r="D172" s="24"/>
      <c r="E172" s="24">
        <f t="shared" si="23"/>
        <v>544807.76200364996</v>
      </c>
      <c r="F172" s="24">
        <f t="shared" si="16"/>
        <v>1874.6543880830411</v>
      </c>
      <c r="G172" s="32"/>
      <c r="H172" s="25">
        <f t="shared" ca="1" si="21"/>
        <v>427.75890410958903</v>
      </c>
      <c r="I172" s="26">
        <f t="shared" ca="1" si="22"/>
        <v>858555.99214271526</v>
      </c>
      <c r="J172" s="26">
        <f t="shared" ca="1" si="19"/>
        <v>-858555.99214271526</v>
      </c>
      <c r="K172" s="27">
        <f t="shared" ca="1" si="20"/>
        <v>-2323.0564865479291</v>
      </c>
      <c r="L172" s="27">
        <f t="shared" ca="1" si="17"/>
        <v>74</v>
      </c>
    </row>
    <row r="173" spans="1:12">
      <c r="A173" s="31">
        <v>47300</v>
      </c>
      <c r="B173" s="23">
        <v>170</v>
      </c>
      <c r="C173" s="24">
        <f t="shared" si="18"/>
        <v>538990.19384038053</v>
      </c>
      <c r="D173" s="24"/>
      <c r="E173" s="24">
        <f t="shared" si="23"/>
        <v>548206.08031196578</v>
      </c>
      <c r="F173" s="24">
        <f t="shared" si="16"/>
        <v>1886.4656784413316</v>
      </c>
      <c r="G173" s="32"/>
      <c r="H173" s="25">
        <f t="shared" ca="1" si="21"/>
        <v>428.75890410958903</v>
      </c>
      <c r="I173" s="26">
        <f t="shared" ca="1" si="22"/>
        <v>856232.93565616733</v>
      </c>
      <c r="J173" s="26">
        <f t="shared" ca="1" si="19"/>
        <v>-856232.93565616733</v>
      </c>
      <c r="K173" s="27">
        <f t="shared" ca="1" si="20"/>
        <v>-2331.1871842508467</v>
      </c>
      <c r="L173" s="27">
        <f t="shared" ca="1" si="17"/>
        <v>74.083333333333343</v>
      </c>
    </row>
    <row r="174" spans="1:12">
      <c r="A174" s="31">
        <v>47331</v>
      </c>
      <c r="B174" s="23">
        <v>171</v>
      </c>
      <c r="C174" s="24">
        <f t="shared" si="18"/>
        <v>542376.65951882186</v>
      </c>
      <c r="D174" s="24"/>
      <c r="E174" s="24">
        <f t="shared" si="23"/>
        <v>551616.29273436079</v>
      </c>
      <c r="F174" s="24">
        <f t="shared" si="16"/>
        <v>1898.3183083158763</v>
      </c>
      <c r="G174" s="32"/>
      <c r="H174" s="25">
        <f t="shared" ca="1" si="21"/>
        <v>429.75890410958903</v>
      </c>
      <c r="I174" s="26">
        <f t="shared" ca="1" si="22"/>
        <v>853901.74847191654</v>
      </c>
      <c r="J174" s="26">
        <f t="shared" ca="1" si="19"/>
        <v>-853901.74847191654</v>
      </c>
      <c r="K174" s="27">
        <f t="shared" ca="1" si="20"/>
        <v>-2339.3463393957245</v>
      </c>
      <c r="L174" s="27">
        <f t="shared" ca="1" si="17"/>
        <v>74.166666666666657</v>
      </c>
    </row>
    <row r="175" spans="1:12">
      <c r="A175" s="31">
        <v>47362</v>
      </c>
      <c r="B175" s="23">
        <v>172</v>
      </c>
      <c r="C175" s="24">
        <f t="shared" si="18"/>
        <v>545774.97782713769</v>
      </c>
      <c r="D175" s="24"/>
      <c r="E175" s="24">
        <f t="shared" si="23"/>
        <v>555038.44090023416</v>
      </c>
      <c r="F175" s="24">
        <f t="shared" si="16"/>
        <v>1910.2124223949818</v>
      </c>
      <c r="G175" s="32"/>
      <c r="H175" s="25">
        <f t="shared" ca="1" si="21"/>
        <v>430.75890410958903</v>
      </c>
      <c r="I175" s="26">
        <f t="shared" ca="1" si="22"/>
        <v>851562.4021325208</v>
      </c>
      <c r="J175" s="26">
        <f t="shared" ca="1" si="19"/>
        <v>-851562.4021325208</v>
      </c>
      <c r="K175" s="27">
        <f t="shared" ca="1" si="20"/>
        <v>-2347.5340515836097</v>
      </c>
      <c r="L175" s="27">
        <f t="shared" ca="1" si="17"/>
        <v>74.25</v>
      </c>
    </row>
    <row r="176" spans="1:12">
      <c r="A176" s="31">
        <v>47392</v>
      </c>
      <c r="B176" s="23">
        <v>173</v>
      </c>
      <c r="C176" s="24">
        <f t="shared" si="18"/>
        <v>549185.19024953269</v>
      </c>
      <c r="D176" s="24"/>
      <c r="E176" s="24">
        <f t="shared" si="23"/>
        <v>558472.56658468803</v>
      </c>
      <c r="F176" s="24">
        <f t="shared" si="16"/>
        <v>1922.1481658733642</v>
      </c>
      <c r="G176" s="32"/>
      <c r="H176" s="25">
        <f t="shared" ca="1" si="21"/>
        <v>431.75890410958903</v>
      </c>
      <c r="I176" s="26">
        <f t="shared" ca="1" si="22"/>
        <v>849214.86808093719</v>
      </c>
      <c r="J176" s="26">
        <f t="shared" ca="1" si="19"/>
        <v>-849214.86808093719</v>
      </c>
      <c r="K176" s="27">
        <f t="shared" ca="1" si="20"/>
        <v>-2355.7504207641523</v>
      </c>
      <c r="L176" s="27">
        <f t="shared" ca="1" si="17"/>
        <v>74.333333333333343</v>
      </c>
    </row>
    <row r="177" spans="1:12">
      <c r="A177" s="31">
        <v>47423</v>
      </c>
      <c r="B177" s="23">
        <v>174</v>
      </c>
      <c r="C177" s="24">
        <f t="shared" si="18"/>
        <v>552607.33841540606</v>
      </c>
      <c r="D177" s="24"/>
      <c r="E177" s="24">
        <f t="shared" si="23"/>
        <v>561918.71170903754</v>
      </c>
      <c r="F177" s="24">
        <f t="shared" si="16"/>
        <v>1934.1256844539209</v>
      </c>
      <c r="G177" s="32"/>
      <c r="H177" s="25">
        <f t="shared" ca="1" si="21"/>
        <v>432.75890410958903</v>
      </c>
      <c r="I177" s="26">
        <f t="shared" ca="1" si="22"/>
        <v>846859.11766017298</v>
      </c>
      <c r="J177" s="26">
        <f t="shared" ca="1" si="19"/>
        <v>-846859.11766017298</v>
      </c>
      <c r="K177" s="27">
        <f t="shared" ca="1" si="20"/>
        <v>-2363.995547236827</v>
      </c>
      <c r="L177" s="27">
        <f t="shared" ca="1" si="17"/>
        <v>74.416666666666657</v>
      </c>
    </row>
    <row r="178" spans="1:12">
      <c r="A178" s="31">
        <v>47453</v>
      </c>
      <c r="B178" s="23">
        <v>175</v>
      </c>
      <c r="C178" s="24">
        <f t="shared" si="18"/>
        <v>556041.46409985994</v>
      </c>
      <c r="D178" s="24"/>
      <c r="E178" s="24">
        <f t="shared" si="23"/>
        <v>565376.91834132222</v>
      </c>
      <c r="F178" s="24">
        <f t="shared" si="16"/>
        <v>1946.1451243495096</v>
      </c>
      <c r="G178" s="32"/>
      <c r="H178" s="25">
        <f t="shared" ca="1" si="21"/>
        <v>433.75890410958903</v>
      </c>
      <c r="I178" s="26">
        <f t="shared" ca="1" si="22"/>
        <v>844495.12211293611</v>
      </c>
      <c r="J178" s="26">
        <f t="shared" ca="1" si="19"/>
        <v>-844495.12211293611</v>
      </c>
      <c r="K178" s="27">
        <f t="shared" ca="1" si="20"/>
        <v>-2372.2695316521563</v>
      </c>
      <c r="L178" s="27">
        <f t="shared" ca="1" si="17"/>
        <v>74.5</v>
      </c>
    </row>
    <row r="179" spans="1:12">
      <c r="A179" s="31">
        <v>47484</v>
      </c>
      <c r="B179" s="23">
        <v>176</v>
      </c>
      <c r="C179" s="24">
        <f t="shared" si="18"/>
        <v>559487.60922420945</v>
      </c>
      <c r="D179" s="24"/>
      <c r="E179" s="24">
        <f t="shared" si="23"/>
        <v>568847.22869681998</v>
      </c>
      <c r="F179" s="24">
        <f t="shared" si="16"/>
        <v>1958.2066322847329</v>
      </c>
      <c r="G179" s="32"/>
      <c r="H179" s="25">
        <f t="shared" ca="1" si="21"/>
        <v>434.75890410958903</v>
      </c>
      <c r="I179" s="26">
        <f t="shared" ca="1" si="22"/>
        <v>842122.85258128401</v>
      </c>
      <c r="J179" s="26">
        <f t="shared" ca="1" si="19"/>
        <v>-842122.85258128401</v>
      </c>
      <c r="K179" s="27">
        <f t="shared" ca="1" si="20"/>
        <v>-2380.5724750129384</v>
      </c>
      <c r="L179" s="27">
        <f t="shared" ca="1" si="17"/>
        <v>74.583333333333343</v>
      </c>
    </row>
    <row r="180" spans="1:12">
      <c r="A180" s="31">
        <v>47515</v>
      </c>
      <c r="B180" s="23">
        <v>177</v>
      </c>
      <c r="C180" s="24">
        <f t="shared" si="18"/>
        <v>562945.81585649413</v>
      </c>
      <c r="D180" s="24"/>
      <c r="E180" s="24">
        <f t="shared" si="23"/>
        <v>572329.685138562</v>
      </c>
      <c r="F180" s="24">
        <f t="shared" si="16"/>
        <v>1970.3103554977292</v>
      </c>
      <c r="G180" s="32"/>
      <c r="H180" s="25">
        <f t="shared" ca="1" si="21"/>
        <v>435.75890410958903</v>
      </c>
      <c r="I180" s="26">
        <f t="shared" ca="1" si="22"/>
        <v>839742.28010627104</v>
      </c>
      <c r="J180" s="26">
        <f t="shared" ca="1" si="19"/>
        <v>-839742.28010627104</v>
      </c>
      <c r="K180" s="27">
        <f t="shared" ca="1" si="20"/>
        <v>-2388.9044786754839</v>
      </c>
      <c r="L180" s="27">
        <f t="shared" ca="1" si="17"/>
        <v>74.666666666666657</v>
      </c>
    </row>
    <row r="181" spans="1:12">
      <c r="A181" s="31">
        <v>47543</v>
      </c>
      <c r="B181" s="23">
        <v>178</v>
      </c>
      <c r="C181" s="24">
        <f t="shared" si="18"/>
        <v>566416.12621199188</v>
      </c>
      <c r="D181" s="24"/>
      <c r="E181" s="24">
        <f t="shared" si="23"/>
        <v>575824.33017785009</v>
      </c>
      <c r="F181" s="24">
        <f t="shared" si="16"/>
        <v>1982.4564417419713</v>
      </c>
      <c r="G181" s="32"/>
      <c r="H181" s="25">
        <f t="shared" ca="1" si="21"/>
        <v>436.75890410958903</v>
      </c>
      <c r="I181" s="26">
        <f t="shared" ca="1" si="22"/>
        <v>837353.37562759558</v>
      </c>
      <c r="J181" s="26">
        <f t="shared" ca="1" si="19"/>
        <v>-837353.37562759558</v>
      </c>
      <c r="K181" s="27">
        <f t="shared" ca="1" si="20"/>
        <v>-2397.2656443508481</v>
      </c>
      <c r="L181" s="27">
        <f t="shared" ca="1" si="17"/>
        <v>74.75</v>
      </c>
    </row>
    <row r="182" spans="1:12">
      <c r="A182" s="31">
        <v>47574</v>
      </c>
      <c r="B182" s="23">
        <v>179</v>
      </c>
      <c r="C182" s="24">
        <f t="shared" si="18"/>
        <v>569898.5826537339</v>
      </c>
      <c r="D182" s="24"/>
      <c r="E182" s="24">
        <f t="shared" si="23"/>
        <v>579331.20647477568</v>
      </c>
      <c r="F182" s="24">
        <f t="shared" si="16"/>
        <v>1994.6450392880683</v>
      </c>
      <c r="G182" s="32"/>
      <c r="H182" s="25">
        <f t="shared" ca="1" si="21"/>
        <v>437.75890410958903</v>
      </c>
      <c r="I182" s="26">
        <f t="shared" ca="1" si="22"/>
        <v>834956.10998324468</v>
      </c>
      <c r="J182" s="26">
        <f t="shared" ca="1" si="19"/>
        <v>-834956.10998324468</v>
      </c>
      <c r="K182" s="27">
        <f t="shared" ca="1" si="20"/>
        <v>-2405.6560741060762</v>
      </c>
      <c r="L182" s="27">
        <f t="shared" ca="1" si="17"/>
        <v>74.833333333333343</v>
      </c>
    </row>
    <row r="183" spans="1:12">
      <c r="A183" s="31">
        <v>47604</v>
      </c>
      <c r="B183" s="23">
        <v>180</v>
      </c>
      <c r="C183" s="24">
        <f t="shared" si="18"/>
        <v>573393.227693022</v>
      </c>
      <c r="D183" s="24"/>
      <c r="E183" s="24">
        <f t="shared" si="23"/>
        <v>582850.35683874052</v>
      </c>
      <c r="F183" s="24">
        <f t="shared" si="16"/>
        <v>2006.8762969255768</v>
      </c>
      <c r="G183" s="32"/>
      <c r="H183" s="25">
        <f t="shared" ca="1" si="21"/>
        <v>438.75890410958903</v>
      </c>
      <c r="I183" s="26">
        <f t="shared" ca="1" si="22"/>
        <v>832550.45390913857</v>
      </c>
      <c r="J183" s="26">
        <f t="shared" ca="1" si="19"/>
        <v>-832550.45390913857</v>
      </c>
      <c r="K183" s="27">
        <f t="shared" ca="1" si="20"/>
        <v>-2414.0758703654474</v>
      </c>
      <c r="L183" s="27">
        <f t="shared" ca="1" si="17"/>
        <v>74.916666666666657</v>
      </c>
    </row>
    <row r="184" spans="1:12">
      <c r="A184" s="31">
        <v>47635</v>
      </c>
      <c r="B184" s="23">
        <v>181</v>
      </c>
      <c r="C184" s="24">
        <f t="shared" si="18"/>
        <v>576900.10398994759</v>
      </c>
      <c r="D184" s="24"/>
      <c r="E184" s="24">
        <f t="shared" si="23"/>
        <v>586381.82422897918</v>
      </c>
      <c r="F184" s="24">
        <f t="shared" si="16"/>
        <v>2019.1503639648163</v>
      </c>
      <c r="G184" s="32"/>
      <c r="H184" s="25">
        <f t="shared" ca="1" si="21"/>
        <v>439.75890410958903</v>
      </c>
      <c r="I184" s="26">
        <f t="shared" ca="1" si="22"/>
        <v>830136.37803877308</v>
      </c>
      <c r="J184" s="26">
        <f t="shared" ca="1" si="19"/>
        <v>-830136.37803877308</v>
      </c>
      <c r="K184" s="27">
        <f t="shared" ca="1" si="20"/>
        <v>-2422.5251359117269</v>
      </c>
      <c r="L184" s="27">
        <f t="shared" ca="1" si="17"/>
        <v>75</v>
      </c>
    </row>
    <row r="185" spans="1:12">
      <c r="A185" s="31">
        <v>47665</v>
      </c>
      <c r="B185" s="23">
        <v>182</v>
      </c>
      <c r="C185" s="24">
        <f t="shared" si="18"/>
        <v>580419.25435391243</v>
      </c>
      <c r="D185" s="24"/>
      <c r="E185" s="24">
        <f t="shared" si="23"/>
        <v>589925.6517550837</v>
      </c>
      <c r="F185" s="24">
        <f t="shared" si="16"/>
        <v>2031.4673902386933</v>
      </c>
      <c r="G185" s="32"/>
      <c r="H185" s="25">
        <f t="shared" ca="1" si="21"/>
        <v>440.75890410958903</v>
      </c>
      <c r="I185" s="26">
        <f t="shared" ca="1" si="22"/>
        <v>827713.85290286131</v>
      </c>
      <c r="J185" s="26">
        <f t="shared" ca="1" si="19"/>
        <v>-827713.85290286131</v>
      </c>
      <c r="K185" s="27">
        <f t="shared" ca="1" si="20"/>
        <v>-2431.0039738874179</v>
      </c>
      <c r="L185" s="27">
        <f t="shared" ca="1" si="17"/>
        <v>75.083333333333343</v>
      </c>
    </row>
    <row r="186" spans="1:12">
      <c r="A186" s="31">
        <v>47696</v>
      </c>
      <c r="B186" s="23">
        <v>183</v>
      </c>
      <c r="C186" s="24">
        <f t="shared" si="18"/>
        <v>583950.72174415109</v>
      </c>
      <c r="D186" s="24"/>
      <c r="E186" s="24">
        <f t="shared" si="23"/>
        <v>593481.88267752959</v>
      </c>
      <c r="F186" s="24">
        <f t="shared" si="16"/>
        <v>2043.8275261045285</v>
      </c>
      <c r="G186" s="32"/>
      <c r="H186" s="25">
        <f t="shared" ca="1" si="21"/>
        <v>441.75890410958903</v>
      </c>
      <c r="I186" s="26">
        <f t="shared" ca="1" si="22"/>
        <v>825282.84892897389</v>
      </c>
      <c r="J186" s="26">
        <f t="shared" ca="1" si="19"/>
        <v>-825282.84892897389</v>
      </c>
      <c r="K186" s="27">
        <f t="shared" ca="1" si="20"/>
        <v>-2439.5124877960238</v>
      </c>
      <c r="L186" s="27">
        <f t="shared" ca="1" si="17"/>
        <v>75.166666666666657</v>
      </c>
    </row>
    <row r="187" spans="1:12">
      <c r="A187" s="31">
        <v>47727</v>
      </c>
      <c r="B187" s="23">
        <v>184</v>
      </c>
      <c r="C187" s="24">
        <f t="shared" si="18"/>
        <v>587494.54927025561</v>
      </c>
      <c r="D187" s="24"/>
      <c r="E187" s="24">
        <f t="shared" si="23"/>
        <v>597050.5604082041</v>
      </c>
      <c r="F187" s="24">
        <f t="shared" si="16"/>
        <v>2056.2309224458945</v>
      </c>
      <c r="G187" s="32"/>
      <c r="H187" s="25">
        <f t="shared" ca="1" si="21"/>
        <v>442.75890410958903</v>
      </c>
      <c r="I187" s="26">
        <f t="shared" ca="1" si="22"/>
        <v>822843.33644117787</v>
      </c>
      <c r="J187" s="26">
        <f t="shared" ca="1" si="19"/>
        <v>-822843.33644117787</v>
      </c>
      <c r="K187" s="27">
        <f t="shared" ca="1" si="20"/>
        <v>-2448.0507815033102</v>
      </c>
      <c r="L187" s="27">
        <f t="shared" ca="1" si="17"/>
        <v>75.25</v>
      </c>
    </row>
    <row r="188" spans="1:12">
      <c r="A188" s="31">
        <v>47757</v>
      </c>
      <c r="B188" s="23">
        <v>185</v>
      </c>
      <c r="C188" s="24">
        <f t="shared" si="18"/>
        <v>591050.7801927015</v>
      </c>
      <c r="D188" s="24"/>
      <c r="E188" s="24">
        <f t="shared" si="23"/>
        <v>600631.72851093591</v>
      </c>
      <c r="F188" s="24">
        <f t="shared" si="16"/>
        <v>2068.6777306744552</v>
      </c>
      <c r="G188" s="32"/>
      <c r="H188" s="25">
        <f t="shared" ca="1" si="21"/>
        <v>443.75890410958903</v>
      </c>
      <c r="I188" s="26">
        <f t="shared" ca="1" si="22"/>
        <v>820395.28565967456</v>
      </c>
      <c r="J188" s="26">
        <f t="shared" ca="1" si="19"/>
        <v>-820395.28565967456</v>
      </c>
      <c r="K188" s="27">
        <f t="shared" ca="1" si="20"/>
        <v>-2456.6189592385717</v>
      </c>
      <c r="L188" s="27">
        <f t="shared" ca="1" si="17"/>
        <v>75.333333333333343</v>
      </c>
    </row>
    <row r="189" spans="1:12">
      <c r="A189" s="31">
        <v>47788</v>
      </c>
      <c r="B189" s="23">
        <v>186</v>
      </c>
      <c r="C189" s="24">
        <f t="shared" si="18"/>
        <v>594619.457923376</v>
      </c>
      <c r="D189" s="24"/>
      <c r="E189" s="24">
        <f t="shared" si="23"/>
        <v>604225.43070202728</v>
      </c>
      <c r="F189" s="24">
        <f t="shared" si="16"/>
        <v>2081.1681027318159</v>
      </c>
      <c r="G189" s="32"/>
      <c r="H189" s="25">
        <f t="shared" ca="1" si="21"/>
        <v>444.75890410958903</v>
      </c>
      <c r="I189" s="26">
        <f t="shared" ca="1" si="22"/>
        <v>817938.66670043604</v>
      </c>
      <c r="J189" s="26">
        <f t="shared" ca="1" si="19"/>
        <v>-817938.66670043604</v>
      </c>
      <c r="K189" s="27">
        <f t="shared" ca="1" si="20"/>
        <v>-2465.2171255959065</v>
      </c>
      <c r="L189" s="27">
        <f t="shared" ca="1" si="17"/>
        <v>75.416666666666657</v>
      </c>
    </row>
    <row r="190" spans="1:12">
      <c r="A190" s="31">
        <v>47818</v>
      </c>
      <c r="B190" s="23">
        <v>187</v>
      </c>
      <c r="C190" s="24">
        <f t="shared" si="18"/>
        <v>598200.62602610781</v>
      </c>
      <c r="D190" s="24"/>
      <c r="E190" s="24">
        <f t="shared" si="23"/>
        <v>607831.71085078747</v>
      </c>
      <c r="F190" s="24">
        <f t="shared" si="16"/>
        <v>2093.7021910913772</v>
      </c>
      <c r="G190" s="32"/>
      <c r="H190" s="25">
        <f t="shared" ca="1" si="21"/>
        <v>445.75890410958903</v>
      </c>
      <c r="I190" s="26">
        <f t="shared" ca="1" si="22"/>
        <v>815473.44957484014</v>
      </c>
      <c r="J190" s="26">
        <f t="shared" ca="1" si="19"/>
        <v>-815473.44957484014</v>
      </c>
      <c r="K190" s="27">
        <f t="shared" ca="1" si="20"/>
        <v>-2473.8453855354919</v>
      </c>
      <c r="L190" s="27">
        <f t="shared" ca="1" si="17"/>
        <v>75.5</v>
      </c>
    </row>
    <row r="191" spans="1:12">
      <c r="A191" s="31">
        <v>47849</v>
      </c>
      <c r="B191" s="23">
        <v>188</v>
      </c>
      <c r="C191" s="24">
        <f t="shared" si="18"/>
        <v>601794.32821719919</v>
      </c>
      <c r="D191" s="24"/>
      <c r="E191" s="24">
        <f t="shared" si="23"/>
        <v>611450.61298006831</v>
      </c>
      <c r="F191" s="24">
        <f t="shared" si="16"/>
        <v>2106.2801487601969</v>
      </c>
      <c r="G191" s="32"/>
      <c r="H191" s="25">
        <f t="shared" ca="1" si="21"/>
        <v>446.75890410958903</v>
      </c>
      <c r="I191" s="26">
        <f t="shared" ca="1" si="22"/>
        <v>812999.60418930463</v>
      </c>
      <c r="J191" s="26">
        <f t="shared" ca="1" si="19"/>
        <v>-812999.60418930463</v>
      </c>
      <c r="K191" s="27">
        <f t="shared" ca="1" si="20"/>
        <v>-2482.5038443848662</v>
      </c>
      <c r="L191" s="27">
        <f t="shared" ca="1" si="17"/>
        <v>75.583333333333343</v>
      </c>
    </row>
    <row r="192" spans="1:12">
      <c r="A192" s="31">
        <v>47880</v>
      </c>
      <c r="B192" s="23">
        <v>189</v>
      </c>
      <c r="C192" s="24">
        <f t="shared" si="18"/>
        <v>605400.60836595937</v>
      </c>
      <c r="D192" s="24"/>
      <c r="E192" s="24">
        <f t="shared" si="23"/>
        <v>615082.18126680166</v>
      </c>
      <c r="F192" s="24">
        <f t="shared" si="16"/>
        <v>2118.9021292808575</v>
      </c>
      <c r="G192" s="32"/>
      <c r="H192" s="25">
        <f t="shared" ca="1" si="21"/>
        <v>447.75890410958903</v>
      </c>
      <c r="I192" s="26">
        <f t="shared" ca="1" si="22"/>
        <v>810517.10034491972</v>
      </c>
      <c r="J192" s="26">
        <f t="shared" ca="1" si="19"/>
        <v>-810517.10034491972</v>
      </c>
      <c r="K192" s="27">
        <f t="shared" ca="1" si="20"/>
        <v>-2491.1926078402134</v>
      </c>
      <c r="L192" s="27">
        <f t="shared" ca="1" si="17"/>
        <v>75.666666666666657</v>
      </c>
    </row>
    <row r="193" spans="1:12">
      <c r="A193" s="31">
        <v>47908</v>
      </c>
      <c r="B193" s="23">
        <v>190</v>
      </c>
      <c r="C193" s="24">
        <f t="shared" si="18"/>
        <v>609019.51049524022</v>
      </c>
      <c r="D193" s="24"/>
      <c r="E193" s="24">
        <f t="shared" si="23"/>
        <v>618726.46004253859</v>
      </c>
      <c r="F193" s="24">
        <f t="shared" si="16"/>
        <v>2131.5682867333408</v>
      </c>
      <c r="G193" s="32"/>
      <c r="H193" s="25">
        <f t="shared" ca="1" si="21"/>
        <v>448.75890410958903</v>
      </c>
      <c r="I193" s="26">
        <f t="shared" ca="1" si="22"/>
        <v>808025.90773707954</v>
      </c>
      <c r="J193" s="26">
        <f t="shared" ca="1" si="19"/>
        <v>-808025.90773707954</v>
      </c>
      <c r="K193" s="27">
        <f t="shared" ca="1" si="20"/>
        <v>-2499.911781967654</v>
      </c>
      <c r="L193" s="27">
        <f t="shared" ca="1" si="17"/>
        <v>75.75</v>
      </c>
    </row>
    <row r="194" spans="1:12">
      <c r="A194" s="31">
        <v>47939</v>
      </c>
      <c r="B194" s="23">
        <v>191</v>
      </c>
      <c r="C194" s="24">
        <f t="shared" si="18"/>
        <v>612651.07878197357</v>
      </c>
      <c r="D194" s="24"/>
      <c r="E194" s="24">
        <f t="shared" si="23"/>
        <v>622383.49379399058</v>
      </c>
      <c r="F194" s="24">
        <f t="shared" si="16"/>
        <v>2144.2787757369074</v>
      </c>
      <c r="G194" s="32"/>
      <c r="H194" s="25">
        <f t="shared" ca="1" si="21"/>
        <v>449.75890410958903</v>
      </c>
      <c r="I194" s="26">
        <f t="shared" ca="1" si="22"/>
        <v>805525.99595511192</v>
      </c>
      <c r="J194" s="26">
        <f t="shared" ca="1" si="19"/>
        <v>-805525.99595511192</v>
      </c>
      <c r="K194" s="27">
        <f t="shared" ca="1" si="20"/>
        <v>-2508.6614732045409</v>
      </c>
      <c r="L194" s="27">
        <f t="shared" ca="1" si="17"/>
        <v>75.833333333333343</v>
      </c>
    </row>
    <row r="195" spans="1:12">
      <c r="A195" s="31">
        <v>47969</v>
      </c>
      <c r="B195" s="23">
        <v>192</v>
      </c>
      <c r="C195" s="24">
        <f t="shared" si="18"/>
        <v>616295.35755771049</v>
      </c>
      <c r="D195" s="24"/>
      <c r="E195" s="24">
        <f t="shared" si="23"/>
        <v>626053.32716357266</v>
      </c>
      <c r="F195" s="24">
        <f t="shared" si="16"/>
        <v>2157.0337514519865</v>
      </c>
      <c r="G195" s="32"/>
      <c r="H195" s="25">
        <f t="shared" ca="1" si="21"/>
        <v>450.75890410958903</v>
      </c>
      <c r="I195" s="26">
        <f t="shared" ca="1" si="22"/>
        <v>803017.33448190743</v>
      </c>
      <c r="J195" s="26">
        <f t="shared" ca="1" si="19"/>
        <v>-803017.33448190743</v>
      </c>
      <c r="K195" s="27">
        <f t="shared" ca="1" si="20"/>
        <v>-2517.4417883607566</v>
      </c>
      <c r="L195" s="27">
        <f t="shared" ca="1" si="17"/>
        <v>75.916666666666657</v>
      </c>
    </row>
    <row r="196" spans="1:12">
      <c r="A196" s="31">
        <v>48000</v>
      </c>
      <c r="B196" s="23">
        <v>193</v>
      </c>
      <c r="C196" s="24">
        <f t="shared" si="18"/>
        <v>619952.39130916249</v>
      </c>
      <c r="D196" s="24"/>
      <c r="E196" s="24">
        <f t="shared" si="23"/>
        <v>629736.00494994828</v>
      </c>
      <c r="F196" s="24">
        <f t="shared" ref="F196:F259" si="24">($O$5-$O$4)*C196</f>
        <v>2169.8333695820684</v>
      </c>
      <c r="G196" s="32"/>
      <c r="H196" s="25">
        <f t="shared" ca="1" si="21"/>
        <v>451.75890410958903</v>
      </c>
      <c r="I196" s="26">
        <f t="shared" ca="1" si="22"/>
        <v>800499.89269354672</v>
      </c>
      <c r="J196" s="26">
        <f t="shared" ca="1" si="19"/>
        <v>-800499.89269354672</v>
      </c>
      <c r="K196" s="27">
        <f t="shared" ca="1" si="20"/>
        <v>-2526.2528346200188</v>
      </c>
      <c r="L196" s="27">
        <f t="shared" ref="L196:L259" ca="1" si="25">((TODAY()-$O$7)/365)+(H196/12)</f>
        <v>76</v>
      </c>
    </row>
    <row r="197" spans="1:12">
      <c r="A197" s="31">
        <v>48030</v>
      </c>
      <c r="B197" s="23">
        <v>194</v>
      </c>
      <c r="C197" s="24">
        <f t="shared" ref="C197:C260" si="26">C196+$O$2+F196</f>
        <v>623622.22467874456</v>
      </c>
      <c r="D197" s="24"/>
      <c r="E197" s="24">
        <f t="shared" si="23"/>
        <v>633431.57210857619</v>
      </c>
      <c r="F197" s="24">
        <f t="shared" si="24"/>
        <v>2182.6777863756056</v>
      </c>
      <c r="G197" s="32"/>
      <c r="H197" s="25">
        <f t="shared" ca="1" si="21"/>
        <v>452.75890410958903</v>
      </c>
      <c r="I197" s="26">
        <f t="shared" ca="1" si="22"/>
        <v>797973.63985892665</v>
      </c>
      <c r="J197" s="26">
        <f t="shared" ref="J197:J260" ca="1" si="27">I197*-1</f>
        <v>-797973.63985892665</v>
      </c>
      <c r="K197" s="27">
        <f t="shared" ref="K197:K260" ca="1" si="28">(($O$5-$O$4)*I197)-$S$3</f>
        <v>-2535.0947195411891</v>
      </c>
      <c r="L197" s="27">
        <f t="shared" ca="1" si="25"/>
        <v>76.083333333333343</v>
      </c>
    </row>
    <row r="198" spans="1:12">
      <c r="A198" s="31">
        <v>48061</v>
      </c>
      <c r="B198" s="23">
        <v>195</v>
      </c>
      <c r="C198" s="24">
        <f t="shared" si="26"/>
        <v>627304.90246512019</v>
      </c>
      <c r="D198" s="24"/>
      <c r="E198" s="24">
        <f t="shared" si="23"/>
        <v>637140.07375225925</v>
      </c>
      <c r="F198" s="24">
        <f t="shared" si="24"/>
        <v>2195.5671586279204</v>
      </c>
      <c r="G198" s="32"/>
      <c r="H198" s="25">
        <f t="shared" ref="H198:H261" ca="1" si="29">H197+1</f>
        <v>453.75890410958903</v>
      </c>
      <c r="I198" s="26">
        <f t="shared" ref="I198:I261" ca="1" si="30">I197+K197</f>
        <v>795438.5451393855</v>
      </c>
      <c r="J198" s="26">
        <f t="shared" ca="1" si="27"/>
        <v>-795438.5451393855</v>
      </c>
      <c r="K198" s="27">
        <f t="shared" ca="1" si="28"/>
        <v>-2543.9675510595835</v>
      </c>
      <c r="L198" s="27">
        <f t="shared" ca="1" si="25"/>
        <v>76.166666666666657</v>
      </c>
    </row>
    <row r="199" spans="1:12">
      <c r="A199" s="31">
        <v>48092</v>
      </c>
      <c r="B199" s="23">
        <v>196</v>
      </c>
      <c r="C199" s="24">
        <f t="shared" si="26"/>
        <v>631000.4696237481</v>
      </c>
      <c r="D199" s="24"/>
      <c r="E199" s="24">
        <f t="shared" si="23"/>
        <v>640861.55515169527</v>
      </c>
      <c r="F199" s="24">
        <f t="shared" si="24"/>
        <v>2208.5016436831179</v>
      </c>
      <c r="G199" s="32"/>
      <c r="H199" s="25">
        <f t="shared" ca="1" si="29"/>
        <v>454.75890410958903</v>
      </c>
      <c r="I199" s="26">
        <f t="shared" ca="1" si="30"/>
        <v>792894.57758832595</v>
      </c>
      <c r="J199" s="26">
        <f t="shared" ca="1" si="27"/>
        <v>-792894.57758832595</v>
      </c>
      <c r="K199" s="27">
        <f t="shared" ca="1" si="28"/>
        <v>-2552.8714374882916</v>
      </c>
      <c r="L199" s="27">
        <f t="shared" ca="1" si="25"/>
        <v>76.25</v>
      </c>
    </row>
    <row r="200" spans="1:12">
      <c r="A200" s="31">
        <v>48122</v>
      </c>
      <c r="B200" s="23">
        <v>197</v>
      </c>
      <c r="C200" s="24">
        <f t="shared" si="26"/>
        <v>634708.97126743116</v>
      </c>
      <c r="D200" s="24"/>
      <c r="E200" s="24">
        <f t="shared" si="23"/>
        <v>644596.06173602934</v>
      </c>
      <c r="F200" s="24">
        <f t="shared" si="24"/>
        <v>2221.4813994360088</v>
      </c>
      <c r="G200" s="32"/>
      <c r="H200" s="25">
        <f t="shared" ca="1" si="29"/>
        <v>455.75890410958903</v>
      </c>
      <c r="I200" s="26">
        <f t="shared" ca="1" si="30"/>
        <v>790341.70615083771</v>
      </c>
      <c r="J200" s="26">
        <f t="shared" ca="1" si="27"/>
        <v>-790341.70615083771</v>
      </c>
      <c r="K200" s="27">
        <f t="shared" ca="1" si="28"/>
        <v>-2561.8064875195005</v>
      </c>
      <c r="L200" s="27">
        <f t="shared" ca="1" si="25"/>
        <v>76.333333333333343</v>
      </c>
    </row>
    <row r="201" spans="1:12">
      <c r="A201" s="31">
        <v>48153</v>
      </c>
      <c r="B201" s="23">
        <v>198</v>
      </c>
      <c r="C201" s="24">
        <f t="shared" si="26"/>
        <v>638430.45266686718</v>
      </c>
      <c r="D201" s="24"/>
      <c r="E201" s="24">
        <f t="shared" si="23"/>
        <v>648343.63909340859</v>
      </c>
      <c r="F201" s="24">
        <f t="shared" si="24"/>
        <v>2234.5065843340349</v>
      </c>
      <c r="G201" s="32"/>
      <c r="H201" s="25">
        <f t="shared" ca="1" si="29"/>
        <v>456.75890410958903</v>
      </c>
      <c r="I201" s="26">
        <f t="shared" ca="1" si="30"/>
        <v>787779.89966331818</v>
      </c>
      <c r="J201" s="26">
        <f t="shared" ca="1" si="27"/>
        <v>-787779.89966331818</v>
      </c>
      <c r="K201" s="27">
        <f t="shared" ca="1" si="28"/>
        <v>-2570.7728102258188</v>
      </c>
      <c r="L201" s="27">
        <f t="shared" ca="1" si="25"/>
        <v>76.416666666666657</v>
      </c>
    </row>
    <row r="202" spans="1:12">
      <c r="A202" s="31">
        <v>48183</v>
      </c>
      <c r="B202" s="23">
        <v>199</v>
      </c>
      <c r="C202" s="24">
        <f t="shared" si="26"/>
        <v>642164.95925120125</v>
      </c>
      <c r="D202" s="24"/>
      <c r="E202" s="24">
        <f t="shared" si="23"/>
        <v>652104.33297153865</v>
      </c>
      <c r="F202" s="24">
        <f t="shared" si="24"/>
        <v>2247.5773573792039</v>
      </c>
      <c r="G202" s="32"/>
      <c r="H202" s="25">
        <f t="shared" ca="1" si="29"/>
        <v>457.75890410958903</v>
      </c>
      <c r="I202" s="26">
        <f t="shared" ca="1" si="30"/>
        <v>785209.12685309234</v>
      </c>
      <c r="J202" s="26">
        <f t="shared" ca="1" si="27"/>
        <v>-785209.12685309234</v>
      </c>
      <c r="K202" s="27">
        <f t="shared" ca="1" si="28"/>
        <v>-2579.7705150616093</v>
      </c>
      <c r="L202" s="27">
        <f t="shared" ca="1" si="25"/>
        <v>76.5</v>
      </c>
    </row>
    <row r="203" spans="1:12">
      <c r="A203" s="31">
        <v>48214</v>
      </c>
      <c r="B203" s="23">
        <v>200</v>
      </c>
      <c r="C203" s="24">
        <f t="shared" si="26"/>
        <v>645912.5366085805</v>
      </c>
      <c r="D203" s="24"/>
      <c r="E203" s="24">
        <f t="shared" si="23"/>
        <v>655878.18927824218</v>
      </c>
      <c r="F203" s="24">
        <f t="shared" si="24"/>
        <v>2260.6938781300314</v>
      </c>
      <c r="G203" s="32"/>
      <c r="H203" s="25">
        <f t="shared" ca="1" si="29"/>
        <v>458.75890410958903</v>
      </c>
      <c r="I203" s="26">
        <f t="shared" ca="1" si="30"/>
        <v>782629.35633803078</v>
      </c>
      <c r="J203" s="26">
        <f t="shared" ca="1" si="27"/>
        <v>-782629.35633803078</v>
      </c>
      <c r="K203" s="27">
        <f t="shared" ca="1" si="28"/>
        <v>-2588.7997118643248</v>
      </c>
      <c r="L203" s="27">
        <f t="shared" ca="1" si="25"/>
        <v>76.583333333333343</v>
      </c>
    </row>
    <row r="204" spans="1:12">
      <c r="A204" s="31">
        <v>48245</v>
      </c>
      <c r="B204" s="23">
        <v>201</v>
      </c>
      <c r="C204" s="24">
        <f t="shared" si="26"/>
        <v>649673.23048671056</v>
      </c>
      <c r="D204" s="24"/>
      <c r="E204" s="24">
        <f t="shared" si="23"/>
        <v>659665.25408201909</v>
      </c>
      <c r="F204" s="24">
        <f t="shared" si="24"/>
        <v>2273.8563067034866</v>
      </c>
      <c r="G204" s="32"/>
      <c r="H204" s="25">
        <f t="shared" ca="1" si="29"/>
        <v>459.75890410958903</v>
      </c>
      <c r="I204" s="26">
        <f t="shared" ca="1" si="30"/>
        <v>780040.55662616645</v>
      </c>
      <c r="J204" s="26">
        <f t="shared" ca="1" si="27"/>
        <v>-780040.55662616645</v>
      </c>
      <c r="K204" s="27">
        <f t="shared" ca="1" si="28"/>
        <v>-2597.86051085585</v>
      </c>
      <c r="L204" s="27">
        <f t="shared" ca="1" si="25"/>
        <v>76.666666666666657</v>
      </c>
    </row>
    <row r="205" spans="1:12">
      <c r="A205" s="31">
        <v>48274</v>
      </c>
      <c r="B205" s="23">
        <v>202</v>
      </c>
      <c r="C205" s="24">
        <f t="shared" si="26"/>
        <v>653447.08679341408</v>
      </c>
      <c r="D205" s="24"/>
      <c r="E205" s="24">
        <f t="shared" ref="E205:E268" si="31">E204+$O$2+((($O$5-$O$4+D205))*C206)</f>
        <v>663465.5736126093</v>
      </c>
      <c r="F205" s="24">
        <f t="shared" si="24"/>
        <v>2287.0648037769492</v>
      </c>
      <c r="G205" s="32"/>
      <c r="H205" s="25">
        <f t="shared" ca="1" si="29"/>
        <v>460.75890410958903</v>
      </c>
      <c r="I205" s="26">
        <f t="shared" ca="1" si="30"/>
        <v>777442.69611531065</v>
      </c>
      <c r="J205" s="26">
        <f t="shared" ca="1" si="27"/>
        <v>-777442.69611531065</v>
      </c>
      <c r="K205" s="27">
        <f t="shared" ca="1" si="28"/>
        <v>-2606.9530226438451</v>
      </c>
      <c r="L205" s="27">
        <f t="shared" ca="1" si="25"/>
        <v>76.75</v>
      </c>
    </row>
    <row r="206" spans="1:12">
      <c r="A206" s="31">
        <v>48305</v>
      </c>
      <c r="B206" s="23">
        <v>203</v>
      </c>
      <c r="C206" s="24">
        <f t="shared" si="26"/>
        <v>657234.151597191</v>
      </c>
      <c r="D206" s="24"/>
      <c r="E206" s="24">
        <f t="shared" si="31"/>
        <v>667279.19426155649</v>
      </c>
      <c r="F206" s="24">
        <f t="shared" si="24"/>
        <v>2300.3195305901681</v>
      </c>
      <c r="G206" s="32"/>
      <c r="H206" s="25">
        <f t="shared" ca="1" si="29"/>
        <v>461.75890410958903</v>
      </c>
      <c r="I206" s="26">
        <f t="shared" ca="1" si="30"/>
        <v>774835.74309266685</v>
      </c>
      <c r="J206" s="26">
        <f t="shared" ca="1" si="27"/>
        <v>-774835.74309266685</v>
      </c>
      <c r="K206" s="27">
        <f t="shared" ca="1" si="28"/>
        <v>-2616.0773582230986</v>
      </c>
      <c r="L206" s="27">
        <f t="shared" ca="1" si="25"/>
        <v>76.833333333333343</v>
      </c>
    </row>
    <row r="207" spans="1:12">
      <c r="A207" s="31">
        <v>48335</v>
      </c>
      <c r="B207" s="23">
        <v>204</v>
      </c>
      <c r="C207" s="24">
        <f t="shared" si="26"/>
        <v>661034.4711277812</v>
      </c>
      <c r="D207" s="24"/>
      <c r="E207" s="24">
        <f t="shared" si="31"/>
        <v>671106.162582775</v>
      </c>
      <c r="F207" s="24">
        <f t="shared" si="24"/>
        <v>2313.6206489472338</v>
      </c>
      <c r="G207" s="32"/>
      <c r="H207" s="25">
        <f t="shared" ca="1" si="29"/>
        <v>462.75890410958903</v>
      </c>
      <c r="I207" s="26">
        <f t="shared" ca="1" si="30"/>
        <v>772219.6657344437</v>
      </c>
      <c r="J207" s="26">
        <f t="shared" ca="1" si="27"/>
        <v>-772219.6657344437</v>
      </c>
      <c r="K207" s="27">
        <f t="shared" ca="1" si="28"/>
        <v>-2625.2336289768796</v>
      </c>
      <c r="L207" s="27">
        <f t="shared" ca="1" si="25"/>
        <v>76.916666666666657</v>
      </c>
    </row>
    <row r="208" spans="1:12">
      <c r="A208" s="31">
        <v>48366</v>
      </c>
      <c r="B208" s="23">
        <v>205</v>
      </c>
      <c r="C208" s="24">
        <f t="shared" si="26"/>
        <v>664848.0917767284</v>
      </c>
      <c r="D208" s="24"/>
      <c r="E208" s="24">
        <f t="shared" si="31"/>
        <v>674946.52529311785</v>
      </c>
      <c r="F208" s="24">
        <f t="shared" si="24"/>
        <v>2326.9683212185491</v>
      </c>
      <c r="G208" s="32"/>
      <c r="H208" s="25">
        <f t="shared" ca="1" si="29"/>
        <v>463.75890410958903</v>
      </c>
      <c r="I208" s="26">
        <f t="shared" ca="1" si="30"/>
        <v>769594.43210546684</v>
      </c>
      <c r="J208" s="26">
        <f t="shared" ca="1" si="27"/>
        <v>-769594.43210546684</v>
      </c>
      <c r="K208" s="27">
        <f t="shared" ca="1" si="28"/>
        <v>-2634.4219466782984</v>
      </c>
      <c r="L208" s="27">
        <f t="shared" ca="1" si="25"/>
        <v>77</v>
      </c>
    </row>
    <row r="209" spans="1:12">
      <c r="A209" s="31">
        <v>48396</v>
      </c>
      <c r="B209" s="23">
        <v>206</v>
      </c>
      <c r="C209" s="24">
        <f t="shared" si="26"/>
        <v>668675.0600979469</v>
      </c>
      <c r="D209" s="24"/>
      <c r="E209" s="24">
        <f t="shared" si="31"/>
        <v>678800.32927294692</v>
      </c>
      <c r="F209" s="24">
        <f t="shared" si="24"/>
        <v>2340.3627103428139</v>
      </c>
      <c r="G209" s="32"/>
      <c r="H209" s="25">
        <f t="shared" ca="1" si="29"/>
        <v>464.75890410958903</v>
      </c>
      <c r="I209" s="26">
        <f t="shared" ca="1" si="30"/>
        <v>766960.01015878853</v>
      </c>
      <c r="J209" s="26">
        <f t="shared" ca="1" si="27"/>
        <v>-766960.01015878853</v>
      </c>
      <c r="K209" s="27">
        <f t="shared" ca="1" si="28"/>
        <v>-2643.6424234916726</v>
      </c>
      <c r="L209" s="27">
        <f t="shared" ca="1" si="25"/>
        <v>77.083333333333343</v>
      </c>
    </row>
    <row r="210" spans="1:12">
      <c r="A210" s="31">
        <v>48427</v>
      </c>
      <c r="B210" s="23">
        <v>207</v>
      </c>
      <c r="C210" s="24">
        <f t="shared" si="26"/>
        <v>672515.42280828976</v>
      </c>
      <c r="D210" s="24"/>
      <c r="E210" s="24">
        <f t="shared" si="31"/>
        <v>682667.62156670529</v>
      </c>
      <c r="F210" s="24">
        <f t="shared" si="24"/>
        <v>2353.8039798290138</v>
      </c>
      <c r="G210" s="32"/>
      <c r="H210" s="25">
        <f t="shared" ca="1" si="29"/>
        <v>465.75890410958903</v>
      </c>
      <c r="I210" s="26">
        <f t="shared" ca="1" si="30"/>
        <v>764316.36773529684</v>
      </c>
      <c r="J210" s="26">
        <f t="shared" ca="1" si="27"/>
        <v>-764316.36773529684</v>
      </c>
      <c r="K210" s="27">
        <f t="shared" ca="1" si="28"/>
        <v>-2652.8951719738934</v>
      </c>
      <c r="L210" s="27">
        <f t="shared" ca="1" si="25"/>
        <v>77.166666666666657</v>
      </c>
    </row>
    <row r="211" spans="1:12">
      <c r="A211" s="31">
        <v>48458</v>
      </c>
      <c r="B211" s="23">
        <v>208</v>
      </c>
      <c r="C211" s="24">
        <f t="shared" si="26"/>
        <v>676369.22678811883</v>
      </c>
      <c r="D211" s="24"/>
      <c r="E211" s="24">
        <f t="shared" si="31"/>
        <v>686548.44938349188</v>
      </c>
      <c r="F211" s="24">
        <f t="shared" si="24"/>
        <v>2367.2922937584158</v>
      </c>
      <c r="G211" s="32"/>
      <c r="H211" s="25">
        <f t="shared" ca="1" si="29"/>
        <v>466.75890410958903</v>
      </c>
      <c r="I211" s="26">
        <f t="shared" ca="1" si="30"/>
        <v>761663.47256332298</v>
      </c>
      <c r="J211" s="26">
        <f t="shared" ca="1" si="27"/>
        <v>-761663.47256332298</v>
      </c>
      <c r="K211" s="27">
        <f t="shared" ca="1" si="28"/>
        <v>-2662.1803050758022</v>
      </c>
      <c r="L211" s="27">
        <f t="shared" ca="1" si="25"/>
        <v>77.25</v>
      </c>
    </row>
    <row r="212" spans="1:12">
      <c r="A212" s="31">
        <v>48488</v>
      </c>
      <c r="B212" s="23">
        <v>209</v>
      </c>
      <c r="C212" s="24">
        <f t="shared" si="26"/>
        <v>680236.5190818772</v>
      </c>
      <c r="D212" s="24"/>
      <c r="E212" s="24">
        <f t="shared" si="31"/>
        <v>690442.86009763717</v>
      </c>
      <c r="F212" s="24">
        <f t="shared" si="24"/>
        <v>2380.8278167865701</v>
      </c>
      <c r="G212" s="32"/>
      <c r="H212" s="25">
        <f t="shared" ca="1" si="29"/>
        <v>467.75890410958903</v>
      </c>
      <c r="I212" s="26">
        <f t="shared" ca="1" si="30"/>
        <v>759001.29225824715</v>
      </c>
      <c r="J212" s="26">
        <f t="shared" ca="1" si="27"/>
        <v>-759001.29225824715</v>
      </c>
      <c r="K212" s="27">
        <f t="shared" ca="1" si="28"/>
        <v>-2671.4979361435676</v>
      </c>
      <c r="L212" s="27">
        <f t="shared" ca="1" si="25"/>
        <v>77.333333333333343</v>
      </c>
    </row>
    <row r="213" spans="1:12">
      <c r="A213" s="31">
        <v>48519</v>
      </c>
      <c r="B213" s="23">
        <v>210</v>
      </c>
      <c r="C213" s="24">
        <f t="shared" si="26"/>
        <v>684117.34689866379</v>
      </c>
      <c r="D213" s="24"/>
      <c r="E213" s="24">
        <f t="shared" si="31"/>
        <v>694350.90124928195</v>
      </c>
      <c r="F213" s="24">
        <f t="shared" si="24"/>
        <v>2394.4107141453228</v>
      </c>
      <c r="G213" s="32"/>
      <c r="H213" s="25">
        <f t="shared" ca="1" si="29"/>
        <v>468.75890410958903</v>
      </c>
      <c r="I213" s="26">
        <f t="shared" ca="1" si="30"/>
        <v>756329.79432210361</v>
      </c>
      <c r="J213" s="26">
        <f t="shared" ca="1" si="27"/>
        <v>-756329.79432210361</v>
      </c>
      <c r="K213" s="27">
        <f t="shared" ca="1" si="28"/>
        <v>-2680.84817892007</v>
      </c>
      <c r="L213" s="27">
        <f t="shared" ca="1" si="25"/>
        <v>77.416666666666657</v>
      </c>
    </row>
    <row r="214" spans="1:12">
      <c r="A214" s="31">
        <v>48549</v>
      </c>
      <c r="B214" s="23">
        <v>211</v>
      </c>
      <c r="C214" s="24">
        <f t="shared" si="26"/>
        <v>688011.75761280907</v>
      </c>
      <c r="D214" s="24"/>
      <c r="E214" s="24">
        <f t="shared" si="31"/>
        <v>698272.62054495758</v>
      </c>
      <c r="F214" s="24">
        <f t="shared" si="24"/>
        <v>2408.0411516448316</v>
      </c>
      <c r="G214" s="32"/>
      <c r="H214" s="25">
        <f t="shared" ca="1" si="29"/>
        <v>469.75890410958903</v>
      </c>
      <c r="I214" s="26">
        <f t="shared" ca="1" si="30"/>
        <v>753648.94614318351</v>
      </c>
      <c r="J214" s="26">
        <f t="shared" ca="1" si="27"/>
        <v>-753648.94614318351</v>
      </c>
      <c r="K214" s="27">
        <f t="shared" ca="1" si="28"/>
        <v>-2690.2311475462902</v>
      </c>
      <c r="L214" s="27">
        <f t="shared" ca="1" si="25"/>
        <v>77.5</v>
      </c>
    </row>
    <row r="215" spans="1:12">
      <c r="A215" s="31">
        <v>48580</v>
      </c>
      <c r="B215" s="23">
        <v>212</v>
      </c>
      <c r="C215" s="24">
        <f t="shared" si="26"/>
        <v>691919.79876445385</v>
      </c>
      <c r="D215" s="24"/>
      <c r="E215" s="24">
        <f t="shared" si="31"/>
        <v>702208.06585816806</v>
      </c>
      <c r="F215" s="24">
        <f t="shared" si="24"/>
        <v>2421.7192956755885</v>
      </c>
      <c r="G215" s="32"/>
      <c r="H215" s="25">
        <f t="shared" ca="1" si="29"/>
        <v>470.75890410958903</v>
      </c>
      <c r="I215" s="26">
        <f t="shared" ca="1" si="30"/>
        <v>750958.71499563719</v>
      </c>
      <c r="J215" s="26">
        <f t="shared" ca="1" si="27"/>
        <v>-750958.71499563719</v>
      </c>
      <c r="K215" s="27">
        <f t="shared" ca="1" si="28"/>
        <v>-2699.6469565627021</v>
      </c>
      <c r="L215" s="27">
        <f t="shared" ca="1" si="25"/>
        <v>77.583333333333343</v>
      </c>
    </row>
    <row r="216" spans="1:12">
      <c r="A216" s="31">
        <v>48611</v>
      </c>
      <c r="B216" s="23">
        <v>213</v>
      </c>
      <c r="C216" s="24">
        <f t="shared" si="26"/>
        <v>695841.51806012949</v>
      </c>
      <c r="D216" s="24"/>
      <c r="E216" s="24">
        <f t="shared" si="31"/>
        <v>706157.28522997478</v>
      </c>
      <c r="F216" s="24">
        <f t="shared" si="24"/>
        <v>2435.4453132104532</v>
      </c>
      <c r="G216" s="32"/>
      <c r="H216" s="25">
        <f t="shared" ca="1" si="29"/>
        <v>471.75890410958903</v>
      </c>
      <c r="I216" s="26">
        <f t="shared" ca="1" si="30"/>
        <v>748259.06803907454</v>
      </c>
      <c r="J216" s="26">
        <f t="shared" ca="1" si="27"/>
        <v>-748259.06803907454</v>
      </c>
      <c r="K216" s="27">
        <f t="shared" ca="1" si="28"/>
        <v>-2709.0957209106718</v>
      </c>
      <c r="L216" s="27">
        <f t="shared" ca="1" si="25"/>
        <v>77.666666666666657</v>
      </c>
    </row>
    <row r="217" spans="1:12">
      <c r="A217" s="31">
        <v>48639</v>
      </c>
      <c r="B217" s="23">
        <v>214</v>
      </c>
      <c r="C217" s="24">
        <f t="shared" si="26"/>
        <v>699776.96337333997</v>
      </c>
      <c r="D217" s="24"/>
      <c r="E217" s="24">
        <f t="shared" si="31"/>
        <v>710120.32686958276</v>
      </c>
      <c r="F217" s="24">
        <f t="shared" si="24"/>
        <v>2449.2193718066897</v>
      </c>
      <c r="G217" s="32"/>
      <c r="H217" s="25">
        <f t="shared" ca="1" si="29"/>
        <v>472.75890410958903</v>
      </c>
      <c r="I217" s="26">
        <f t="shared" ca="1" si="30"/>
        <v>745549.97231816384</v>
      </c>
      <c r="J217" s="26">
        <f t="shared" ca="1" si="27"/>
        <v>-745549.97231816384</v>
      </c>
      <c r="K217" s="27">
        <f t="shared" ca="1" si="28"/>
        <v>-2718.577555933859</v>
      </c>
      <c r="L217" s="27">
        <f t="shared" ca="1" si="25"/>
        <v>77.75</v>
      </c>
    </row>
    <row r="218" spans="1:12">
      <c r="A218" s="31">
        <v>48670</v>
      </c>
      <c r="B218" s="23">
        <v>215</v>
      </c>
      <c r="C218" s="24">
        <f t="shared" si="26"/>
        <v>703726.18274514668</v>
      </c>
      <c r="D218" s="24"/>
      <c r="E218" s="24">
        <f t="shared" si="31"/>
        <v>714097.23915492941</v>
      </c>
      <c r="F218" s="24">
        <f t="shared" si="24"/>
        <v>2463.0416396080132</v>
      </c>
      <c r="G218" s="32"/>
      <c r="H218" s="25">
        <f t="shared" ca="1" si="29"/>
        <v>473.75890410958903</v>
      </c>
      <c r="I218" s="26">
        <f t="shared" ca="1" si="30"/>
        <v>742831.39476222999</v>
      </c>
      <c r="J218" s="26">
        <f t="shared" ca="1" si="27"/>
        <v>-742831.39476222999</v>
      </c>
      <c r="K218" s="27">
        <f t="shared" ca="1" si="28"/>
        <v>-2728.0925773796275</v>
      </c>
      <c r="L218" s="27">
        <f t="shared" ca="1" si="25"/>
        <v>77.833333333333343</v>
      </c>
    </row>
    <row r="219" spans="1:12">
      <c r="A219" s="31">
        <v>48700</v>
      </c>
      <c r="B219" s="23">
        <v>216</v>
      </c>
      <c r="C219" s="24">
        <f t="shared" si="26"/>
        <v>707689.22438475466</v>
      </c>
      <c r="D219" s="24"/>
      <c r="E219" s="24">
        <f t="shared" si="31"/>
        <v>718088.07063327474</v>
      </c>
      <c r="F219" s="24">
        <f t="shared" si="24"/>
        <v>2476.9122853466411</v>
      </c>
      <c r="G219" s="32"/>
      <c r="H219" s="25">
        <f t="shared" ca="1" si="29"/>
        <v>474.75890410958903</v>
      </c>
      <c r="I219" s="26">
        <f t="shared" ca="1" si="30"/>
        <v>740103.30218485033</v>
      </c>
      <c r="J219" s="26">
        <f t="shared" ca="1" si="27"/>
        <v>-740103.30218485033</v>
      </c>
      <c r="K219" s="27">
        <f t="shared" ca="1" si="28"/>
        <v>-2737.6409014004562</v>
      </c>
      <c r="L219" s="27">
        <f t="shared" ca="1" si="25"/>
        <v>77.916666666666657</v>
      </c>
    </row>
    <row r="220" spans="1:12">
      <c r="A220" s="31">
        <v>48731</v>
      </c>
      <c r="B220" s="23">
        <v>217</v>
      </c>
      <c r="C220" s="24">
        <f t="shared" si="26"/>
        <v>711666.13667010132</v>
      </c>
      <c r="D220" s="24"/>
      <c r="E220" s="24">
        <f t="shared" si="31"/>
        <v>722092.87002179434</v>
      </c>
      <c r="F220" s="24">
        <f t="shared" si="24"/>
        <v>2490.8314783453543</v>
      </c>
      <c r="G220" s="32"/>
      <c r="H220" s="25">
        <f t="shared" ca="1" si="29"/>
        <v>475.75890410958903</v>
      </c>
      <c r="I220" s="26">
        <f t="shared" ca="1" si="30"/>
        <v>737365.66128344985</v>
      </c>
      <c r="J220" s="26">
        <f t="shared" ca="1" si="27"/>
        <v>-737365.66128344985</v>
      </c>
      <c r="K220" s="27">
        <f t="shared" ca="1" si="28"/>
        <v>-2747.2226445553579</v>
      </c>
      <c r="L220" s="27">
        <f t="shared" ca="1" si="25"/>
        <v>78</v>
      </c>
    </row>
    <row r="221" spans="1:12">
      <c r="A221" s="31">
        <v>48761</v>
      </c>
      <c r="B221" s="23">
        <v>218</v>
      </c>
      <c r="C221" s="24">
        <f t="shared" si="26"/>
        <v>715656.96814844664</v>
      </c>
      <c r="D221" s="24"/>
      <c r="E221" s="24">
        <f t="shared" si="31"/>
        <v>726111.68620817375</v>
      </c>
      <c r="F221" s="24">
        <f t="shared" si="24"/>
        <v>2504.7993885195629</v>
      </c>
      <c r="G221" s="32"/>
      <c r="H221" s="25">
        <f t="shared" ca="1" si="29"/>
        <v>476.75890410958903</v>
      </c>
      <c r="I221" s="26">
        <f t="shared" ca="1" si="30"/>
        <v>734618.43863889447</v>
      </c>
      <c r="J221" s="26">
        <f t="shared" ca="1" si="27"/>
        <v>-734618.43863889447</v>
      </c>
      <c r="K221" s="27">
        <f t="shared" ca="1" si="28"/>
        <v>-2756.8379238113021</v>
      </c>
      <c r="L221" s="27">
        <f t="shared" ca="1" si="25"/>
        <v>78.083333333333343</v>
      </c>
    </row>
    <row r="222" spans="1:12">
      <c r="A222" s="31">
        <v>48792</v>
      </c>
      <c r="B222" s="23">
        <v>219</v>
      </c>
      <c r="C222" s="24">
        <f t="shared" si="26"/>
        <v>719661.76753696625</v>
      </c>
      <c r="D222" s="24"/>
      <c r="E222" s="24">
        <f t="shared" si="31"/>
        <v>730144.56825120549</v>
      </c>
      <c r="F222" s="24">
        <f t="shared" si="24"/>
        <v>2518.8161863793816</v>
      </c>
      <c r="G222" s="32"/>
      <c r="H222" s="25">
        <f t="shared" ca="1" si="29"/>
        <v>477.75890410958903</v>
      </c>
      <c r="I222" s="26">
        <f t="shared" ca="1" si="30"/>
        <v>731861.60071508319</v>
      </c>
      <c r="J222" s="26">
        <f t="shared" ca="1" si="27"/>
        <v>-731861.60071508319</v>
      </c>
      <c r="K222" s="27">
        <f t="shared" ca="1" si="28"/>
        <v>-2766.4868565446413</v>
      </c>
      <c r="L222" s="27">
        <f t="shared" ca="1" si="25"/>
        <v>78.166666666666657</v>
      </c>
    </row>
    <row r="223" spans="1:12">
      <c r="A223" s="31">
        <v>48823</v>
      </c>
      <c r="B223" s="23">
        <v>220</v>
      </c>
      <c r="C223" s="24">
        <f t="shared" si="26"/>
        <v>723680.58372334566</v>
      </c>
      <c r="D223" s="24"/>
      <c r="E223" s="24">
        <f t="shared" si="31"/>
        <v>734191.56538138783</v>
      </c>
      <c r="F223" s="24">
        <f t="shared" si="24"/>
        <v>2532.8820430317096</v>
      </c>
      <c r="G223" s="32"/>
      <c r="H223" s="25">
        <f t="shared" ca="1" si="29"/>
        <v>478.75890410958903</v>
      </c>
      <c r="I223" s="26">
        <f t="shared" ca="1" si="30"/>
        <v>729095.11385853856</v>
      </c>
      <c r="J223" s="26">
        <f t="shared" ca="1" si="27"/>
        <v>-729095.11385853856</v>
      </c>
      <c r="K223" s="27">
        <f t="shared" ca="1" si="28"/>
        <v>-2776.1695605425475</v>
      </c>
      <c r="L223" s="27">
        <f t="shared" ca="1" si="25"/>
        <v>78.25</v>
      </c>
    </row>
    <row r="224" spans="1:12">
      <c r="A224" s="31">
        <v>48853</v>
      </c>
      <c r="B224" s="23">
        <v>221</v>
      </c>
      <c r="C224" s="24">
        <f t="shared" si="26"/>
        <v>727713.4657663774</v>
      </c>
      <c r="D224" s="24"/>
      <c r="E224" s="24">
        <f t="shared" si="31"/>
        <v>738252.72700152581</v>
      </c>
      <c r="F224" s="24">
        <f t="shared" si="24"/>
        <v>2546.9971301823207</v>
      </c>
      <c r="G224" s="32"/>
      <c r="H224" s="25">
        <f t="shared" ca="1" si="29"/>
        <v>479.75890410958903</v>
      </c>
      <c r="I224" s="26">
        <f t="shared" ca="1" si="30"/>
        <v>726318.944297996</v>
      </c>
      <c r="J224" s="26">
        <f t="shared" ca="1" si="27"/>
        <v>-726318.944297996</v>
      </c>
      <c r="K224" s="27">
        <f t="shared" ca="1" si="28"/>
        <v>-2785.8861540044463</v>
      </c>
      <c r="L224" s="27">
        <f t="shared" ca="1" si="25"/>
        <v>78.333333333333343</v>
      </c>
    </row>
    <row r="225" spans="1:12">
      <c r="A225" s="31">
        <v>48884</v>
      </c>
      <c r="B225" s="23">
        <v>222</v>
      </c>
      <c r="C225" s="24">
        <f t="shared" si="26"/>
        <v>731760.46289655974</v>
      </c>
      <c r="D225" s="24"/>
      <c r="E225" s="24">
        <f t="shared" si="31"/>
        <v>742328.10268733429</v>
      </c>
      <c r="F225" s="24">
        <f t="shared" si="24"/>
        <v>2561.1616201379588</v>
      </c>
      <c r="G225" s="32"/>
      <c r="H225" s="25">
        <f t="shared" ca="1" si="29"/>
        <v>480.75890410958903</v>
      </c>
      <c r="I225" s="26">
        <f t="shared" ca="1" si="30"/>
        <v>723533.05814399151</v>
      </c>
      <c r="J225" s="26">
        <f t="shared" ca="1" si="27"/>
        <v>-723533.05814399151</v>
      </c>
      <c r="K225" s="27">
        <f t="shared" ca="1" si="28"/>
        <v>-2795.6367555434622</v>
      </c>
      <c r="L225" s="27">
        <f t="shared" ca="1" si="25"/>
        <v>78.416666666666657</v>
      </c>
    </row>
    <row r="226" spans="1:12">
      <c r="A226" s="31">
        <v>48914</v>
      </c>
      <c r="B226" s="23">
        <v>223</v>
      </c>
      <c r="C226" s="24">
        <f t="shared" si="26"/>
        <v>735821.62451669772</v>
      </c>
      <c r="D226" s="24"/>
      <c r="E226" s="24">
        <f t="shared" si="31"/>
        <v>746417.74218804308</v>
      </c>
      <c r="F226" s="24">
        <f t="shared" si="24"/>
        <v>2575.3756858084416</v>
      </c>
      <c r="G226" s="32"/>
      <c r="H226" s="25">
        <f t="shared" ca="1" si="29"/>
        <v>481.75890410958903</v>
      </c>
      <c r="I226" s="26">
        <f t="shared" ca="1" si="30"/>
        <v>720737.4213884481</v>
      </c>
      <c r="J226" s="26">
        <f t="shared" ca="1" si="27"/>
        <v>-720737.4213884481</v>
      </c>
      <c r="K226" s="27">
        <f t="shared" ca="1" si="28"/>
        <v>-2805.4214841878643</v>
      </c>
      <c r="L226" s="27">
        <f t="shared" ca="1" si="25"/>
        <v>78.5</v>
      </c>
    </row>
    <row r="227" spans="1:12">
      <c r="A227" s="31">
        <v>48945</v>
      </c>
      <c r="B227" s="23">
        <v>224</v>
      </c>
      <c r="C227" s="24">
        <f t="shared" si="26"/>
        <v>739897.0002025062</v>
      </c>
      <c r="D227" s="24"/>
      <c r="E227" s="24">
        <f t="shared" si="31"/>
        <v>750521.69542700436</v>
      </c>
      <c r="F227" s="24">
        <f t="shared" si="24"/>
        <v>2589.6395007087713</v>
      </c>
      <c r="G227" s="32"/>
      <c r="H227" s="25">
        <f t="shared" ca="1" si="29"/>
        <v>482.75890410958903</v>
      </c>
      <c r="I227" s="26">
        <f t="shared" ca="1" si="30"/>
        <v>717931.99990426027</v>
      </c>
      <c r="J227" s="26">
        <f t="shared" ca="1" si="27"/>
        <v>-717931.99990426027</v>
      </c>
      <c r="K227" s="27">
        <f t="shared" ca="1" si="28"/>
        <v>-2815.2404593825217</v>
      </c>
      <c r="L227" s="27">
        <f t="shared" ca="1" si="25"/>
        <v>78.583333333333343</v>
      </c>
    </row>
    <row r="228" spans="1:12">
      <c r="A228" s="31">
        <v>48976</v>
      </c>
      <c r="B228" s="23">
        <v>225</v>
      </c>
      <c r="C228" s="24">
        <f t="shared" si="26"/>
        <v>743986.63970321498</v>
      </c>
      <c r="D228" s="24"/>
      <c r="E228" s="24">
        <f t="shared" si="31"/>
        <v>754640.01250230195</v>
      </c>
      <c r="F228" s="24">
        <f t="shared" si="24"/>
        <v>2603.9532389612523</v>
      </c>
      <c r="G228" s="32"/>
      <c r="H228" s="25">
        <f t="shared" ca="1" si="29"/>
        <v>483.75890410958903</v>
      </c>
      <c r="I228" s="26">
        <f t="shared" ca="1" si="30"/>
        <v>715116.75944487774</v>
      </c>
      <c r="J228" s="26">
        <f t="shared" ca="1" si="27"/>
        <v>-715116.75944487774</v>
      </c>
      <c r="K228" s="27">
        <f t="shared" ca="1" si="28"/>
        <v>-2825.0938009903603</v>
      </c>
      <c r="L228" s="27">
        <f t="shared" ca="1" si="25"/>
        <v>78.666666666666657</v>
      </c>
    </row>
    <row r="229" spans="1:12">
      <c r="A229" s="31">
        <v>49004</v>
      </c>
      <c r="B229" s="23">
        <v>226</v>
      </c>
      <c r="C229" s="24">
        <f t="shared" si="26"/>
        <v>748090.59294217627</v>
      </c>
      <c r="D229" s="24"/>
      <c r="E229" s="24">
        <f t="shared" si="31"/>
        <v>758772.74368736311</v>
      </c>
      <c r="F229" s="24">
        <f t="shared" si="24"/>
        <v>2618.3170752976166</v>
      </c>
      <c r="G229" s="32"/>
      <c r="H229" s="25">
        <f t="shared" ca="1" si="29"/>
        <v>484.75890410958903</v>
      </c>
      <c r="I229" s="26">
        <f t="shared" ca="1" si="30"/>
        <v>712291.66564388736</v>
      </c>
      <c r="J229" s="26">
        <f t="shared" ca="1" si="27"/>
        <v>-712291.66564388736</v>
      </c>
      <c r="K229" s="27">
        <f t="shared" ca="1" si="28"/>
        <v>-2834.9816292938267</v>
      </c>
      <c r="L229" s="27">
        <f t="shared" ca="1" si="25"/>
        <v>78.75</v>
      </c>
    </row>
    <row r="230" spans="1:12">
      <c r="A230" s="31">
        <v>49035</v>
      </c>
      <c r="B230" s="23">
        <v>227</v>
      </c>
      <c r="C230" s="24">
        <f t="shared" si="26"/>
        <v>752208.91001747386</v>
      </c>
      <c r="D230" s="24"/>
      <c r="E230" s="24">
        <f t="shared" si="31"/>
        <v>762919.93943157198</v>
      </c>
      <c r="F230" s="24">
        <f t="shared" si="24"/>
        <v>2632.7311850611582</v>
      </c>
      <c r="G230" s="32"/>
      <c r="H230" s="25">
        <f t="shared" ca="1" si="29"/>
        <v>485.75890410958903</v>
      </c>
      <c r="I230" s="26">
        <f t="shared" ca="1" si="30"/>
        <v>709456.68401459348</v>
      </c>
      <c r="J230" s="26">
        <f t="shared" ca="1" si="27"/>
        <v>-709456.68401459348</v>
      </c>
      <c r="K230" s="27">
        <f t="shared" ca="1" si="28"/>
        <v>-2844.9040649963554</v>
      </c>
      <c r="L230" s="27">
        <f t="shared" ca="1" si="25"/>
        <v>78.833333333333343</v>
      </c>
    </row>
    <row r="231" spans="1:12">
      <c r="A231" s="31">
        <v>49065</v>
      </c>
      <c r="B231" s="23">
        <v>228</v>
      </c>
      <c r="C231" s="24">
        <f t="shared" si="26"/>
        <v>756341.64120253501</v>
      </c>
      <c r="D231" s="24"/>
      <c r="E231" s="24">
        <f t="shared" si="31"/>
        <v>767081.65036088554</v>
      </c>
      <c r="F231" s="24">
        <f t="shared" si="24"/>
        <v>2647.1957442088724</v>
      </c>
      <c r="G231" s="32"/>
      <c r="H231" s="25">
        <f t="shared" ca="1" si="29"/>
        <v>486.75890410958903</v>
      </c>
      <c r="I231" s="26">
        <f t="shared" ca="1" si="30"/>
        <v>706611.77994959708</v>
      </c>
      <c r="J231" s="26">
        <f t="shared" ca="1" si="27"/>
        <v>-706611.77994959708</v>
      </c>
      <c r="K231" s="27">
        <f t="shared" ca="1" si="28"/>
        <v>-2854.8612292238427</v>
      </c>
      <c r="L231" s="27">
        <f t="shared" ca="1" si="25"/>
        <v>78.916666666666657</v>
      </c>
    </row>
    <row r="232" spans="1:12">
      <c r="A232" s="31">
        <v>49096</v>
      </c>
      <c r="B232" s="23">
        <v>229</v>
      </c>
      <c r="C232" s="24">
        <f t="shared" si="26"/>
        <v>760488.83694674389</v>
      </c>
      <c r="D232" s="24"/>
      <c r="E232" s="24">
        <f t="shared" si="31"/>
        <v>771257.92727845174</v>
      </c>
      <c r="F232" s="24">
        <f t="shared" si="24"/>
        <v>2661.7109293136032</v>
      </c>
      <c r="G232" s="32"/>
      <c r="H232" s="25">
        <f t="shared" ca="1" si="29"/>
        <v>487.75890410958903</v>
      </c>
      <c r="I232" s="26">
        <f t="shared" ca="1" si="30"/>
        <v>703756.91872037319</v>
      </c>
      <c r="J232" s="26">
        <f t="shared" ca="1" si="27"/>
        <v>-703756.91872037319</v>
      </c>
      <c r="K232" s="27">
        <f t="shared" ca="1" si="28"/>
        <v>-2864.8532435261263</v>
      </c>
      <c r="L232" s="27">
        <f t="shared" ca="1" si="25"/>
        <v>79</v>
      </c>
    </row>
    <row r="233" spans="1:12">
      <c r="A233" s="31">
        <v>49126</v>
      </c>
      <c r="B233" s="23">
        <v>230</v>
      </c>
      <c r="C233" s="24">
        <f t="shared" si="26"/>
        <v>764650.54787605745</v>
      </c>
      <c r="D233" s="24"/>
      <c r="E233" s="24">
        <f t="shared" si="31"/>
        <v>775448.82116522943</v>
      </c>
      <c r="F233" s="24">
        <f t="shared" si="24"/>
        <v>2676.2769175662006</v>
      </c>
      <c r="G233" s="32"/>
      <c r="H233" s="25">
        <f t="shared" ca="1" si="29"/>
        <v>488.75890410958903</v>
      </c>
      <c r="I233" s="26">
        <f t="shared" ca="1" si="30"/>
        <v>700892.06547684711</v>
      </c>
      <c r="J233" s="26">
        <f t="shared" ca="1" si="27"/>
        <v>-700892.06547684711</v>
      </c>
      <c r="K233" s="27">
        <f t="shared" ca="1" si="28"/>
        <v>-2874.8802298784676</v>
      </c>
      <c r="L233" s="27">
        <f t="shared" ca="1" si="25"/>
        <v>79.083333333333343</v>
      </c>
    </row>
    <row r="234" spans="1:12">
      <c r="A234" s="31">
        <v>49157</v>
      </c>
      <c r="B234" s="23">
        <v>231</v>
      </c>
      <c r="C234" s="24">
        <f t="shared" si="26"/>
        <v>768826.82479362364</v>
      </c>
      <c r="D234" s="24"/>
      <c r="E234" s="24">
        <f t="shared" si="31"/>
        <v>779654.38318061084</v>
      </c>
      <c r="F234" s="24">
        <f t="shared" si="24"/>
        <v>2690.8938867776824</v>
      </c>
      <c r="G234" s="32"/>
      <c r="H234" s="25">
        <f t="shared" ca="1" si="29"/>
        <v>489.75890410958903</v>
      </c>
      <c r="I234" s="26">
        <f t="shared" ca="1" si="30"/>
        <v>698017.18524696864</v>
      </c>
      <c r="J234" s="26">
        <f t="shared" ca="1" si="27"/>
        <v>-698017.18524696864</v>
      </c>
      <c r="K234" s="27">
        <f t="shared" ca="1" si="28"/>
        <v>-2884.9423106830423</v>
      </c>
      <c r="L234" s="27">
        <f t="shared" ca="1" si="25"/>
        <v>79.166666666666657</v>
      </c>
    </row>
    <row r="235" spans="1:12">
      <c r="A235" s="31">
        <v>49188</v>
      </c>
      <c r="B235" s="23">
        <v>232</v>
      </c>
      <c r="C235" s="24">
        <f t="shared" si="26"/>
        <v>773017.71868040133</v>
      </c>
      <c r="D235" s="24"/>
      <c r="E235" s="24">
        <f t="shared" si="31"/>
        <v>783874.66466304613</v>
      </c>
      <c r="F235" s="24">
        <f t="shared" si="24"/>
        <v>2705.5620153814043</v>
      </c>
      <c r="G235" s="32"/>
      <c r="H235" s="25">
        <f t="shared" ca="1" si="29"/>
        <v>490.75890410958903</v>
      </c>
      <c r="I235" s="26">
        <f t="shared" ca="1" si="30"/>
        <v>695132.24293628556</v>
      </c>
      <c r="J235" s="26">
        <f t="shared" ca="1" si="27"/>
        <v>-695132.24293628556</v>
      </c>
      <c r="K235" s="27">
        <f t="shared" ca="1" si="28"/>
        <v>-2895.039608770433</v>
      </c>
      <c r="L235" s="27">
        <f t="shared" ca="1" si="25"/>
        <v>79.25</v>
      </c>
    </row>
    <row r="236" spans="1:12">
      <c r="A236" s="31">
        <v>49218</v>
      </c>
      <c r="B236" s="23">
        <v>233</v>
      </c>
      <c r="C236" s="24">
        <f t="shared" si="26"/>
        <v>777223.28069578274</v>
      </c>
      <c r="D236" s="24"/>
      <c r="E236" s="24">
        <f t="shared" si="31"/>
        <v>788109.71713066986</v>
      </c>
      <c r="F236" s="24">
        <f t="shared" si="24"/>
        <v>2720.2814824352395</v>
      </c>
      <c r="G236" s="32"/>
      <c r="H236" s="25">
        <f t="shared" ca="1" si="29"/>
        <v>491.75890410958903</v>
      </c>
      <c r="I236" s="26">
        <f t="shared" ca="1" si="30"/>
        <v>692237.20332751516</v>
      </c>
      <c r="J236" s="26">
        <f t="shared" ca="1" si="27"/>
        <v>-692237.20332751516</v>
      </c>
      <c r="K236" s="27">
        <f t="shared" ca="1" si="28"/>
        <v>-2905.1722474011294</v>
      </c>
      <c r="L236" s="27">
        <f t="shared" ca="1" si="25"/>
        <v>79.333333333333343</v>
      </c>
    </row>
    <row r="237" spans="1:12">
      <c r="A237" s="31">
        <v>49249</v>
      </c>
      <c r="B237" s="23">
        <v>234</v>
      </c>
      <c r="C237" s="24">
        <f t="shared" si="26"/>
        <v>781443.56217821804</v>
      </c>
      <c r="D237" s="24"/>
      <c r="E237" s="24">
        <f t="shared" si="31"/>
        <v>792359.59228193027</v>
      </c>
      <c r="F237" s="24">
        <f t="shared" si="24"/>
        <v>2735.0524676237628</v>
      </c>
      <c r="G237" s="32"/>
      <c r="H237" s="25">
        <f t="shared" ca="1" si="29"/>
        <v>492.75890410958903</v>
      </c>
      <c r="I237" s="26">
        <f t="shared" ca="1" si="30"/>
        <v>689332.03108011407</v>
      </c>
      <c r="J237" s="26">
        <f t="shared" ca="1" si="27"/>
        <v>-689332.03108011407</v>
      </c>
      <c r="K237" s="27">
        <f t="shared" ca="1" si="28"/>
        <v>-2915.340350267033</v>
      </c>
      <c r="L237" s="27">
        <f t="shared" ca="1" si="25"/>
        <v>79.416666666666657</v>
      </c>
    </row>
    <row r="238" spans="1:12">
      <c r="A238" s="31">
        <v>49279</v>
      </c>
      <c r="B238" s="23">
        <v>235</v>
      </c>
      <c r="C238" s="24">
        <f t="shared" si="26"/>
        <v>785678.61464584176</v>
      </c>
      <c r="D238" s="24"/>
      <c r="E238" s="24">
        <f t="shared" si="31"/>
        <v>796624.34199622017</v>
      </c>
      <c r="F238" s="24">
        <f t="shared" si="24"/>
        <v>2749.8751512604458</v>
      </c>
      <c r="G238" s="32"/>
      <c r="H238" s="25">
        <f t="shared" ca="1" si="29"/>
        <v>493.75890410958903</v>
      </c>
      <c r="I238" s="26">
        <f t="shared" ca="1" si="30"/>
        <v>686416.69072984706</v>
      </c>
      <c r="J238" s="26">
        <f t="shared" ca="1" si="27"/>
        <v>-686416.69072984706</v>
      </c>
      <c r="K238" s="27">
        <f t="shared" ca="1" si="28"/>
        <v>-2925.5440414929676</v>
      </c>
      <c r="L238" s="27">
        <f t="shared" ca="1" si="25"/>
        <v>79.5</v>
      </c>
    </row>
    <row r="239" spans="1:12">
      <c r="A239" s="31">
        <v>49310</v>
      </c>
      <c r="B239" s="23">
        <v>236</v>
      </c>
      <c r="C239" s="24">
        <f t="shared" si="26"/>
        <v>789928.48979710217</v>
      </c>
      <c r="D239" s="24"/>
      <c r="E239" s="24">
        <f t="shared" si="31"/>
        <v>800904.01833451004</v>
      </c>
      <c r="F239" s="24">
        <f t="shared" si="24"/>
        <v>2764.7497142898574</v>
      </c>
      <c r="G239" s="32"/>
      <c r="H239" s="25">
        <f t="shared" ca="1" si="29"/>
        <v>494.75890410958903</v>
      </c>
      <c r="I239" s="26">
        <f t="shared" ca="1" si="30"/>
        <v>683491.14668835409</v>
      </c>
      <c r="J239" s="26">
        <f t="shared" ca="1" si="27"/>
        <v>-683491.14668835409</v>
      </c>
      <c r="K239" s="27">
        <f t="shared" ca="1" si="28"/>
        <v>-2935.7834456381934</v>
      </c>
      <c r="L239" s="27">
        <f t="shared" ca="1" si="25"/>
        <v>79.583333333333343</v>
      </c>
    </row>
    <row r="240" spans="1:12">
      <c r="A240" s="31">
        <v>49341</v>
      </c>
      <c r="B240" s="23">
        <v>237</v>
      </c>
      <c r="C240" s="24">
        <f t="shared" si="26"/>
        <v>794193.23951139208</v>
      </c>
      <c r="D240" s="24"/>
      <c r="E240" s="24">
        <f t="shared" si="31"/>
        <v>805198.67353998392</v>
      </c>
      <c r="F240" s="24">
        <f t="shared" si="24"/>
        <v>2779.6763382898721</v>
      </c>
      <c r="G240" s="32"/>
      <c r="H240" s="25">
        <f t="shared" ca="1" si="29"/>
        <v>495.75890410958903</v>
      </c>
      <c r="I240" s="26">
        <f t="shared" ca="1" si="30"/>
        <v>680555.36324271595</v>
      </c>
      <c r="J240" s="26">
        <f t="shared" ca="1" si="27"/>
        <v>-680555.36324271595</v>
      </c>
      <c r="K240" s="27">
        <f t="shared" ca="1" si="28"/>
        <v>-2946.0586876979269</v>
      </c>
      <c r="L240" s="27">
        <f t="shared" ca="1" si="25"/>
        <v>79.666666666666657</v>
      </c>
    </row>
    <row r="241" spans="1:12">
      <c r="A241" s="31">
        <v>49369</v>
      </c>
      <c r="B241" s="23">
        <v>238</v>
      </c>
      <c r="C241" s="24">
        <f t="shared" si="26"/>
        <v>798472.91584968194</v>
      </c>
      <c r="D241" s="24"/>
      <c r="E241" s="24">
        <f t="shared" si="31"/>
        <v>809508.360038677</v>
      </c>
      <c r="F241" s="24">
        <f t="shared" si="24"/>
        <v>2794.6552054738863</v>
      </c>
      <c r="G241" s="32"/>
      <c r="H241" s="25">
        <f t="shared" ca="1" si="29"/>
        <v>496.75890410958903</v>
      </c>
      <c r="I241" s="26">
        <f t="shared" ca="1" si="30"/>
        <v>677609.30455501797</v>
      </c>
      <c r="J241" s="26">
        <f t="shared" ca="1" si="27"/>
        <v>-677609.30455501797</v>
      </c>
      <c r="K241" s="27">
        <f t="shared" ca="1" si="28"/>
        <v>-2956.3698931048698</v>
      </c>
      <c r="L241" s="27">
        <f t="shared" ca="1" si="25"/>
        <v>79.75</v>
      </c>
    </row>
    <row r="242" spans="1:12">
      <c r="A242" s="31">
        <v>49400</v>
      </c>
      <c r="B242" s="23">
        <v>239</v>
      </c>
      <c r="C242" s="24">
        <f t="shared" si="26"/>
        <v>802767.57105515583</v>
      </c>
      <c r="D242" s="24"/>
      <c r="E242" s="24">
        <f t="shared" si="31"/>
        <v>813833.13044011546</v>
      </c>
      <c r="F242" s="24">
        <f t="shared" si="24"/>
        <v>2809.686498693045</v>
      </c>
      <c r="G242" s="32"/>
      <c r="H242" s="25">
        <f t="shared" ca="1" si="29"/>
        <v>497.75890410958903</v>
      </c>
      <c r="I242" s="26">
        <f t="shared" ca="1" si="30"/>
        <v>674652.93466191308</v>
      </c>
      <c r="J242" s="26">
        <f t="shared" ca="1" si="27"/>
        <v>-674652.93466191308</v>
      </c>
      <c r="K242" s="27">
        <f t="shared" ca="1" si="28"/>
        <v>-2966.7171877307369</v>
      </c>
      <c r="L242" s="27">
        <f t="shared" ca="1" si="25"/>
        <v>79.833333333333343</v>
      </c>
    </row>
    <row r="243" spans="1:12">
      <c r="A243" s="31">
        <v>49430</v>
      </c>
      <c r="B243" s="23">
        <v>240</v>
      </c>
      <c r="C243" s="24">
        <f t="shared" si="26"/>
        <v>807077.2575538489</v>
      </c>
      <c r="D243" s="24"/>
      <c r="E243" s="24">
        <f t="shared" si="31"/>
        <v>818173.03753795894</v>
      </c>
      <c r="F243" s="24">
        <f t="shared" si="24"/>
        <v>2824.7704014384708</v>
      </c>
      <c r="G243" s="32"/>
      <c r="H243" s="25">
        <f t="shared" ca="1" si="29"/>
        <v>498.75890410958903</v>
      </c>
      <c r="I243" s="26">
        <f t="shared" ca="1" si="30"/>
        <v>671686.21747418237</v>
      </c>
      <c r="J243" s="26">
        <f t="shared" ca="1" si="27"/>
        <v>-671686.21747418237</v>
      </c>
      <c r="K243" s="27">
        <f t="shared" ca="1" si="28"/>
        <v>-2977.100697887794</v>
      </c>
      <c r="L243" s="27">
        <f t="shared" ca="1" si="25"/>
        <v>79.916666666666657</v>
      </c>
    </row>
    <row r="244" spans="1:12">
      <c r="A244" s="31">
        <v>49461</v>
      </c>
      <c r="B244" s="23">
        <v>241</v>
      </c>
      <c r="C244" s="24">
        <f t="shared" si="26"/>
        <v>811402.02795528737</v>
      </c>
      <c r="D244" s="24"/>
      <c r="E244" s="24">
        <f t="shared" si="31"/>
        <v>822528.13431064493</v>
      </c>
      <c r="F244" s="24">
        <f t="shared" si="24"/>
        <v>2839.9070978435057</v>
      </c>
      <c r="G244" s="32"/>
      <c r="H244" s="25">
        <f t="shared" ca="1" si="29"/>
        <v>499.75890410958903</v>
      </c>
      <c r="I244" s="26">
        <f t="shared" ca="1" si="30"/>
        <v>668709.11677629454</v>
      </c>
      <c r="J244" s="26">
        <f t="shared" ca="1" si="27"/>
        <v>-668709.11677629454</v>
      </c>
      <c r="K244" s="27">
        <f t="shared" ca="1" si="28"/>
        <v>-2987.5205503304014</v>
      </c>
      <c r="L244" s="27">
        <f t="shared" ca="1" si="25"/>
        <v>80</v>
      </c>
    </row>
    <row r="245" spans="1:12">
      <c r="A245" s="31">
        <v>49491</v>
      </c>
      <c r="B245" s="23">
        <v>242</v>
      </c>
      <c r="C245" s="24">
        <f t="shared" si="26"/>
        <v>815741.93505313084</v>
      </c>
      <c r="D245" s="24"/>
      <c r="E245" s="24">
        <f t="shared" si="31"/>
        <v>826898.47392203531</v>
      </c>
      <c r="F245" s="24">
        <f t="shared" si="24"/>
        <v>2855.0967726859576</v>
      </c>
      <c r="G245" s="32"/>
      <c r="H245" s="25">
        <f t="shared" ca="1" si="29"/>
        <v>500.75890410958903</v>
      </c>
      <c r="I245" s="26">
        <f t="shared" ca="1" si="30"/>
        <v>665721.59622596414</v>
      </c>
      <c r="J245" s="26">
        <f t="shared" ca="1" si="27"/>
        <v>-665721.59622596414</v>
      </c>
      <c r="K245" s="27">
        <f t="shared" ca="1" si="28"/>
        <v>-2997.9768722565582</v>
      </c>
      <c r="L245" s="27">
        <f t="shared" ca="1" si="25"/>
        <v>80.083333333333343</v>
      </c>
    </row>
    <row r="246" spans="1:12">
      <c r="A246" s="31">
        <v>49522</v>
      </c>
      <c r="B246" s="23">
        <v>243</v>
      </c>
      <c r="C246" s="24">
        <f t="shared" si="26"/>
        <v>820097.03182581684</v>
      </c>
      <c r="D246" s="24"/>
      <c r="E246" s="24">
        <f t="shared" si="31"/>
        <v>831284.10972206551</v>
      </c>
      <c r="F246" s="24">
        <f t="shared" si="24"/>
        <v>2870.3396113903586</v>
      </c>
      <c r="G246" s="32"/>
      <c r="H246" s="25">
        <f t="shared" ca="1" si="29"/>
        <v>501.75890410958903</v>
      </c>
      <c r="I246" s="26">
        <f t="shared" ca="1" si="30"/>
        <v>662723.61935370753</v>
      </c>
      <c r="J246" s="26">
        <f t="shared" ca="1" si="27"/>
        <v>-662723.61935370753</v>
      </c>
      <c r="K246" s="27">
        <f t="shared" ca="1" si="28"/>
        <v>-3008.469791309456</v>
      </c>
      <c r="L246" s="27">
        <f t="shared" ca="1" si="25"/>
        <v>80.166666666666657</v>
      </c>
    </row>
    <row r="247" spans="1:12">
      <c r="A247" s="31">
        <v>49553</v>
      </c>
      <c r="B247" s="23">
        <v>244</v>
      </c>
      <c r="C247" s="24">
        <f t="shared" si="26"/>
        <v>824467.37143720721</v>
      </c>
      <c r="D247" s="24"/>
      <c r="E247" s="24">
        <f t="shared" si="31"/>
        <v>835685.0952473958</v>
      </c>
      <c r="F247" s="24">
        <f t="shared" si="24"/>
        <v>2885.6358000302248</v>
      </c>
      <c r="G247" s="32"/>
      <c r="H247" s="25">
        <f t="shared" ca="1" si="29"/>
        <v>502.75890410958903</v>
      </c>
      <c r="I247" s="26">
        <f t="shared" ca="1" si="30"/>
        <v>659715.14956239809</v>
      </c>
      <c r="J247" s="26">
        <f t="shared" ca="1" si="27"/>
        <v>-659715.14956239809</v>
      </c>
      <c r="K247" s="27">
        <f t="shared" ca="1" si="28"/>
        <v>-3018.9994355790391</v>
      </c>
      <c r="L247" s="27">
        <f t="shared" ca="1" si="25"/>
        <v>80.25</v>
      </c>
    </row>
    <row r="248" spans="1:12">
      <c r="A248" s="31">
        <v>49583</v>
      </c>
      <c r="B248" s="23">
        <v>245</v>
      </c>
      <c r="C248" s="24">
        <f t="shared" si="26"/>
        <v>828853.00723723741</v>
      </c>
      <c r="D248" s="24"/>
      <c r="E248" s="24">
        <f t="shared" si="31"/>
        <v>840101.48422206484</v>
      </c>
      <c r="F248" s="24">
        <f t="shared" si="24"/>
        <v>2900.9855253303308</v>
      </c>
      <c r="G248" s="32"/>
      <c r="H248" s="25">
        <f t="shared" ca="1" si="29"/>
        <v>503.75890410958903</v>
      </c>
      <c r="I248" s="26">
        <f t="shared" ca="1" si="30"/>
        <v>656696.15012681903</v>
      </c>
      <c r="J248" s="26">
        <f t="shared" ca="1" si="27"/>
        <v>-656696.15012681903</v>
      </c>
      <c r="K248" s="27">
        <f t="shared" ca="1" si="28"/>
        <v>-3029.565933603566</v>
      </c>
      <c r="L248" s="27">
        <f t="shared" ca="1" si="25"/>
        <v>80.333333333333343</v>
      </c>
    </row>
    <row r="249" spans="1:12">
      <c r="A249" s="31">
        <v>49614</v>
      </c>
      <c r="B249" s="23">
        <v>246</v>
      </c>
      <c r="C249" s="24">
        <f t="shared" si="26"/>
        <v>833253.99276256771</v>
      </c>
      <c r="D249" s="24"/>
      <c r="E249" s="24">
        <f t="shared" si="31"/>
        <v>844533.33055814519</v>
      </c>
      <c r="F249" s="24">
        <f t="shared" si="24"/>
        <v>2916.3889746689865</v>
      </c>
      <c r="G249" s="32"/>
      <c r="H249" s="25">
        <f t="shared" ca="1" si="29"/>
        <v>504.75890410958903</v>
      </c>
      <c r="I249" s="26">
        <f t="shared" ca="1" si="30"/>
        <v>653666.58419321547</v>
      </c>
      <c r="J249" s="26">
        <f t="shared" ca="1" si="27"/>
        <v>-653666.58419321547</v>
      </c>
      <c r="K249" s="27">
        <f t="shared" ca="1" si="28"/>
        <v>-3040.1694143711784</v>
      </c>
      <c r="L249" s="27">
        <f t="shared" ca="1" si="25"/>
        <v>80.416666666666657</v>
      </c>
    </row>
    <row r="250" spans="1:12">
      <c r="A250" s="31">
        <v>49644</v>
      </c>
      <c r="B250" s="23">
        <v>247</v>
      </c>
      <c r="C250" s="24">
        <f t="shared" si="26"/>
        <v>837670.38173723675</v>
      </c>
      <c r="D250" s="24"/>
      <c r="E250" s="24">
        <f t="shared" si="31"/>
        <v>848980.68835640175</v>
      </c>
      <c r="F250" s="24">
        <f t="shared" si="24"/>
        <v>2931.8463360803285</v>
      </c>
      <c r="G250" s="32"/>
      <c r="H250" s="25">
        <f t="shared" ca="1" si="29"/>
        <v>505.75890410958903</v>
      </c>
      <c r="I250" s="26">
        <f t="shared" ca="1" si="30"/>
        <v>650626.41477884434</v>
      </c>
      <c r="J250" s="26">
        <f t="shared" ca="1" si="27"/>
        <v>-650626.41477884434</v>
      </c>
      <c r="K250" s="27">
        <f t="shared" ca="1" si="28"/>
        <v>-3050.8100073214773</v>
      </c>
      <c r="L250" s="27">
        <f t="shared" ca="1" si="25"/>
        <v>80.5</v>
      </c>
    </row>
    <row r="251" spans="1:12">
      <c r="A251" s="31">
        <v>49675</v>
      </c>
      <c r="B251" s="23">
        <v>248</v>
      </c>
      <c r="C251" s="24">
        <f t="shared" si="26"/>
        <v>842102.22807331709</v>
      </c>
      <c r="D251" s="24"/>
      <c r="E251" s="24">
        <f t="shared" si="31"/>
        <v>853443.61190695222</v>
      </c>
      <c r="F251" s="24">
        <f t="shared" si="24"/>
        <v>2947.3577982566094</v>
      </c>
      <c r="G251" s="32"/>
      <c r="H251" s="25">
        <f t="shared" ca="1" si="29"/>
        <v>506.75890410958903</v>
      </c>
      <c r="I251" s="26">
        <f t="shared" ca="1" si="30"/>
        <v>647575.60477152281</v>
      </c>
      <c r="J251" s="26">
        <f t="shared" ca="1" si="27"/>
        <v>-647575.60477152281</v>
      </c>
      <c r="K251" s="27">
        <f t="shared" ca="1" si="28"/>
        <v>-3061.4878423471027</v>
      </c>
      <c r="L251" s="27">
        <f t="shared" ca="1" si="25"/>
        <v>80.583333333333343</v>
      </c>
    </row>
    <row r="252" spans="1:12">
      <c r="A252" s="31">
        <v>49706</v>
      </c>
      <c r="B252" s="23">
        <v>249</v>
      </c>
      <c r="C252" s="24">
        <f t="shared" si="26"/>
        <v>846549.58587157365</v>
      </c>
      <c r="D252" s="24"/>
      <c r="E252" s="24">
        <f t="shared" si="31"/>
        <v>857922.15568992961</v>
      </c>
      <c r="F252" s="24">
        <f t="shared" si="24"/>
        <v>2962.9235505505076</v>
      </c>
      <c r="G252" s="32"/>
      <c r="H252" s="25">
        <f t="shared" ca="1" si="29"/>
        <v>507.75890410958903</v>
      </c>
      <c r="I252" s="26">
        <f t="shared" ca="1" si="30"/>
        <v>644514.11692917568</v>
      </c>
      <c r="J252" s="26">
        <f t="shared" ca="1" si="27"/>
        <v>-644514.11692917568</v>
      </c>
      <c r="K252" s="27">
        <f t="shared" ca="1" si="28"/>
        <v>-3072.2030497953174</v>
      </c>
      <c r="L252" s="27">
        <f t="shared" ca="1" si="25"/>
        <v>80.666666666666657</v>
      </c>
    </row>
    <row r="253" spans="1:12">
      <c r="A253" s="31">
        <v>49735</v>
      </c>
      <c r="B253" s="23">
        <v>250</v>
      </c>
      <c r="C253" s="24">
        <f t="shared" si="26"/>
        <v>851012.50942212413</v>
      </c>
      <c r="D253" s="24"/>
      <c r="E253" s="24">
        <f t="shared" si="31"/>
        <v>862416.37437614752</v>
      </c>
      <c r="F253" s="24">
        <f t="shared" si="24"/>
        <v>2978.5437829774341</v>
      </c>
      <c r="G253" s="32"/>
      <c r="H253" s="25">
        <f t="shared" ca="1" si="29"/>
        <v>508.75890410958903</v>
      </c>
      <c r="I253" s="26">
        <f t="shared" ca="1" si="30"/>
        <v>641441.91387938033</v>
      </c>
      <c r="J253" s="26">
        <f t="shared" ca="1" si="27"/>
        <v>-641441.91387938033</v>
      </c>
      <c r="K253" s="27">
        <f t="shared" ca="1" si="28"/>
        <v>-3082.9557604696015</v>
      </c>
      <c r="L253" s="27">
        <f t="shared" ca="1" si="25"/>
        <v>80.75</v>
      </c>
    </row>
    <row r="254" spans="1:12">
      <c r="A254" s="31">
        <v>49766</v>
      </c>
      <c r="B254" s="23">
        <v>251</v>
      </c>
      <c r="C254" s="24">
        <f t="shared" si="26"/>
        <v>855491.05320510152</v>
      </c>
      <c r="D254" s="24"/>
      <c r="E254" s="24">
        <f t="shared" si="31"/>
        <v>866926.32282776712</v>
      </c>
      <c r="F254" s="24">
        <f t="shared" si="24"/>
        <v>2994.2186862178551</v>
      </c>
      <c r="G254" s="32"/>
      <c r="H254" s="25">
        <f t="shared" ca="1" si="29"/>
        <v>509.75890410958903</v>
      </c>
      <c r="I254" s="26">
        <f t="shared" ca="1" si="30"/>
        <v>638358.95811891078</v>
      </c>
      <c r="J254" s="26">
        <f t="shared" ca="1" si="27"/>
        <v>-638358.95811891078</v>
      </c>
      <c r="K254" s="27">
        <f t="shared" ca="1" si="28"/>
        <v>-3093.7461056312445</v>
      </c>
      <c r="L254" s="27">
        <f t="shared" ca="1" si="25"/>
        <v>80.833333333333343</v>
      </c>
    </row>
    <row r="255" spans="1:12">
      <c r="A255" s="31">
        <v>49796</v>
      </c>
      <c r="B255" s="23">
        <v>252</v>
      </c>
      <c r="C255" s="24">
        <f t="shared" si="26"/>
        <v>859985.27189131943</v>
      </c>
      <c r="D255" s="24"/>
      <c r="E255" s="24">
        <f t="shared" si="31"/>
        <v>871452.05609896744</v>
      </c>
      <c r="F255" s="24">
        <f t="shared" si="24"/>
        <v>3009.9484516196176</v>
      </c>
      <c r="G255" s="32"/>
      <c r="H255" s="25">
        <f t="shared" ca="1" si="29"/>
        <v>510.75890410958903</v>
      </c>
      <c r="I255" s="26">
        <f t="shared" ca="1" si="30"/>
        <v>635265.21201327955</v>
      </c>
      <c r="J255" s="26">
        <f t="shared" ca="1" si="27"/>
        <v>-635265.21201327955</v>
      </c>
      <c r="K255" s="27">
        <f t="shared" ca="1" si="28"/>
        <v>-3104.5742170009539</v>
      </c>
      <c r="L255" s="27">
        <f t="shared" ca="1" si="25"/>
        <v>80.916666666666657</v>
      </c>
    </row>
    <row r="256" spans="1:12">
      <c r="A256" s="31">
        <v>49827</v>
      </c>
      <c r="B256" s="23">
        <v>253</v>
      </c>
      <c r="C256" s="24">
        <f t="shared" si="26"/>
        <v>864495.22034293902</v>
      </c>
      <c r="D256" s="24"/>
      <c r="E256" s="24">
        <f t="shared" si="31"/>
        <v>875993.6294366169</v>
      </c>
      <c r="F256" s="24">
        <f t="shared" si="24"/>
        <v>3025.7332712002863</v>
      </c>
      <c r="G256" s="32"/>
      <c r="H256" s="25">
        <f t="shared" ca="1" si="29"/>
        <v>511.75890410958903</v>
      </c>
      <c r="I256" s="26">
        <f t="shared" ca="1" si="30"/>
        <v>632160.63779627858</v>
      </c>
      <c r="J256" s="26">
        <f t="shared" ca="1" si="27"/>
        <v>-632160.63779627858</v>
      </c>
      <c r="K256" s="27">
        <f t="shared" ca="1" si="28"/>
        <v>-3115.4402267604573</v>
      </c>
      <c r="L256" s="27">
        <f t="shared" ca="1" si="25"/>
        <v>81</v>
      </c>
    </row>
    <row r="257" spans="1:12">
      <c r="A257" s="31">
        <v>49857</v>
      </c>
      <c r="B257" s="23">
        <v>254</v>
      </c>
      <c r="C257" s="24">
        <f t="shared" si="26"/>
        <v>869020.95361413935</v>
      </c>
      <c r="D257" s="24"/>
      <c r="E257" s="24">
        <f t="shared" si="31"/>
        <v>880551.09828094812</v>
      </c>
      <c r="F257" s="24">
        <f t="shared" si="24"/>
        <v>3041.5733376494873</v>
      </c>
      <c r="G257" s="32"/>
      <c r="H257" s="25">
        <f t="shared" ca="1" si="29"/>
        <v>512.75890410958903</v>
      </c>
      <c r="I257" s="26">
        <f t="shared" ca="1" si="30"/>
        <v>629045.19756951812</v>
      </c>
      <c r="J257" s="26">
        <f t="shared" ca="1" si="27"/>
        <v>-629045.19756951812</v>
      </c>
      <c r="K257" s="27">
        <f t="shared" ca="1" si="28"/>
        <v>-3126.3442675541191</v>
      </c>
      <c r="L257" s="27">
        <f t="shared" ca="1" si="25"/>
        <v>81.083333333333343</v>
      </c>
    </row>
    <row r="258" spans="1:12">
      <c r="A258" s="31">
        <v>49888</v>
      </c>
      <c r="B258" s="23">
        <v>255</v>
      </c>
      <c r="C258" s="24">
        <f t="shared" si="26"/>
        <v>873562.52695178881</v>
      </c>
      <c r="D258" s="24"/>
      <c r="E258" s="24">
        <f t="shared" si="31"/>
        <v>885124.51826623455</v>
      </c>
      <c r="F258" s="24">
        <f t="shared" si="24"/>
        <v>3057.4688443312607</v>
      </c>
      <c r="G258" s="32"/>
      <c r="H258" s="25">
        <f t="shared" ca="1" si="29"/>
        <v>513.75890410958903</v>
      </c>
      <c r="I258" s="26">
        <f t="shared" ca="1" si="30"/>
        <v>625918.853301964</v>
      </c>
      <c r="J258" s="26">
        <f t="shared" ca="1" si="27"/>
        <v>-625918.853301964</v>
      </c>
      <c r="K258" s="27">
        <f t="shared" ca="1" si="28"/>
        <v>-3137.2864724905585</v>
      </c>
      <c r="L258" s="27">
        <f t="shared" ca="1" si="25"/>
        <v>81.166666666666657</v>
      </c>
    </row>
    <row r="259" spans="1:12">
      <c r="A259" s="31">
        <v>49919</v>
      </c>
      <c r="B259" s="23">
        <v>256</v>
      </c>
      <c r="C259" s="24">
        <f t="shared" si="26"/>
        <v>878119.99579612003</v>
      </c>
      <c r="D259" s="24"/>
      <c r="E259" s="24">
        <f t="shared" si="31"/>
        <v>889713.9452214695</v>
      </c>
      <c r="F259" s="24">
        <f t="shared" si="24"/>
        <v>3073.4199852864199</v>
      </c>
      <c r="G259" s="32"/>
      <c r="H259" s="25">
        <f t="shared" ca="1" si="29"/>
        <v>514.75890410958903</v>
      </c>
      <c r="I259" s="26">
        <f t="shared" ca="1" si="30"/>
        <v>622781.56682947348</v>
      </c>
      <c r="J259" s="26">
        <f t="shared" ca="1" si="27"/>
        <v>-622781.56682947348</v>
      </c>
      <c r="K259" s="27">
        <f t="shared" ca="1" si="28"/>
        <v>-3148.2669751442754</v>
      </c>
      <c r="L259" s="27">
        <f t="shared" ca="1" si="25"/>
        <v>81.25</v>
      </c>
    </row>
    <row r="260" spans="1:12">
      <c r="A260" s="31">
        <v>49949</v>
      </c>
      <c r="B260" s="23">
        <v>257</v>
      </c>
      <c r="C260" s="24">
        <f t="shared" si="26"/>
        <v>882693.41578140645</v>
      </c>
      <c r="D260" s="24"/>
      <c r="E260" s="24">
        <f t="shared" si="31"/>
        <v>894319.43517104769</v>
      </c>
      <c r="F260" s="24">
        <f t="shared" ref="F260:F323" si="32">($O$5-$O$4)*C260</f>
        <v>3089.4269552349224</v>
      </c>
      <c r="G260" s="32"/>
      <c r="H260" s="25">
        <f t="shared" ca="1" si="29"/>
        <v>515.75890410958903</v>
      </c>
      <c r="I260" s="26">
        <f t="shared" ca="1" si="30"/>
        <v>619633.29985432921</v>
      </c>
      <c r="J260" s="26">
        <f t="shared" ca="1" si="27"/>
        <v>-619633.29985432921</v>
      </c>
      <c r="K260" s="27">
        <f t="shared" ca="1" si="28"/>
        <v>-3159.2859095572803</v>
      </c>
      <c r="L260" s="27">
        <f t="shared" ref="L260:L323" ca="1" si="33">((TODAY()-$O$7)/365)+(H260/12)</f>
        <v>81.333333333333343</v>
      </c>
    </row>
    <row r="261" spans="1:12">
      <c r="A261" s="31">
        <v>49980</v>
      </c>
      <c r="B261" s="23">
        <v>258</v>
      </c>
      <c r="C261" s="24">
        <f t="shared" ref="C261:C323" si="34">C260+$O$2+F260</f>
        <v>887282.84273664141</v>
      </c>
      <c r="D261" s="24"/>
      <c r="E261" s="24">
        <f t="shared" si="31"/>
        <v>898941.04433544946</v>
      </c>
      <c r="F261" s="24">
        <f t="shared" si="32"/>
        <v>3105.4899495782447</v>
      </c>
      <c r="G261" s="32"/>
      <c r="H261" s="25">
        <f t="shared" ca="1" si="29"/>
        <v>516.75890410958903</v>
      </c>
      <c r="I261" s="26">
        <f t="shared" ca="1" si="30"/>
        <v>616474.01394477196</v>
      </c>
      <c r="J261" s="26">
        <f t="shared" ref="J261:J324" ca="1" si="35">I261*-1</f>
        <v>-616474.01394477196</v>
      </c>
      <c r="K261" s="27">
        <f t="shared" ref="K261:K324" ca="1" si="36">(($O$5-$O$4)*I261)-$S$3</f>
        <v>-3170.3434102407305</v>
      </c>
      <c r="L261" s="27">
        <f t="shared" ca="1" si="33"/>
        <v>81.416666666666657</v>
      </c>
    </row>
    <row r="262" spans="1:12">
      <c r="A262" s="31">
        <v>50010</v>
      </c>
      <c r="B262" s="23">
        <v>259</v>
      </c>
      <c r="C262" s="24">
        <f t="shared" si="34"/>
        <v>891888.3326862196</v>
      </c>
      <c r="D262" s="24"/>
      <c r="E262" s="24">
        <f t="shared" si="31"/>
        <v>903578.82913192664</v>
      </c>
      <c r="F262" s="24">
        <f t="shared" si="32"/>
        <v>3121.6091644017683</v>
      </c>
      <c r="G262" s="32"/>
      <c r="H262" s="25">
        <f t="shared" ref="H262:H325" ca="1" si="37">H261+1</f>
        <v>517.75890410958903</v>
      </c>
      <c r="I262" s="26">
        <f t="shared" ref="I262:I323" ca="1" si="38">I261+K261</f>
        <v>613303.67053453124</v>
      </c>
      <c r="J262" s="26">
        <f t="shared" ca="1" si="35"/>
        <v>-613303.67053453124</v>
      </c>
      <c r="K262" s="27">
        <f t="shared" ca="1" si="36"/>
        <v>-3181.4396121765731</v>
      </c>
      <c r="L262" s="27">
        <f t="shared" ca="1" si="33"/>
        <v>81.5</v>
      </c>
    </row>
    <row r="263" spans="1:12">
      <c r="A263" s="31">
        <v>50041</v>
      </c>
      <c r="B263" s="23">
        <v>260</v>
      </c>
      <c r="C263" s="24">
        <f t="shared" si="34"/>
        <v>896509.94185062137</v>
      </c>
      <c r="D263" s="24"/>
      <c r="E263" s="24">
        <f t="shared" si="31"/>
        <v>908232.84617519146</v>
      </c>
      <c r="F263" s="24">
        <f t="shared" si="32"/>
        <v>3137.7847964771745</v>
      </c>
      <c r="G263" s="32"/>
      <c r="H263" s="25">
        <f t="shared" ca="1" si="37"/>
        <v>518.75890410958903</v>
      </c>
      <c r="I263" s="26">
        <f t="shared" ca="1" si="38"/>
        <v>610122.23092235462</v>
      </c>
      <c r="J263" s="26">
        <f t="shared" ca="1" si="35"/>
        <v>-610122.23092235462</v>
      </c>
      <c r="K263" s="27">
        <f t="shared" ca="1" si="36"/>
        <v>-3192.5746508191914</v>
      </c>
      <c r="L263" s="27">
        <f t="shared" ca="1" si="33"/>
        <v>81.583333333333343</v>
      </c>
    </row>
    <row r="264" spans="1:12">
      <c r="A264" s="31">
        <v>50072</v>
      </c>
      <c r="B264" s="23">
        <v>261</v>
      </c>
      <c r="C264" s="24">
        <f t="shared" si="34"/>
        <v>901147.72664709855</v>
      </c>
      <c r="D264" s="24"/>
      <c r="E264" s="24">
        <f t="shared" si="31"/>
        <v>912903.15227810771</v>
      </c>
      <c r="F264" s="24">
        <f t="shared" si="32"/>
        <v>3154.0170432648447</v>
      </c>
      <c r="G264" s="32"/>
      <c r="H264" s="25">
        <f t="shared" ca="1" si="37"/>
        <v>519.75890410958903</v>
      </c>
      <c r="I264" s="26">
        <f t="shared" ca="1" si="38"/>
        <v>606929.65627153544</v>
      </c>
      <c r="J264" s="26">
        <f t="shared" ca="1" si="35"/>
        <v>-606929.65627153544</v>
      </c>
      <c r="K264" s="27">
        <f t="shared" ca="1" si="36"/>
        <v>-3203.7486620970585</v>
      </c>
      <c r="L264" s="27">
        <f t="shared" ca="1" si="33"/>
        <v>81.666666666666657</v>
      </c>
    </row>
    <row r="265" spans="1:12">
      <c r="A265" s="31">
        <v>50100</v>
      </c>
      <c r="B265" s="23">
        <v>262</v>
      </c>
      <c r="C265" s="24">
        <f t="shared" si="34"/>
        <v>905801.74369036336</v>
      </c>
      <c r="D265" s="24"/>
      <c r="E265" s="24">
        <f t="shared" si="31"/>
        <v>917589.80445238424</v>
      </c>
      <c r="F265" s="24">
        <f t="shared" si="32"/>
        <v>3170.3061029162714</v>
      </c>
      <c r="G265" s="32"/>
      <c r="H265" s="25">
        <f t="shared" ca="1" si="37"/>
        <v>520.75890410958903</v>
      </c>
      <c r="I265" s="26">
        <f t="shared" ca="1" si="38"/>
        <v>603725.90760943841</v>
      </c>
      <c r="J265" s="26">
        <f t="shared" ca="1" si="35"/>
        <v>-603725.90760943841</v>
      </c>
      <c r="K265" s="27">
        <f t="shared" ca="1" si="36"/>
        <v>-3214.9617824143979</v>
      </c>
      <c r="L265" s="27">
        <f t="shared" ca="1" si="33"/>
        <v>81.75</v>
      </c>
    </row>
    <row r="266" spans="1:12">
      <c r="A266" s="31">
        <v>50131</v>
      </c>
      <c r="B266" s="23">
        <v>263</v>
      </c>
      <c r="C266" s="24">
        <f t="shared" si="34"/>
        <v>910472.04979327961</v>
      </c>
      <c r="D266" s="24"/>
      <c r="E266" s="24">
        <f t="shared" si="31"/>
        <v>922292.85990927066</v>
      </c>
      <c r="F266" s="24">
        <f t="shared" si="32"/>
        <v>3186.6521742764785</v>
      </c>
      <c r="G266" s="32"/>
      <c r="H266" s="25">
        <f t="shared" ca="1" si="37"/>
        <v>521.75890410958903</v>
      </c>
      <c r="I266" s="26">
        <f t="shared" ca="1" si="38"/>
        <v>600510.94582702406</v>
      </c>
      <c r="J266" s="26">
        <f t="shared" ca="1" si="35"/>
        <v>-600510.94582702406</v>
      </c>
      <c r="K266" s="27">
        <f t="shared" ca="1" si="36"/>
        <v>-3226.2141486528481</v>
      </c>
      <c r="L266" s="27">
        <f t="shared" ca="1" si="33"/>
        <v>81.833333333333343</v>
      </c>
    </row>
    <row r="267" spans="1:12">
      <c r="A267" s="31">
        <v>50161</v>
      </c>
      <c r="B267" s="23">
        <v>264</v>
      </c>
      <c r="C267" s="24">
        <f t="shared" si="34"/>
        <v>915158.70196755615</v>
      </c>
      <c r="D267" s="24"/>
      <c r="E267" s="24">
        <f t="shared" si="31"/>
        <v>927012.37606025615</v>
      </c>
      <c r="F267" s="24">
        <f t="shared" si="32"/>
        <v>3203.0554568864463</v>
      </c>
      <c r="G267" s="32"/>
      <c r="H267" s="25">
        <f t="shared" ca="1" si="37"/>
        <v>522.75890410958903</v>
      </c>
      <c r="I267" s="26">
        <f t="shared" ca="1" si="38"/>
        <v>597284.7316783712</v>
      </c>
      <c r="J267" s="26">
        <f t="shared" ca="1" si="35"/>
        <v>-597284.7316783712</v>
      </c>
      <c r="K267" s="27">
        <f t="shared" ca="1" si="36"/>
        <v>-3237.5058981731331</v>
      </c>
      <c r="L267" s="27">
        <f t="shared" ca="1" si="33"/>
        <v>81.916666666666657</v>
      </c>
    </row>
    <row r="268" spans="1:12">
      <c r="A268" s="31">
        <v>50192</v>
      </c>
      <c r="B268" s="23">
        <v>265</v>
      </c>
      <c r="C268" s="24">
        <f t="shared" si="34"/>
        <v>919861.75742444256</v>
      </c>
      <c r="D268" s="24"/>
      <c r="E268" s="24">
        <f t="shared" si="31"/>
        <v>931748.4105177701</v>
      </c>
      <c r="F268" s="24">
        <f t="shared" si="32"/>
        <v>3219.5161509855488</v>
      </c>
      <c r="G268" s="32"/>
      <c r="H268" s="25">
        <f t="shared" ca="1" si="37"/>
        <v>523.75890410958903</v>
      </c>
      <c r="I268" s="26">
        <f t="shared" ca="1" si="38"/>
        <v>594047.22578019812</v>
      </c>
      <c r="J268" s="26">
        <f t="shared" ca="1" si="35"/>
        <v>-594047.22578019812</v>
      </c>
      <c r="K268" s="27">
        <f t="shared" ca="1" si="36"/>
        <v>-3248.837168816739</v>
      </c>
      <c r="L268" s="27">
        <f t="shared" ca="1" si="33"/>
        <v>82</v>
      </c>
    </row>
    <row r="269" spans="1:12">
      <c r="A269" s="31">
        <v>50222</v>
      </c>
      <c r="B269" s="23">
        <v>266</v>
      </c>
      <c r="C269" s="24">
        <f t="shared" si="34"/>
        <v>924581.27357542806</v>
      </c>
      <c r="D269" s="24"/>
      <c r="E269" s="24">
        <f t="shared" ref="E269:E332" si="39">E268+$O$2+((($O$5-$O$4+D269))*C270)</f>
        <v>936501.02109588543</v>
      </c>
      <c r="F269" s="24">
        <f t="shared" si="32"/>
        <v>3236.0344575139979</v>
      </c>
      <c r="G269" s="32"/>
      <c r="H269" s="25">
        <f t="shared" ca="1" si="37"/>
        <v>524.75890410958903</v>
      </c>
      <c r="I269" s="26">
        <f t="shared" ca="1" si="38"/>
        <v>590798.38861138141</v>
      </c>
      <c r="J269" s="26">
        <f t="shared" ca="1" si="35"/>
        <v>-590798.38861138141</v>
      </c>
      <c r="K269" s="27">
        <f t="shared" ca="1" si="36"/>
        <v>-3260.2080989075976</v>
      </c>
      <c r="L269" s="27">
        <f t="shared" ca="1" si="33"/>
        <v>82.083333333333343</v>
      </c>
    </row>
    <row r="270" spans="1:12">
      <c r="A270" s="31">
        <v>50253</v>
      </c>
      <c r="B270" s="23">
        <v>267</v>
      </c>
      <c r="C270" s="24">
        <f t="shared" si="34"/>
        <v>929317.308032942</v>
      </c>
      <c r="D270" s="24"/>
      <c r="E270" s="24">
        <f t="shared" si="39"/>
        <v>941270.26581102412</v>
      </c>
      <c r="F270" s="24">
        <f t="shared" si="32"/>
        <v>3252.6105781152969</v>
      </c>
      <c r="G270" s="32"/>
      <c r="H270" s="25">
        <f t="shared" ca="1" si="37"/>
        <v>525.75890410958903</v>
      </c>
      <c r="I270" s="26">
        <f t="shared" ca="1" si="38"/>
        <v>587538.1805124738</v>
      </c>
      <c r="J270" s="26">
        <f t="shared" ca="1" si="35"/>
        <v>-587538.1805124738</v>
      </c>
      <c r="K270" s="27">
        <f t="shared" ca="1" si="36"/>
        <v>-3271.6188272537743</v>
      </c>
      <c r="L270" s="27">
        <f t="shared" ca="1" si="33"/>
        <v>82.166666666666657</v>
      </c>
    </row>
    <row r="271" spans="1:12">
      <c r="A271" s="31">
        <v>50284</v>
      </c>
      <c r="B271" s="23">
        <v>268</v>
      </c>
      <c r="C271" s="24">
        <f t="shared" si="34"/>
        <v>934069.91861105734</v>
      </c>
      <c r="D271" s="24"/>
      <c r="E271" s="24">
        <f t="shared" si="39"/>
        <v>946056.20288266579</v>
      </c>
      <c r="F271" s="24">
        <f t="shared" si="32"/>
        <v>3269.2447151387005</v>
      </c>
      <c r="G271" s="32"/>
      <c r="H271" s="25">
        <f t="shared" ca="1" si="37"/>
        <v>526.75890410958903</v>
      </c>
      <c r="I271" s="26">
        <f t="shared" ca="1" si="38"/>
        <v>584266.56168521999</v>
      </c>
      <c r="J271" s="26">
        <f t="shared" ca="1" si="35"/>
        <v>-584266.56168521999</v>
      </c>
      <c r="K271" s="27">
        <f t="shared" ca="1" si="36"/>
        <v>-3283.0694931491626</v>
      </c>
      <c r="L271" s="27">
        <f t="shared" ca="1" si="33"/>
        <v>82.25</v>
      </c>
    </row>
    <row r="272" spans="1:12">
      <c r="A272" s="31">
        <v>50314</v>
      </c>
      <c r="B272" s="23">
        <v>269</v>
      </c>
      <c r="C272" s="24">
        <f t="shared" si="34"/>
        <v>938839.16332619602</v>
      </c>
      <c r="D272" s="24"/>
      <c r="E272" s="24">
        <f t="shared" si="39"/>
        <v>950858.89073405822</v>
      </c>
      <c r="F272" s="24">
        <f t="shared" si="32"/>
        <v>3285.9370716416856</v>
      </c>
      <c r="G272" s="32"/>
      <c r="H272" s="25">
        <f t="shared" ca="1" si="37"/>
        <v>527.75890410958903</v>
      </c>
      <c r="I272" s="26">
        <f t="shared" ca="1" si="38"/>
        <v>580983.49219207081</v>
      </c>
      <c r="J272" s="26">
        <f t="shared" ca="1" si="35"/>
        <v>-580983.49219207081</v>
      </c>
      <c r="K272" s="27">
        <f t="shared" ca="1" si="36"/>
        <v>-3294.5602363751846</v>
      </c>
      <c r="L272" s="27">
        <f t="shared" ca="1" si="33"/>
        <v>82.333333333333343</v>
      </c>
    </row>
    <row r="273" spans="1:12">
      <c r="A273" s="31">
        <v>50345</v>
      </c>
      <c r="B273" s="23">
        <v>270</v>
      </c>
      <c r="C273" s="24">
        <f t="shared" si="34"/>
        <v>943625.1003978377</v>
      </c>
      <c r="D273" s="24"/>
      <c r="E273" s="24">
        <f t="shared" si="39"/>
        <v>955678.38799293048</v>
      </c>
      <c r="F273" s="24">
        <f t="shared" si="32"/>
        <v>3302.6878513924316</v>
      </c>
      <c r="G273" s="32"/>
      <c r="H273" s="25">
        <f t="shared" ca="1" si="37"/>
        <v>528.75890410958903</v>
      </c>
      <c r="I273" s="26">
        <f t="shared" ca="1" si="38"/>
        <v>577688.93195569562</v>
      </c>
      <c r="J273" s="26">
        <f t="shared" ca="1" si="35"/>
        <v>-577688.93195569562</v>
      </c>
      <c r="K273" s="27">
        <f t="shared" ca="1" si="36"/>
        <v>-3306.0911972024978</v>
      </c>
      <c r="L273" s="27">
        <f t="shared" ca="1" si="33"/>
        <v>82.416666666666657</v>
      </c>
    </row>
    <row r="274" spans="1:12">
      <c r="A274" s="31">
        <v>50375</v>
      </c>
      <c r="B274" s="23">
        <v>271</v>
      </c>
      <c r="C274" s="24">
        <f t="shared" si="34"/>
        <v>948427.78824923013</v>
      </c>
      <c r="D274" s="24"/>
      <c r="E274" s="24">
        <f t="shared" si="39"/>
        <v>960514.7534922089</v>
      </c>
      <c r="F274" s="24">
        <f t="shared" si="32"/>
        <v>3319.4972588723049</v>
      </c>
      <c r="G274" s="32"/>
      <c r="H274" s="25">
        <f t="shared" ca="1" si="37"/>
        <v>529.75890410958903</v>
      </c>
      <c r="I274" s="26">
        <f t="shared" ca="1" si="38"/>
        <v>574382.84075849317</v>
      </c>
      <c r="J274" s="26">
        <f t="shared" ca="1" si="35"/>
        <v>-574382.84075849317</v>
      </c>
      <c r="K274" s="27">
        <f t="shared" ca="1" si="36"/>
        <v>-3317.6625163927065</v>
      </c>
      <c r="L274" s="27">
        <f t="shared" ca="1" si="33"/>
        <v>82.5</v>
      </c>
    </row>
    <row r="275" spans="1:12">
      <c r="A275" s="31">
        <v>50406</v>
      </c>
      <c r="B275" s="23">
        <v>272</v>
      </c>
      <c r="C275" s="24">
        <f t="shared" si="34"/>
        <v>953247.28550810239</v>
      </c>
      <c r="D275" s="24"/>
      <c r="E275" s="24">
        <f t="shared" si="39"/>
        <v>965368.04627073475</v>
      </c>
      <c r="F275" s="24">
        <f t="shared" si="32"/>
        <v>3336.3654992783581</v>
      </c>
      <c r="G275" s="32"/>
      <c r="H275" s="25">
        <f t="shared" ca="1" si="37"/>
        <v>530.75890410958903</v>
      </c>
      <c r="I275" s="26">
        <f t="shared" ca="1" si="38"/>
        <v>571065.17824210052</v>
      </c>
      <c r="J275" s="26">
        <f t="shared" ca="1" si="35"/>
        <v>-571065.17824210052</v>
      </c>
      <c r="K275" s="27">
        <f t="shared" ca="1" si="36"/>
        <v>-3329.2743352000807</v>
      </c>
      <c r="L275" s="27">
        <f t="shared" ca="1" si="33"/>
        <v>82.583333333333343</v>
      </c>
    </row>
    <row r="276" spans="1:12">
      <c r="A276" s="31">
        <v>50437</v>
      </c>
      <c r="B276" s="23">
        <v>273</v>
      </c>
      <c r="C276" s="24">
        <f t="shared" si="34"/>
        <v>958083.6510073808</v>
      </c>
      <c r="D276" s="24"/>
      <c r="E276" s="24">
        <f t="shared" si="39"/>
        <v>970238.32557398546</v>
      </c>
      <c r="F276" s="24">
        <f t="shared" si="32"/>
        <v>3353.2927785258325</v>
      </c>
      <c r="G276" s="32"/>
      <c r="H276" s="25">
        <f t="shared" ca="1" si="37"/>
        <v>531.75890410958903</v>
      </c>
      <c r="I276" s="26">
        <f t="shared" ca="1" si="38"/>
        <v>567735.90390690044</v>
      </c>
      <c r="J276" s="26">
        <f t="shared" ca="1" si="35"/>
        <v>-567735.90390690044</v>
      </c>
      <c r="K276" s="27">
        <f t="shared" ca="1" si="36"/>
        <v>-3340.9267953732806</v>
      </c>
      <c r="L276" s="27">
        <f t="shared" ca="1" si="33"/>
        <v>82.666666666666657</v>
      </c>
    </row>
    <row r="277" spans="1:12">
      <c r="A277" s="31">
        <v>50465</v>
      </c>
      <c r="B277" s="23">
        <v>274</v>
      </c>
      <c r="C277" s="24">
        <f t="shared" si="34"/>
        <v>962936.94378590665</v>
      </c>
      <c r="D277" s="24"/>
      <c r="E277" s="24">
        <f t="shared" si="39"/>
        <v>975125.65085479757</v>
      </c>
      <c r="F277" s="24">
        <f t="shared" si="32"/>
        <v>3370.2793032506729</v>
      </c>
      <c r="G277" s="32"/>
      <c r="H277" s="25">
        <f t="shared" ca="1" si="37"/>
        <v>532.75890410958903</v>
      </c>
      <c r="I277" s="26">
        <f t="shared" ca="1" si="38"/>
        <v>564394.97711152711</v>
      </c>
      <c r="J277" s="26">
        <f t="shared" ca="1" si="35"/>
        <v>-564394.97711152711</v>
      </c>
      <c r="K277" s="27">
        <f t="shared" ca="1" si="36"/>
        <v>-3352.6200391570874</v>
      </c>
      <c r="L277" s="27">
        <f t="shared" ca="1" si="33"/>
        <v>82.75</v>
      </c>
    </row>
    <row r="278" spans="1:12">
      <c r="A278" s="31">
        <v>50496</v>
      </c>
      <c r="B278" s="23">
        <v>275</v>
      </c>
      <c r="C278" s="24">
        <f t="shared" si="34"/>
        <v>967807.22308915737</v>
      </c>
      <c r="D278" s="24"/>
      <c r="E278" s="24">
        <f t="shared" si="39"/>
        <v>980030.08177409251</v>
      </c>
      <c r="F278" s="24">
        <f t="shared" si="32"/>
        <v>3387.3252808120506</v>
      </c>
      <c r="G278" s="32"/>
      <c r="H278" s="25">
        <f t="shared" ca="1" si="37"/>
        <v>533.75890410958903</v>
      </c>
      <c r="I278" s="26">
        <f t="shared" ca="1" si="38"/>
        <v>561042.35707237001</v>
      </c>
      <c r="J278" s="26">
        <f t="shared" ca="1" si="35"/>
        <v>-561042.35707237001</v>
      </c>
      <c r="K278" s="27">
        <f t="shared" ca="1" si="36"/>
        <v>-3364.3542092941375</v>
      </c>
      <c r="L278" s="27">
        <f t="shared" ca="1" si="33"/>
        <v>82.833333333333343</v>
      </c>
    </row>
    <row r="279" spans="1:12">
      <c r="A279" s="31">
        <v>50526</v>
      </c>
      <c r="B279" s="23">
        <v>276</v>
      </c>
      <c r="C279" s="24">
        <f t="shared" si="34"/>
        <v>972694.54836996947</v>
      </c>
      <c r="D279" s="24"/>
      <c r="E279" s="24">
        <f t="shared" si="39"/>
        <v>984951.67820160498</v>
      </c>
      <c r="F279" s="24">
        <f t="shared" si="32"/>
        <v>3404.4309192948926</v>
      </c>
      <c r="G279" s="32"/>
      <c r="H279" s="25">
        <f t="shared" ca="1" si="37"/>
        <v>534.75890410958903</v>
      </c>
      <c r="I279" s="26">
        <f t="shared" ca="1" si="38"/>
        <v>557678.00286307582</v>
      </c>
      <c r="J279" s="26">
        <f t="shared" ca="1" si="35"/>
        <v>-557678.00286307582</v>
      </c>
      <c r="K279" s="27">
        <f t="shared" ca="1" si="36"/>
        <v>-3376.1294490266673</v>
      </c>
      <c r="L279" s="27">
        <f t="shared" ca="1" si="33"/>
        <v>82.916666666666657</v>
      </c>
    </row>
    <row r="280" spans="1:12">
      <c r="A280" s="31">
        <v>50557</v>
      </c>
      <c r="B280" s="23">
        <v>277</v>
      </c>
      <c r="C280" s="24">
        <f t="shared" si="34"/>
        <v>977598.97928926442</v>
      </c>
      <c r="D280" s="24"/>
      <c r="E280" s="24">
        <f t="shared" si="39"/>
        <v>989890.50021661376</v>
      </c>
      <c r="F280" s="24">
        <f t="shared" si="32"/>
        <v>3421.5964275124252</v>
      </c>
      <c r="G280" s="32"/>
      <c r="H280" s="25">
        <f t="shared" ca="1" si="37"/>
        <v>535.75890410958903</v>
      </c>
      <c r="I280" s="26">
        <f t="shared" ca="1" si="38"/>
        <v>554301.87341404916</v>
      </c>
      <c r="J280" s="26">
        <f t="shared" ca="1" si="35"/>
        <v>-554301.87341404916</v>
      </c>
      <c r="K280" s="27">
        <f t="shared" ca="1" si="36"/>
        <v>-3387.9459020982604</v>
      </c>
      <c r="L280" s="27">
        <f t="shared" ca="1" si="33"/>
        <v>83</v>
      </c>
    </row>
    <row r="281" spans="1:12">
      <c r="A281" s="31">
        <v>50587</v>
      </c>
      <c r="B281" s="23">
        <v>278</v>
      </c>
      <c r="C281" s="24">
        <f t="shared" si="34"/>
        <v>982520.57571677689</v>
      </c>
      <c r="D281" s="24"/>
      <c r="E281" s="24">
        <f t="shared" si="39"/>
        <v>994846.60810867499</v>
      </c>
      <c r="F281" s="24">
        <f t="shared" si="32"/>
        <v>3438.8220150087186</v>
      </c>
      <c r="G281" s="32"/>
      <c r="H281" s="25">
        <f t="shared" ca="1" si="37"/>
        <v>536.75890410958903</v>
      </c>
      <c r="I281" s="26">
        <f t="shared" ca="1" si="38"/>
        <v>550913.92751195095</v>
      </c>
      <c r="J281" s="26">
        <f t="shared" ca="1" si="35"/>
        <v>-550913.92751195095</v>
      </c>
      <c r="K281" s="27">
        <f t="shared" ca="1" si="36"/>
        <v>-3399.803712755604</v>
      </c>
      <c r="L281" s="27">
        <f t="shared" ca="1" si="33"/>
        <v>83.083333333333343</v>
      </c>
    </row>
    <row r="282" spans="1:12">
      <c r="A282" s="31">
        <v>50618</v>
      </c>
      <c r="B282" s="23">
        <v>279</v>
      </c>
      <c r="C282" s="24">
        <f t="shared" si="34"/>
        <v>987459.39773178566</v>
      </c>
      <c r="D282" s="24"/>
      <c r="E282" s="24">
        <f t="shared" si="39"/>
        <v>999820.06237835845</v>
      </c>
      <c r="F282" s="24">
        <f t="shared" si="32"/>
        <v>3456.1078920612495</v>
      </c>
      <c r="G282" s="32"/>
      <c r="H282" s="25">
        <f t="shared" ca="1" si="37"/>
        <v>537.75890410958903</v>
      </c>
      <c r="I282" s="26">
        <f t="shared" ca="1" si="38"/>
        <v>547514.1237991954</v>
      </c>
      <c r="J282" s="26">
        <f t="shared" ca="1" si="35"/>
        <v>-547514.1237991954</v>
      </c>
      <c r="K282" s="27">
        <f t="shared" ca="1" si="36"/>
        <v>-3411.7030257502483</v>
      </c>
      <c r="L282" s="27">
        <f t="shared" ca="1" si="33"/>
        <v>83.166666666666657</v>
      </c>
    </row>
    <row r="283" spans="1:12">
      <c r="A283" s="31">
        <v>50649</v>
      </c>
      <c r="B283" s="23">
        <v>280</v>
      </c>
      <c r="C283" s="24">
        <f t="shared" si="34"/>
        <v>992415.5056238469</v>
      </c>
      <c r="D283" s="24"/>
      <c r="E283" s="24">
        <f t="shared" si="39"/>
        <v>1004810.9237379858</v>
      </c>
      <c r="F283" s="24">
        <f t="shared" si="32"/>
        <v>3473.4542696834637</v>
      </c>
      <c r="G283" s="32"/>
      <c r="H283" s="25">
        <f t="shared" ca="1" si="37"/>
        <v>538.75890410958903</v>
      </c>
      <c r="I283" s="26">
        <f t="shared" ca="1" si="38"/>
        <v>544102.42077344516</v>
      </c>
      <c r="J283" s="26">
        <f t="shared" ca="1" si="35"/>
        <v>-544102.42077344516</v>
      </c>
      <c r="K283" s="27">
        <f t="shared" ca="1" si="36"/>
        <v>-3423.6439863403743</v>
      </c>
      <c r="L283" s="27">
        <f t="shared" ca="1" si="33"/>
        <v>83.25</v>
      </c>
    </row>
    <row r="284" spans="1:12">
      <c r="A284" s="31">
        <v>50679</v>
      </c>
      <c r="B284" s="23">
        <v>281</v>
      </c>
      <c r="C284" s="24">
        <f t="shared" si="34"/>
        <v>997388.95989353035</v>
      </c>
      <c r="D284" s="24"/>
      <c r="E284" s="24">
        <f t="shared" si="39"/>
        <v>1009819.2531123718</v>
      </c>
      <c r="F284" s="24">
        <f t="shared" si="32"/>
        <v>3490.8613596273558</v>
      </c>
      <c r="G284" s="32"/>
      <c r="H284" s="25">
        <f t="shared" ca="1" si="37"/>
        <v>539.75890410958903</v>
      </c>
      <c r="I284" s="26">
        <f t="shared" ca="1" si="38"/>
        <v>540678.77678710478</v>
      </c>
      <c r="J284" s="26">
        <f t="shared" ca="1" si="35"/>
        <v>-540678.77678710478</v>
      </c>
      <c r="K284" s="27">
        <f t="shared" ca="1" si="36"/>
        <v>-3435.626740292566</v>
      </c>
      <c r="L284" s="27">
        <f t="shared" ca="1" si="33"/>
        <v>83.333333333333343</v>
      </c>
    </row>
    <row r="285" spans="1:12">
      <c r="A285" s="31">
        <v>50710</v>
      </c>
      <c r="B285" s="23">
        <v>282</v>
      </c>
      <c r="C285" s="24">
        <f t="shared" si="34"/>
        <v>1002379.8212531577</v>
      </c>
      <c r="D285" s="24"/>
      <c r="E285" s="24">
        <f t="shared" si="39"/>
        <v>1014845.1116395682</v>
      </c>
      <c r="F285" s="24">
        <f t="shared" si="32"/>
        <v>3508.3293743860518</v>
      </c>
      <c r="G285" s="32"/>
      <c r="H285" s="25">
        <f t="shared" ca="1" si="37"/>
        <v>540.75890410958903</v>
      </c>
      <c r="I285" s="26">
        <f t="shared" ca="1" si="38"/>
        <v>537243.15004681225</v>
      </c>
      <c r="J285" s="26">
        <f t="shared" ca="1" si="35"/>
        <v>-537243.15004681225</v>
      </c>
      <c r="K285" s="27">
        <f t="shared" ca="1" si="36"/>
        <v>-3447.6514338835896</v>
      </c>
      <c r="L285" s="27">
        <f t="shared" ca="1" si="33"/>
        <v>83.416666666666657</v>
      </c>
    </row>
    <row r="286" spans="1:12">
      <c r="A286" s="31">
        <v>50740</v>
      </c>
      <c r="B286" s="23">
        <v>283</v>
      </c>
      <c r="C286" s="24">
        <f t="shared" si="34"/>
        <v>1007388.1506275437</v>
      </c>
      <c r="D286" s="24"/>
      <c r="E286" s="24">
        <f t="shared" si="39"/>
        <v>1019888.5606716098</v>
      </c>
      <c r="F286" s="24">
        <f t="shared" si="32"/>
        <v>3525.8585271964025</v>
      </c>
      <c r="G286" s="32"/>
      <c r="H286" s="25">
        <f t="shared" ca="1" si="37"/>
        <v>541.75890410958903</v>
      </c>
      <c r="I286" s="26">
        <f t="shared" ca="1" si="38"/>
        <v>533795.49861292867</v>
      </c>
      <c r="J286" s="26">
        <f t="shared" ca="1" si="35"/>
        <v>-533795.49861292867</v>
      </c>
      <c r="K286" s="27">
        <f t="shared" ca="1" si="36"/>
        <v>-3459.718213902182</v>
      </c>
      <c r="L286" s="27">
        <f t="shared" ca="1" si="33"/>
        <v>83.5</v>
      </c>
    </row>
    <row r="287" spans="1:12">
      <c r="A287" s="31">
        <v>50771</v>
      </c>
      <c r="B287" s="23">
        <v>284</v>
      </c>
      <c r="C287" s="24">
        <f t="shared" si="34"/>
        <v>1012414.0091547401</v>
      </c>
      <c r="D287" s="24"/>
      <c r="E287" s="24">
        <f t="shared" si="39"/>
        <v>1024949.6617752636</v>
      </c>
      <c r="F287" s="24">
        <f t="shared" si="32"/>
        <v>3543.4490320415903</v>
      </c>
      <c r="G287" s="32"/>
      <c r="H287" s="25">
        <f t="shared" ca="1" si="37"/>
        <v>542.75890410958903</v>
      </c>
      <c r="I287" s="26">
        <f t="shared" ca="1" si="38"/>
        <v>530335.78039902647</v>
      </c>
      <c r="J287" s="26">
        <f t="shared" ca="1" si="35"/>
        <v>-530335.78039902647</v>
      </c>
      <c r="K287" s="27">
        <f t="shared" ca="1" si="36"/>
        <v>-3471.8272276508396</v>
      </c>
      <c r="L287" s="27">
        <f t="shared" ca="1" si="33"/>
        <v>83.583333333333343</v>
      </c>
    </row>
    <row r="288" spans="1:12">
      <c r="A288" s="31">
        <v>50802</v>
      </c>
      <c r="B288" s="23">
        <v>285</v>
      </c>
      <c r="C288" s="24">
        <f t="shared" si="34"/>
        <v>1017457.4581867817</v>
      </c>
      <c r="D288" s="24"/>
      <c r="E288" s="24">
        <f t="shared" si="39"/>
        <v>1030028.4767327801</v>
      </c>
      <c r="F288" s="24">
        <f t="shared" si="32"/>
        <v>3561.1011036537357</v>
      </c>
      <c r="G288" s="32"/>
      <c r="H288" s="25">
        <f t="shared" ca="1" si="37"/>
        <v>543.75890410958903</v>
      </c>
      <c r="I288" s="26">
        <f t="shared" ca="1" si="38"/>
        <v>526863.95317137567</v>
      </c>
      <c r="J288" s="26">
        <f t="shared" ca="1" si="35"/>
        <v>-526863.95317137567</v>
      </c>
      <c r="K288" s="27">
        <f t="shared" ca="1" si="36"/>
        <v>-3483.9786229476176</v>
      </c>
      <c r="L288" s="27">
        <f t="shared" ca="1" si="33"/>
        <v>83.666666666666657</v>
      </c>
    </row>
    <row r="289" spans="1:12">
      <c r="A289" s="31">
        <v>50830</v>
      </c>
      <c r="B289" s="23">
        <v>286</v>
      </c>
      <c r="C289" s="24">
        <f t="shared" si="34"/>
        <v>1022518.5592904355</v>
      </c>
      <c r="D289" s="24"/>
      <c r="E289" s="24">
        <f t="shared" si="39"/>
        <v>1035125.0675426479</v>
      </c>
      <c r="F289" s="24">
        <f t="shared" si="32"/>
        <v>3578.8149575165239</v>
      </c>
      <c r="G289" s="32"/>
      <c r="H289" s="25">
        <f t="shared" ca="1" si="37"/>
        <v>544.75890410958903</v>
      </c>
      <c r="I289" s="26">
        <f t="shared" ca="1" si="38"/>
        <v>523379.97454842803</v>
      </c>
      <c r="J289" s="26">
        <f t="shared" ca="1" si="35"/>
        <v>-523379.97454842803</v>
      </c>
      <c r="K289" s="27">
        <f t="shared" ca="1" si="36"/>
        <v>-3496.1725481279345</v>
      </c>
      <c r="L289" s="27">
        <f t="shared" ca="1" si="33"/>
        <v>83.75</v>
      </c>
    </row>
    <row r="290" spans="1:12">
      <c r="A290" s="31">
        <v>50861</v>
      </c>
      <c r="B290" s="23">
        <v>287</v>
      </c>
      <c r="C290" s="24">
        <f t="shared" si="34"/>
        <v>1027597.374247952</v>
      </c>
      <c r="D290" s="24"/>
      <c r="E290" s="24">
        <f t="shared" si="39"/>
        <v>1040239.4964203503</v>
      </c>
      <c r="F290" s="24">
        <f t="shared" si="32"/>
        <v>3596.5908098678315</v>
      </c>
      <c r="G290" s="32"/>
      <c r="H290" s="25">
        <f t="shared" ca="1" si="37"/>
        <v>545.75890410958903</v>
      </c>
      <c r="I290" s="26">
        <f t="shared" ca="1" si="38"/>
        <v>519883.80200030009</v>
      </c>
      <c r="J290" s="26">
        <f t="shared" ca="1" si="35"/>
        <v>-519883.80200030009</v>
      </c>
      <c r="K290" s="27">
        <f t="shared" ca="1" si="36"/>
        <v>-3508.4091520463821</v>
      </c>
      <c r="L290" s="27">
        <f t="shared" ca="1" si="33"/>
        <v>83.833333333333343</v>
      </c>
    </row>
    <row r="291" spans="1:12">
      <c r="A291" s="31">
        <v>50891</v>
      </c>
      <c r="B291" s="23">
        <v>288</v>
      </c>
      <c r="C291" s="24">
        <f t="shared" si="34"/>
        <v>1032693.9650578198</v>
      </c>
      <c r="D291" s="24"/>
      <c r="E291" s="24">
        <f t="shared" si="39"/>
        <v>1045371.8257991245</v>
      </c>
      <c r="F291" s="24">
        <f t="shared" si="32"/>
        <v>3614.4288777023689</v>
      </c>
      <c r="G291" s="32"/>
      <c r="H291" s="25">
        <f t="shared" ca="1" si="37"/>
        <v>546.75890410958903</v>
      </c>
      <c r="I291" s="26">
        <f t="shared" ca="1" si="38"/>
        <v>516375.39284825372</v>
      </c>
      <c r="J291" s="26">
        <f t="shared" ca="1" si="35"/>
        <v>-516375.39284825372</v>
      </c>
      <c r="K291" s="27">
        <f t="shared" ca="1" si="36"/>
        <v>-3520.6885840785444</v>
      </c>
      <c r="L291" s="27">
        <f t="shared" ca="1" si="33"/>
        <v>83.916666666666657</v>
      </c>
    </row>
    <row r="292" spans="1:12">
      <c r="A292" s="31">
        <v>50922</v>
      </c>
      <c r="B292" s="23">
        <v>289</v>
      </c>
      <c r="C292" s="24">
        <f t="shared" si="34"/>
        <v>1037808.3939355222</v>
      </c>
      <c r="D292" s="24"/>
      <c r="E292" s="24">
        <f t="shared" si="39"/>
        <v>1050522.1183307245</v>
      </c>
      <c r="F292" s="24">
        <f t="shared" si="32"/>
        <v>3632.3293787743273</v>
      </c>
      <c r="G292" s="32"/>
      <c r="H292" s="25">
        <f t="shared" ca="1" si="37"/>
        <v>547.75890410958903</v>
      </c>
      <c r="I292" s="26">
        <f t="shared" ca="1" si="38"/>
        <v>512854.70426417515</v>
      </c>
      <c r="J292" s="26">
        <f t="shared" ca="1" si="35"/>
        <v>-512854.70426417515</v>
      </c>
      <c r="K292" s="27">
        <f t="shared" ca="1" si="36"/>
        <v>-3533.0109941228193</v>
      </c>
      <c r="L292" s="27">
        <f t="shared" ca="1" si="33"/>
        <v>84</v>
      </c>
    </row>
    <row r="293" spans="1:12">
      <c r="A293" s="31">
        <v>50952</v>
      </c>
      <c r="B293" s="23">
        <v>290</v>
      </c>
      <c r="C293" s="24">
        <f t="shared" si="34"/>
        <v>1042940.7233142965</v>
      </c>
      <c r="D293" s="24"/>
      <c r="E293" s="24">
        <f t="shared" si="39"/>
        <v>1055690.4368861851</v>
      </c>
      <c r="F293" s="24">
        <f t="shared" si="32"/>
        <v>3650.2925316000374</v>
      </c>
      <c r="G293" s="32"/>
      <c r="H293" s="25">
        <f t="shared" ca="1" si="37"/>
        <v>548.75890410958903</v>
      </c>
      <c r="I293" s="26">
        <f t="shared" ca="1" si="38"/>
        <v>509321.69327005232</v>
      </c>
      <c r="J293" s="26">
        <f t="shared" ca="1" si="35"/>
        <v>-509321.69327005232</v>
      </c>
      <c r="K293" s="27">
        <f t="shared" ca="1" si="36"/>
        <v>-3545.3765326022494</v>
      </c>
      <c r="L293" s="27">
        <f t="shared" ca="1" si="33"/>
        <v>84.083333333333343</v>
      </c>
    </row>
    <row r="294" spans="1:12">
      <c r="A294" s="31">
        <v>50983</v>
      </c>
      <c r="B294" s="23">
        <v>291</v>
      </c>
      <c r="C294" s="24">
        <f t="shared" si="34"/>
        <v>1048091.0158458964</v>
      </c>
      <c r="D294" s="24"/>
      <c r="E294" s="24">
        <f t="shared" si="39"/>
        <v>1060876.8445565898</v>
      </c>
      <c r="F294" s="24">
        <f t="shared" si="32"/>
        <v>3668.3185554606371</v>
      </c>
      <c r="G294" s="32"/>
      <c r="H294" s="25">
        <f t="shared" ca="1" si="37"/>
        <v>549.75890410958903</v>
      </c>
      <c r="I294" s="26">
        <f t="shared" ca="1" si="38"/>
        <v>505776.31673745008</v>
      </c>
      <c r="J294" s="26">
        <f t="shared" ca="1" si="35"/>
        <v>-505776.31673745008</v>
      </c>
      <c r="K294" s="27">
        <f t="shared" ca="1" si="36"/>
        <v>-3557.7853504663572</v>
      </c>
      <c r="L294" s="27">
        <f t="shared" ca="1" si="33"/>
        <v>84.166666666666657</v>
      </c>
    </row>
    <row r="295" spans="1:12">
      <c r="A295" s="31">
        <v>51014</v>
      </c>
      <c r="B295" s="23">
        <v>292</v>
      </c>
      <c r="C295" s="24">
        <f t="shared" si="34"/>
        <v>1053259.334401357</v>
      </c>
      <c r="D295" s="24"/>
      <c r="E295" s="24">
        <f t="shared" si="39"/>
        <v>1066081.4046538409</v>
      </c>
      <c r="F295" s="24">
        <f t="shared" si="32"/>
        <v>3686.4076704047493</v>
      </c>
      <c r="G295" s="32"/>
      <c r="H295" s="25">
        <f t="shared" ca="1" si="37"/>
        <v>550.75890410958903</v>
      </c>
      <c r="I295" s="26">
        <f t="shared" ca="1" si="38"/>
        <v>502218.5313869837</v>
      </c>
      <c r="J295" s="26">
        <f t="shared" ca="1" si="35"/>
        <v>-502218.5313869837</v>
      </c>
      <c r="K295" s="27">
        <f t="shared" ca="1" si="36"/>
        <v>-3570.2375991929894</v>
      </c>
      <c r="L295" s="27">
        <f t="shared" ca="1" si="33"/>
        <v>84.25</v>
      </c>
    </row>
    <row r="296" spans="1:12">
      <c r="A296" s="31">
        <v>51044</v>
      </c>
      <c r="B296" s="23">
        <v>293</v>
      </c>
      <c r="C296" s="24">
        <f t="shared" si="34"/>
        <v>1058445.7420717617</v>
      </c>
      <c r="D296" s="24"/>
      <c r="E296" s="24">
        <f t="shared" si="39"/>
        <v>1071304.1807114324</v>
      </c>
      <c r="F296" s="24">
        <f t="shared" si="32"/>
        <v>3704.5600972511656</v>
      </c>
      <c r="G296" s="32"/>
      <c r="H296" s="25">
        <f t="shared" ca="1" si="37"/>
        <v>551.75890410958903</v>
      </c>
      <c r="I296" s="26">
        <f t="shared" ca="1" si="38"/>
        <v>498648.2937877907</v>
      </c>
      <c r="J296" s="26">
        <f t="shared" ca="1" si="35"/>
        <v>-498648.2937877907</v>
      </c>
      <c r="K296" s="27">
        <f t="shared" ca="1" si="36"/>
        <v>-3582.7334307901647</v>
      </c>
      <c r="L296" s="27">
        <f t="shared" ca="1" si="33"/>
        <v>84.333333333333343</v>
      </c>
    </row>
    <row r="297" spans="1:12">
      <c r="A297" s="31">
        <v>51075</v>
      </c>
      <c r="B297" s="23">
        <v>294</v>
      </c>
      <c r="C297" s="24">
        <f t="shared" si="34"/>
        <v>1063650.3021690128</v>
      </c>
      <c r="D297" s="24"/>
      <c r="E297" s="24">
        <f t="shared" si="39"/>
        <v>1076545.2364852254</v>
      </c>
      <c r="F297" s="24">
        <f t="shared" si="32"/>
        <v>3722.7760575915445</v>
      </c>
      <c r="G297" s="32"/>
      <c r="H297" s="25">
        <f t="shared" ca="1" si="37"/>
        <v>552.75890410958903</v>
      </c>
      <c r="I297" s="26">
        <f t="shared" ca="1" si="38"/>
        <v>495065.5603570005</v>
      </c>
      <c r="J297" s="26">
        <f t="shared" ca="1" si="35"/>
        <v>-495065.5603570005</v>
      </c>
      <c r="K297" s="27">
        <f t="shared" ca="1" si="36"/>
        <v>-3595.2729977979307</v>
      </c>
      <c r="L297" s="27">
        <f t="shared" ca="1" si="33"/>
        <v>84.416666666666657</v>
      </c>
    </row>
    <row r="298" spans="1:12">
      <c r="A298" s="31">
        <v>51105</v>
      </c>
      <c r="B298" s="23">
        <v>295</v>
      </c>
      <c r="C298" s="24">
        <f t="shared" si="34"/>
        <v>1068873.0782266043</v>
      </c>
      <c r="D298" s="24"/>
      <c r="E298" s="24">
        <f t="shared" si="39"/>
        <v>1081804.6359542268</v>
      </c>
      <c r="F298" s="24">
        <f t="shared" si="32"/>
        <v>3741.0557737931144</v>
      </c>
      <c r="G298" s="32"/>
      <c r="H298" s="25">
        <f t="shared" ca="1" si="37"/>
        <v>553.75890410958903</v>
      </c>
      <c r="I298" s="26">
        <f t="shared" ca="1" si="38"/>
        <v>491470.28735920257</v>
      </c>
      <c r="J298" s="26">
        <f t="shared" ca="1" si="35"/>
        <v>-491470.28735920257</v>
      </c>
      <c r="K298" s="27">
        <f t="shared" ca="1" si="36"/>
        <v>-3607.8564532902237</v>
      </c>
      <c r="L298" s="27">
        <f t="shared" ca="1" si="33"/>
        <v>84.5</v>
      </c>
    </row>
    <row r="299" spans="1:12">
      <c r="A299" s="31">
        <v>51136</v>
      </c>
      <c r="B299" s="23">
        <v>296</v>
      </c>
      <c r="C299" s="24">
        <f t="shared" si="34"/>
        <v>1074114.1340003973</v>
      </c>
      <c r="D299" s="24"/>
      <c r="E299" s="24">
        <f t="shared" si="39"/>
        <v>1087082.4433213698</v>
      </c>
      <c r="F299" s="24">
        <f t="shared" si="32"/>
        <v>3759.3994690013901</v>
      </c>
      <c r="G299" s="32"/>
      <c r="H299" s="25">
        <f t="shared" ca="1" si="37"/>
        <v>554.75890410958903</v>
      </c>
      <c r="I299" s="26">
        <f t="shared" ca="1" si="38"/>
        <v>487862.43090591236</v>
      </c>
      <c r="J299" s="26">
        <f t="shared" ca="1" si="35"/>
        <v>-487862.43090591236</v>
      </c>
      <c r="K299" s="27">
        <f t="shared" ca="1" si="36"/>
        <v>-3620.4839508767391</v>
      </c>
      <c r="L299" s="27">
        <f t="shared" ca="1" si="33"/>
        <v>84.583333333333343</v>
      </c>
    </row>
    <row r="300" spans="1:12">
      <c r="A300" s="31">
        <v>51167</v>
      </c>
      <c r="B300" s="23">
        <v>297</v>
      </c>
      <c r="C300" s="24">
        <f t="shared" si="34"/>
        <v>1079373.5334693987</v>
      </c>
      <c r="D300" s="24"/>
      <c r="E300" s="24">
        <f t="shared" si="39"/>
        <v>1092378.7230142977</v>
      </c>
      <c r="F300" s="24">
        <f t="shared" si="32"/>
        <v>3777.8073671428951</v>
      </c>
      <c r="G300" s="32"/>
      <c r="H300" s="25">
        <f t="shared" ca="1" si="37"/>
        <v>555.75890410958903</v>
      </c>
      <c r="I300" s="26">
        <f t="shared" ca="1" si="38"/>
        <v>484241.94695503562</v>
      </c>
      <c r="J300" s="26">
        <f t="shared" ca="1" si="35"/>
        <v>-484241.94695503562</v>
      </c>
      <c r="K300" s="27">
        <f t="shared" ca="1" si="36"/>
        <v>-3633.1556447048079</v>
      </c>
      <c r="L300" s="27">
        <f t="shared" ca="1" si="33"/>
        <v>84.666666666666657</v>
      </c>
    </row>
    <row r="301" spans="1:12">
      <c r="A301" s="31">
        <v>51196</v>
      </c>
      <c r="B301" s="23">
        <v>298</v>
      </c>
      <c r="C301" s="24">
        <f t="shared" si="34"/>
        <v>1084651.3408365417</v>
      </c>
      <c r="D301" s="24"/>
      <c r="E301" s="24">
        <f t="shared" si="39"/>
        <v>1097693.5396861508</v>
      </c>
      <c r="F301" s="24">
        <f t="shared" si="32"/>
        <v>3796.2796929278957</v>
      </c>
      <c r="G301" s="32"/>
      <c r="H301" s="25">
        <f t="shared" ca="1" si="37"/>
        <v>556.75890410958903</v>
      </c>
      <c r="I301" s="26">
        <f t="shared" ca="1" si="38"/>
        <v>480608.79131033079</v>
      </c>
      <c r="J301" s="26">
        <f t="shared" ca="1" si="35"/>
        <v>-480608.79131033079</v>
      </c>
      <c r="K301" s="27">
        <f t="shared" ca="1" si="36"/>
        <v>-3645.8716894612744</v>
      </c>
      <c r="L301" s="27">
        <f t="shared" ca="1" si="33"/>
        <v>84.75</v>
      </c>
    </row>
    <row r="302" spans="1:12">
      <c r="A302" s="31">
        <v>51227</v>
      </c>
      <c r="B302" s="23">
        <v>299</v>
      </c>
      <c r="C302" s="24">
        <f t="shared" si="34"/>
        <v>1089947.6205294696</v>
      </c>
      <c r="D302" s="24"/>
      <c r="E302" s="24">
        <f t="shared" si="39"/>
        <v>1103026.9582163554</v>
      </c>
      <c r="F302" s="24">
        <f t="shared" si="32"/>
        <v>3814.8166718531429</v>
      </c>
      <c r="G302" s="32"/>
      <c r="H302" s="25">
        <f t="shared" ca="1" si="37"/>
        <v>557.75890410958903</v>
      </c>
      <c r="I302" s="26">
        <f t="shared" ca="1" si="38"/>
        <v>476962.91962086951</v>
      </c>
      <c r="J302" s="26">
        <f t="shared" ca="1" si="35"/>
        <v>-476962.91962086951</v>
      </c>
      <c r="K302" s="27">
        <f t="shared" ca="1" si="36"/>
        <v>-3658.6322403743889</v>
      </c>
      <c r="L302" s="27">
        <f t="shared" ca="1" si="33"/>
        <v>84.833333333333343</v>
      </c>
    </row>
    <row r="303" spans="1:12">
      <c r="A303" s="31">
        <v>51257</v>
      </c>
      <c r="B303" s="23">
        <v>300</v>
      </c>
      <c r="C303" s="24">
        <f t="shared" si="34"/>
        <v>1095262.4372013228</v>
      </c>
      <c r="D303" s="24"/>
      <c r="E303" s="24">
        <f t="shared" si="39"/>
        <v>1108379.0437114157</v>
      </c>
      <c r="F303" s="24">
        <f t="shared" si="32"/>
        <v>3833.4185302046294</v>
      </c>
      <c r="G303" s="32"/>
      <c r="H303" s="25">
        <f t="shared" ca="1" si="37"/>
        <v>558.75890410958903</v>
      </c>
      <c r="I303" s="26">
        <f t="shared" ca="1" si="38"/>
        <v>473304.28738049511</v>
      </c>
      <c r="J303" s="26">
        <f t="shared" ca="1" si="35"/>
        <v>-473304.28738049511</v>
      </c>
      <c r="K303" s="27">
        <f t="shared" ca="1" si="36"/>
        <v>-3671.4374532156999</v>
      </c>
      <c r="L303" s="27">
        <f t="shared" ca="1" si="33"/>
        <v>84.916666666666657</v>
      </c>
    </row>
    <row r="304" spans="1:12">
      <c r="A304" s="31">
        <v>51288</v>
      </c>
      <c r="B304" s="23">
        <v>301</v>
      </c>
      <c r="C304" s="24">
        <f t="shared" si="34"/>
        <v>1100595.8557315273</v>
      </c>
      <c r="D304" s="24"/>
      <c r="E304" s="24">
        <f t="shared" si="39"/>
        <v>1113749.8615057089</v>
      </c>
      <c r="F304" s="24">
        <f t="shared" si="32"/>
        <v>3852.0854950603452</v>
      </c>
      <c r="G304" s="32"/>
      <c r="H304" s="25">
        <f t="shared" ca="1" si="37"/>
        <v>559.75890410958903</v>
      </c>
      <c r="I304" s="26">
        <f t="shared" ca="1" si="38"/>
        <v>469632.8499272794</v>
      </c>
      <c r="J304" s="26">
        <f t="shared" ca="1" si="35"/>
        <v>-469632.8499272794</v>
      </c>
      <c r="K304" s="27">
        <f t="shared" ca="1" si="36"/>
        <v>-3684.2874843019545</v>
      </c>
      <c r="L304" s="27">
        <f t="shared" ca="1" si="33"/>
        <v>85</v>
      </c>
    </row>
    <row r="305" spans="1:12">
      <c r="A305" s="31">
        <v>51318</v>
      </c>
      <c r="B305" s="23">
        <v>302</v>
      </c>
      <c r="C305" s="24">
        <f t="shared" si="34"/>
        <v>1105947.9412265876</v>
      </c>
      <c r="D305" s="24"/>
      <c r="E305" s="24">
        <f t="shared" si="39"/>
        <v>1119139.477162282</v>
      </c>
      <c r="F305" s="24">
        <f t="shared" si="32"/>
        <v>3870.8177942930565</v>
      </c>
      <c r="G305" s="32"/>
      <c r="H305" s="25">
        <f t="shared" ca="1" si="37"/>
        <v>560.75890410958903</v>
      </c>
      <c r="I305" s="26">
        <f t="shared" ca="1" si="38"/>
        <v>465948.56244297745</v>
      </c>
      <c r="J305" s="26">
        <f t="shared" ca="1" si="35"/>
        <v>-465948.56244297745</v>
      </c>
      <c r="K305" s="27">
        <f t="shared" ca="1" si="36"/>
        <v>-3697.1824904970113</v>
      </c>
      <c r="L305" s="27">
        <f t="shared" ca="1" si="33"/>
        <v>85.083333333333343</v>
      </c>
    </row>
    <row r="306" spans="1:12">
      <c r="A306" s="31">
        <v>51349</v>
      </c>
      <c r="B306" s="23">
        <v>303</v>
      </c>
      <c r="C306" s="24">
        <f t="shared" si="34"/>
        <v>1111318.7590208808</v>
      </c>
      <c r="D306" s="24"/>
      <c r="E306" s="24">
        <f t="shared" si="39"/>
        <v>1124547.956473653</v>
      </c>
      <c r="F306" s="24">
        <f t="shared" si="32"/>
        <v>3889.6156565730826</v>
      </c>
      <c r="G306" s="32"/>
      <c r="H306" s="25">
        <f t="shared" ca="1" si="37"/>
        <v>561.75890410958903</v>
      </c>
      <c r="I306" s="26">
        <f t="shared" ca="1" si="38"/>
        <v>462251.37995248043</v>
      </c>
      <c r="J306" s="26">
        <f t="shared" ca="1" si="35"/>
        <v>-462251.37995248043</v>
      </c>
      <c r="K306" s="27">
        <f t="shared" ca="1" si="36"/>
        <v>-3710.1226292137508</v>
      </c>
      <c r="L306" s="27">
        <f t="shared" ca="1" si="33"/>
        <v>85.166666666666657</v>
      </c>
    </row>
    <row r="307" spans="1:12">
      <c r="A307" s="31">
        <v>51380</v>
      </c>
      <c r="B307" s="23">
        <v>304</v>
      </c>
      <c r="C307" s="24">
        <f t="shared" si="34"/>
        <v>1116708.3746774539</v>
      </c>
      <c r="D307" s="24"/>
      <c r="E307" s="24">
        <f t="shared" si="39"/>
        <v>1129975.3654626138</v>
      </c>
      <c r="F307" s="24">
        <f t="shared" si="32"/>
        <v>3908.479311371088</v>
      </c>
      <c r="G307" s="32"/>
      <c r="H307" s="25">
        <f t="shared" ca="1" si="37"/>
        <v>562.75890410958903</v>
      </c>
      <c r="I307" s="26">
        <f t="shared" ca="1" si="38"/>
        <v>458541.25732326671</v>
      </c>
      <c r="J307" s="26">
        <f t="shared" ca="1" si="35"/>
        <v>-458541.25732326671</v>
      </c>
      <c r="K307" s="27">
        <f t="shared" ca="1" si="36"/>
        <v>-3723.108058415999</v>
      </c>
      <c r="L307" s="27">
        <f t="shared" ca="1" si="33"/>
        <v>85.25</v>
      </c>
    </row>
    <row r="308" spans="1:12">
      <c r="A308" s="31">
        <v>51410</v>
      </c>
      <c r="B308" s="23">
        <v>305</v>
      </c>
      <c r="C308" s="24">
        <f t="shared" si="34"/>
        <v>1122116.8539888249</v>
      </c>
      <c r="D308" s="24"/>
      <c r="E308" s="24">
        <f t="shared" si="39"/>
        <v>1135421.770383036</v>
      </c>
      <c r="F308" s="24">
        <f t="shared" si="32"/>
        <v>3927.4089889608867</v>
      </c>
      <c r="G308" s="32"/>
      <c r="H308" s="25">
        <f t="shared" ca="1" si="37"/>
        <v>563.75890410958903</v>
      </c>
      <c r="I308" s="26">
        <f t="shared" ca="1" si="38"/>
        <v>454818.14926485071</v>
      </c>
      <c r="J308" s="26">
        <f t="shared" ca="1" si="35"/>
        <v>-454818.14926485071</v>
      </c>
      <c r="K308" s="27">
        <f t="shared" ca="1" si="36"/>
        <v>-3736.1389366204548</v>
      </c>
      <c r="L308" s="27">
        <f t="shared" ca="1" si="33"/>
        <v>85.333333333333343</v>
      </c>
    </row>
    <row r="309" spans="1:12">
      <c r="A309" s="31">
        <v>51441</v>
      </c>
      <c r="B309" s="23">
        <v>306</v>
      </c>
      <c r="C309" s="24">
        <f t="shared" si="34"/>
        <v>1127544.2629777857</v>
      </c>
      <c r="D309" s="24"/>
      <c r="E309" s="24">
        <f t="shared" si="39"/>
        <v>1140887.2377206797</v>
      </c>
      <c r="F309" s="24">
        <f t="shared" si="32"/>
        <v>3946.4049204222492</v>
      </c>
      <c r="G309" s="32"/>
      <c r="H309" s="25">
        <f t="shared" ca="1" si="37"/>
        <v>564.75890410958903</v>
      </c>
      <c r="I309" s="26">
        <f t="shared" ca="1" si="38"/>
        <v>451082.01032823027</v>
      </c>
      <c r="J309" s="26">
        <f t="shared" ca="1" si="35"/>
        <v>-451082.01032823027</v>
      </c>
      <c r="K309" s="27">
        <f t="shared" ca="1" si="36"/>
        <v>-3749.2154228986265</v>
      </c>
      <c r="L309" s="27">
        <f t="shared" ca="1" si="33"/>
        <v>85.416666666666657</v>
      </c>
    </row>
    <row r="310" spans="1:12">
      <c r="A310" s="31">
        <v>51471</v>
      </c>
      <c r="B310" s="23">
        <v>307</v>
      </c>
      <c r="C310" s="24">
        <f t="shared" si="34"/>
        <v>1132990.6678982079</v>
      </c>
      <c r="D310" s="24"/>
      <c r="E310" s="24">
        <f t="shared" si="39"/>
        <v>1146371.8341940052</v>
      </c>
      <c r="F310" s="24">
        <f t="shared" si="32"/>
        <v>3965.4673376437272</v>
      </c>
      <c r="G310" s="32"/>
      <c r="H310" s="25">
        <f t="shared" ca="1" si="37"/>
        <v>565.75890410958903</v>
      </c>
      <c r="I310" s="26">
        <f t="shared" ca="1" si="38"/>
        <v>447332.79490533163</v>
      </c>
      <c r="J310" s="26">
        <f t="shared" ca="1" si="35"/>
        <v>-447332.79490533163</v>
      </c>
      <c r="K310" s="27">
        <f t="shared" ca="1" si="36"/>
        <v>-3762.3376768787716</v>
      </c>
      <c r="L310" s="27">
        <f t="shared" ca="1" si="33"/>
        <v>85.5</v>
      </c>
    </row>
    <row r="311" spans="1:12">
      <c r="A311" s="31">
        <v>51502</v>
      </c>
      <c r="B311" s="23">
        <v>308</v>
      </c>
      <c r="C311" s="24">
        <f t="shared" si="34"/>
        <v>1138456.1352358516</v>
      </c>
      <c r="D311" s="24"/>
      <c r="E311" s="24">
        <f t="shared" si="39"/>
        <v>1151875.6267549873</v>
      </c>
      <c r="F311" s="24">
        <f t="shared" si="32"/>
        <v>3984.5964733254805</v>
      </c>
      <c r="G311" s="32"/>
      <c r="H311" s="25">
        <f t="shared" ca="1" si="37"/>
        <v>566.75890410958903</v>
      </c>
      <c r="I311" s="26">
        <f t="shared" ca="1" si="38"/>
        <v>443570.45722845284</v>
      </c>
      <c r="J311" s="26">
        <f t="shared" ca="1" si="35"/>
        <v>-443570.45722845284</v>
      </c>
      <c r="K311" s="27">
        <f t="shared" ca="1" si="36"/>
        <v>-3775.5058587478475</v>
      </c>
      <c r="L311" s="27">
        <f t="shared" ca="1" si="33"/>
        <v>85.583333333333343</v>
      </c>
    </row>
    <row r="312" spans="1:12">
      <c r="A312" s="31">
        <v>51533</v>
      </c>
      <c r="B312" s="23">
        <v>309</v>
      </c>
      <c r="C312" s="24">
        <f t="shared" si="34"/>
        <v>1143940.7317091771</v>
      </c>
      <c r="D312" s="24"/>
      <c r="E312" s="24">
        <f t="shared" si="39"/>
        <v>1157398.6825899328</v>
      </c>
      <c r="F312" s="24">
        <f t="shared" si="32"/>
        <v>4003.7925609821195</v>
      </c>
      <c r="G312" s="32"/>
      <c r="H312" s="25">
        <f t="shared" ca="1" si="37"/>
        <v>567.75890410958903</v>
      </c>
      <c r="I312" s="26">
        <f t="shared" ca="1" si="38"/>
        <v>439794.95136970497</v>
      </c>
      <c r="J312" s="26">
        <f t="shared" ca="1" si="35"/>
        <v>-439794.95136970497</v>
      </c>
      <c r="K312" s="27">
        <f t="shared" ca="1" si="36"/>
        <v>-3788.7201292534651</v>
      </c>
      <c r="L312" s="27">
        <f t="shared" ca="1" si="33"/>
        <v>85.666666666666657</v>
      </c>
    </row>
    <row r="313" spans="1:12">
      <c r="A313" s="31">
        <v>51561</v>
      </c>
      <c r="B313" s="23">
        <v>310</v>
      </c>
      <c r="C313" s="24">
        <f t="shared" si="34"/>
        <v>1149444.5242701592</v>
      </c>
      <c r="D313" s="24"/>
      <c r="E313" s="24">
        <f t="shared" si="39"/>
        <v>1162941.0691203007</v>
      </c>
      <c r="F313" s="24">
        <f t="shared" si="32"/>
        <v>4023.0558349455569</v>
      </c>
      <c r="G313" s="32"/>
      <c r="H313" s="25">
        <f t="shared" ca="1" si="37"/>
        <v>568.75890410958903</v>
      </c>
      <c r="I313" s="26">
        <f t="shared" ca="1" si="38"/>
        <v>436006.23124045151</v>
      </c>
      <c r="J313" s="26">
        <f t="shared" ca="1" si="35"/>
        <v>-436006.23124045151</v>
      </c>
      <c r="K313" s="27">
        <f t="shared" ca="1" si="36"/>
        <v>-3801.9806497058521</v>
      </c>
      <c r="L313" s="27">
        <f t="shared" ca="1" si="33"/>
        <v>85.75</v>
      </c>
    </row>
    <row r="314" spans="1:12">
      <c r="A314" s="31">
        <v>51592</v>
      </c>
      <c r="B314" s="23">
        <v>311</v>
      </c>
      <c r="C314" s="24">
        <f t="shared" si="34"/>
        <v>1154967.5801051047</v>
      </c>
      <c r="D314" s="24"/>
      <c r="E314" s="24">
        <f t="shared" si="39"/>
        <v>1168502.8540035249</v>
      </c>
      <c r="F314" s="24">
        <f t="shared" si="32"/>
        <v>4042.3865303678663</v>
      </c>
      <c r="G314" s="32"/>
      <c r="H314" s="25">
        <f t="shared" ca="1" si="37"/>
        <v>569.75890410958903</v>
      </c>
      <c r="I314" s="26">
        <f t="shared" ca="1" si="38"/>
        <v>432204.25059074565</v>
      </c>
      <c r="J314" s="26">
        <f t="shared" ca="1" si="35"/>
        <v>-432204.25059074565</v>
      </c>
      <c r="K314" s="27">
        <f t="shared" ca="1" si="36"/>
        <v>-3815.2875819798228</v>
      </c>
      <c r="L314" s="27">
        <f t="shared" ca="1" si="33"/>
        <v>85.833333333333343</v>
      </c>
    </row>
    <row r="315" spans="1:12">
      <c r="A315" s="31">
        <v>51622</v>
      </c>
      <c r="B315" s="23">
        <v>312</v>
      </c>
      <c r="C315" s="24">
        <f t="shared" si="34"/>
        <v>1160509.9666354726</v>
      </c>
      <c r="D315" s="24"/>
      <c r="E315" s="24">
        <f t="shared" si="39"/>
        <v>1174084.1051338403</v>
      </c>
      <c r="F315" s="24">
        <f t="shared" si="32"/>
        <v>4061.7848832241539</v>
      </c>
      <c r="G315" s="32"/>
      <c r="H315" s="25">
        <f t="shared" ca="1" si="37"/>
        <v>570.75890410958903</v>
      </c>
      <c r="I315" s="26">
        <f t="shared" ca="1" si="38"/>
        <v>428388.96300876583</v>
      </c>
      <c r="J315" s="26">
        <f t="shared" ca="1" si="35"/>
        <v>-428388.96300876583</v>
      </c>
      <c r="K315" s="27">
        <f t="shared" ca="1" si="36"/>
        <v>-3828.641088516752</v>
      </c>
      <c r="L315" s="27">
        <f t="shared" ca="1" si="33"/>
        <v>85.916666666666657</v>
      </c>
    </row>
    <row r="316" spans="1:12">
      <c r="A316" s="31">
        <v>51653</v>
      </c>
      <c r="B316" s="23">
        <v>313</v>
      </c>
      <c r="C316" s="24">
        <f t="shared" si="34"/>
        <v>1166071.7515186968</v>
      </c>
      <c r="D316" s="24"/>
      <c r="E316" s="24">
        <f t="shared" si="39"/>
        <v>1179684.8906431119</v>
      </c>
      <c r="F316" s="24">
        <f t="shared" si="32"/>
        <v>4081.2511303154383</v>
      </c>
      <c r="G316" s="32"/>
      <c r="H316" s="25">
        <f t="shared" ca="1" si="37"/>
        <v>571.75890410958903</v>
      </c>
      <c r="I316" s="26">
        <f t="shared" ca="1" si="38"/>
        <v>424560.32192024909</v>
      </c>
      <c r="J316" s="26">
        <f t="shared" ca="1" si="35"/>
        <v>-424560.32192024909</v>
      </c>
      <c r="K316" s="27">
        <f t="shared" ca="1" si="36"/>
        <v>-3842.0413323265607</v>
      </c>
      <c r="L316" s="27">
        <f t="shared" ca="1" si="33"/>
        <v>86</v>
      </c>
    </row>
    <row r="317" spans="1:12">
      <c r="A317" s="31">
        <v>51683</v>
      </c>
      <c r="B317" s="23">
        <v>314</v>
      </c>
      <c r="C317" s="24">
        <f t="shared" si="34"/>
        <v>1171653.0026490123</v>
      </c>
      <c r="D317" s="24"/>
      <c r="E317" s="24">
        <f t="shared" si="39"/>
        <v>1185305.2789016659</v>
      </c>
      <c r="F317" s="24">
        <f t="shared" si="32"/>
        <v>4100.7855092715427</v>
      </c>
      <c r="G317" s="32"/>
      <c r="H317" s="25">
        <f t="shared" ca="1" si="37"/>
        <v>572.75890410958903</v>
      </c>
      <c r="I317" s="26">
        <f t="shared" ca="1" si="38"/>
        <v>420718.28058792255</v>
      </c>
      <c r="J317" s="26">
        <f t="shared" ca="1" si="35"/>
        <v>-420718.28058792255</v>
      </c>
      <c r="K317" s="27">
        <f t="shared" ca="1" si="36"/>
        <v>-3855.4884769897035</v>
      </c>
      <c r="L317" s="27">
        <f t="shared" ca="1" si="33"/>
        <v>86.083333333333343</v>
      </c>
    </row>
    <row r="318" spans="1:12">
      <c r="A318" s="31">
        <v>51714</v>
      </c>
      <c r="B318" s="23">
        <v>315</v>
      </c>
      <c r="C318" s="24">
        <f t="shared" si="34"/>
        <v>1177253.7881582838</v>
      </c>
      <c r="D318" s="24"/>
      <c r="E318" s="24">
        <f t="shared" si="39"/>
        <v>1190945.3385191248</v>
      </c>
      <c r="F318" s="24">
        <f t="shared" si="32"/>
        <v>4120.3882585539932</v>
      </c>
      <c r="G318" s="32"/>
      <c r="H318" s="25">
        <f t="shared" ca="1" si="37"/>
        <v>573.75890410958903</v>
      </c>
      <c r="I318" s="26">
        <f t="shared" ca="1" si="38"/>
        <v>416862.79211093287</v>
      </c>
      <c r="J318" s="26">
        <f t="shared" ca="1" si="35"/>
        <v>-416862.79211093287</v>
      </c>
      <c r="K318" s="27">
        <f t="shared" ca="1" si="36"/>
        <v>-3868.9826866591675</v>
      </c>
      <c r="L318" s="27">
        <f t="shared" ca="1" si="33"/>
        <v>86.166666666666657</v>
      </c>
    </row>
    <row r="319" spans="1:12">
      <c r="A319" s="31">
        <v>51745</v>
      </c>
      <c r="B319" s="23">
        <v>316</v>
      </c>
      <c r="C319" s="24">
        <f t="shared" si="34"/>
        <v>1182874.1764168378</v>
      </c>
      <c r="D319" s="24"/>
      <c r="E319" s="24">
        <f t="shared" si="39"/>
        <v>1196605.1383452448</v>
      </c>
      <c r="F319" s="24">
        <f t="shared" si="32"/>
        <v>4140.0596174589318</v>
      </c>
      <c r="G319" s="32"/>
      <c r="H319" s="25">
        <f t="shared" ca="1" si="37"/>
        <v>574.75890410958903</v>
      </c>
      <c r="I319" s="26">
        <f t="shared" ca="1" si="38"/>
        <v>412993.80942427373</v>
      </c>
      <c r="J319" s="26">
        <f t="shared" ca="1" si="35"/>
        <v>-412993.80942427373</v>
      </c>
      <c r="K319" s="27">
        <f t="shared" ca="1" si="36"/>
        <v>-3882.5241260624744</v>
      </c>
      <c r="L319" s="27">
        <f t="shared" ca="1" si="33"/>
        <v>86.25</v>
      </c>
    </row>
    <row r="320" spans="1:12">
      <c r="A320" s="31">
        <v>51775</v>
      </c>
      <c r="B320" s="23">
        <v>317</v>
      </c>
      <c r="C320" s="24">
        <f t="shared" si="34"/>
        <v>1188514.2360342967</v>
      </c>
      <c r="D320" s="24"/>
      <c r="E320" s="24">
        <f t="shared" si="39"/>
        <v>1202284.7474707563</v>
      </c>
      <c r="F320" s="24">
        <f t="shared" si="32"/>
        <v>4159.7998261200382</v>
      </c>
      <c r="G320" s="32"/>
      <c r="H320" s="25">
        <f t="shared" ca="1" si="37"/>
        <v>575.75890410958903</v>
      </c>
      <c r="I320" s="26">
        <f t="shared" ca="1" si="38"/>
        <v>409111.28529821127</v>
      </c>
      <c r="J320" s="26">
        <f t="shared" ca="1" si="35"/>
        <v>-409111.28529821127</v>
      </c>
      <c r="K320" s="27">
        <f t="shared" ca="1" si="36"/>
        <v>-3896.1129605036931</v>
      </c>
      <c r="L320" s="27">
        <f t="shared" ca="1" si="33"/>
        <v>86.333333333333343</v>
      </c>
    </row>
    <row r="321" spans="1:12">
      <c r="A321" s="31">
        <v>51806</v>
      </c>
      <c r="B321" s="23">
        <v>318</v>
      </c>
      <c r="C321" s="24">
        <f t="shared" si="34"/>
        <v>1194174.0358604167</v>
      </c>
      <c r="D321" s="24"/>
      <c r="E321" s="24">
        <f t="shared" si="39"/>
        <v>1207984.235228207</v>
      </c>
      <c r="F321" s="24">
        <f t="shared" si="32"/>
        <v>4179.6091255114579</v>
      </c>
      <c r="G321" s="32"/>
      <c r="H321" s="25">
        <f t="shared" ca="1" si="37"/>
        <v>576.75890410958903</v>
      </c>
      <c r="I321" s="26">
        <f t="shared" ca="1" si="38"/>
        <v>405215.1723377076</v>
      </c>
      <c r="J321" s="26">
        <f t="shared" ca="1" si="35"/>
        <v>-405215.1723377076</v>
      </c>
      <c r="K321" s="27">
        <f t="shared" ca="1" si="36"/>
        <v>-3909.749355865456</v>
      </c>
      <c r="L321" s="27">
        <f t="shared" ca="1" si="33"/>
        <v>86.416666666666657</v>
      </c>
    </row>
    <row r="322" spans="1:12">
      <c r="A322" s="31">
        <v>51836</v>
      </c>
      <c r="B322" s="23">
        <v>319</v>
      </c>
      <c r="C322" s="24">
        <f t="shared" si="34"/>
        <v>1199853.6449859282</v>
      </c>
      <c r="D322" s="24"/>
      <c r="E322" s="24">
        <f t="shared" si="39"/>
        <v>1213703.6711928088</v>
      </c>
      <c r="F322" s="24">
        <f t="shared" si="32"/>
        <v>4199.4877574507482</v>
      </c>
      <c r="G322" s="32"/>
      <c r="H322" s="25">
        <f t="shared" ca="1" si="37"/>
        <v>577.75890410958903</v>
      </c>
      <c r="I322" s="26">
        <f t="shared" ca="1" si="38"/>
        <v>401305.42298184213</v>
      </c>
      <c r="J322" s="26">
        <f t="shared" ca="1" si="35"/>
        <v>-401305.42298184213</v>
      </c>
      <c r="K322" s="27">
        <f t="shared" ca="1" si="36"/>
        <v>-3923.4334786109848</v>
      </c>
      <c r="L322" s="27">
        <f t="shared" ca="1" si="33"/>
        <v>86.5</v>
      </c>
    </row>
    <row r="323" spans="1:12">
      <c r="A323" s="31">
        <v>51867</v>
      </c>
      <c r="B323" s="23">
        <v>320</v>
      </c>
      <c r="C323" s="24">
        <f t="shared" si="34"/>
        <v>1205553.1327433789</v>
      </c>
      <c r="D323" s="24"/>
      <c r="E323" s="24">
        <f t="shared" si="39"/>
        <v>1219443.1251832866</v>
      </c>
      <c r="F323" s="24">
        <f t="shared" si="32"/>
        <v>4219.4359646018256</v>
      </c>
      <c r="G323" s="32"/>
      <c r="H323" s="25">
        <f t="shared" ca="1" si="37"/>
        <v>578.75890410958903</v>
      </c>
      <c r="I323" s="26">
        <f t="shared" ca="1" si="38"/>
        <v>397381.98950323113</v>
      </c>
      <c r="J323" s="26">
        <f t="shared" ca="1" si="35"/>
        <v>-397381.98950323113</v>
      </c>
      <c r="K323" s="27">
        <f t="shared" ca="1" si="36"/>
        <v>-3937.1654957861238</v>
      </c>
      <c r="L323" s="27">
        <f t="shared" ca="1" si="33"/>
        <v>86.583333333333343</v>
      </c>
    </row>
    <row r="324" spans="1:12">
      <c r="A324" s="31">
        <v>51898</v>
      </c>
      <c r="B324" s="23">
        <v>321</v>
      </c>
      <c r="C324" s="24">
        <f t="shared" ref="C324:C387" si="40">C323+$O$2+F323</f>
        <v>1211272.5687079807</v>
      </c>
      <c r="D324" s="24"/>
      <c r="E324" s="24">
        <f t="shared" si="39"/>
        <v>1225202.6672627311</v>
      </c>
      <c r="F324" s="24">
        <f t="shared" ref="F324:F387" si="41">($O$5-$O$4)*C324</f>
        <v>4239.4539904779322</v>
      </c>
      <c r="G324" s="32"/>
      <c r="H324" s="25">
        <f t="shared" ca="1" si="37"/>
        <v>579.75890410958903</v>
      </c>
      <c r="I324" s="26">
        <f t="shared" ref="I324:I387" ca="1" si="42">I323+K323</f>
        <v>393444.82400744502</v>
      </c>
      <c r="J324" s="26">
        <f t="shared" ca="1" si="35"/>
        <v>-393444.82400744502</v>
      </c>
      <c r="K324" s="27">
        <f t="shared" ca="1" si="36"/>
        <v>-3950.9455750213747</v>
      </c>
      <c r="L324" s="27">
        <f t="shared" ref="L324:L387" ca="1" si="43">((TODAY()-$O$7)/365)+(H324/12)</f>
        <v>86.666666666666657</v>
      </c>
    </row>
    <row r="325" spans="1:12">
      <c r="A325" s="31">
        <v>51926</v>
      </c>
      <c r="B325" s="23">
        <v>322</v>
      </c>
      <c r="C325" s="24">
        <f t="shared" si="40"/>
        <v>1217012.0226984585</v>
      </c>
      <c r="D325" s="24"/>
      <c r="E325" s="24">
        <f t="shared" si="39"/>
        <v>1230982.3677394537</v>
      </c>
      <c r="F325" s="24">
        <f t="shared" si="41"/>
        <v>4259.5420794446045</v>
      </c>
      <c r="G325" s="32"/>
      <c r="H325" s="25">
        <f t="shared" ca="1" si="37"/>
        <v>580.75890410958903</v>
      </c>
      <c r="I325" s="26">
        <f t="shared" ca="1" si="42"/>
        <v>389493.87843242363</v>
      </c>
      <c r="J325" s="26">
        <f t="shared" ref="J325:J388" ca="1" si="44">I325*-1</f>
        <v>-389493.87843242363</v>
      </c>
      <c r="K325" s="27">
        <f t="shared" ref="K325:K388" ca="1" si="45">(($O$5-$O$4)*I325)-$S$3</f>
        <v>-3964.77388453395</v>
      </c>
      <c r="L325" s="27">
        <f t="shared" ca="1" si="43"/>
        <v>86.75</v>
      </c>
    </row>
    <row r="326" spans="1:12">
      <c r="A326" s="31">
        <v>51957</v>
      </c>
      <c r="B326" s="23">
        <v>323</v>
      </c>
      <c r="C326" s="24">
        <f t="shared" si="40"/>
        <v>1222771.564777903</v>
      </c>
      <c r="D326" s="24"/>
      <c r="E326" s="24">
        <f t="shared" si="39"/>
        <v>1236782.2971678448</v>
      </c>
      <c r="F326" s="24">
        <f t="shared" si="41"/>
        <v>4279.7004767226599</v>
      </c>
      <c r="G326" s="32"/>
      <c r="H326" s="25">
        <f t="shared" ref="H326:H389" ca="1" si="46">H325+1</f>
        <v>581.75890410958903</v>
      </c>
      <c r="I326" s="26">
        <f t="shared" ca="1" si="42"/>
        <v>385529.10454788967</v>
      </c>
      <c r="J326" s="26">
        <f t="shared" ca="1" si="44"/>
        <v>-385529.10454788967</v>
      </c>
      <c r="K326" s="27">
        <f t="shared" ca="1" si="45"/>
        <v>-3978.6505931298188</v>
      </c>
      <c r="L326" s="27">
        <f t="shared" ca="1" si="43"/>
        <v>86.833333333333343</v>
      </c>
    </row>
    <row r="327" spans="1:12">
      <c r="A327" s="31">
        <v>51987</v>
      </c>
      <c r="B327" s="23">
        <v>324</v>
      </c>
      <c r="C327" s="24">
        <f t="shared" si="40"/>
        <v>1228551.2652546256</v>
      </c>
      <c r="D327" s="24"/>
      <c r="E327" s="24">
        <f t="shared" si="39"/>
        <v>1242602.5263492353</v>
      </c>
      <c r="F327" s="24">
        <f t="shared" si="41"/>
        <v>4299.9294283911895</v>
      </c>
      <c r="G327" s="32"/>
      <c r="H327" s="25">
        <f t="shared" ca="1" si="46"/>
        <v>582.75890410958903</v>
      </c>
      <c r="I327" s="26">
        <f t="shared" ca="1" si="42"/>
        <v>381550.45395475987</v>
      </c>
      <c r="J327" s="26">
        <f t="shared" ca="1" si="44"/>
        <v>-381550.45395475987</v>
      </c>
      <c r="K327" s="27">
        <f t="shared" ca="1" si="45"/>
        <v>-3992.5758702057728</v>
      </c>
      <c r="L327" s="27">
        <f t="shared" ca="1" si="43"/>
        <v>86.916666666666657</v>
      </c>
    </row>
    <row r="328" spans="1:12">
      <c r="A328" s="31">
        <v>52018</v>
      </c>
      <c r="B328" s="23">
        <v>325</v>
      </c>
      <c r="C328" s="24">
        <f t="shared" si="40"/>
        <v>1234351.1946830167</v>
      </c>
      <c r="D328" s="24"/>
      <c r="E328" s="24">
        <f t="shared" si="39"/>
        <v>1248443.1263327608</v>
      </c>
      <c r="F328" s="24">
        <f t="shared" si="41"/>
        <v>4320.2291813905586</v>
      </c>
      <c r="G328" s="32"/>
      <c r="H328" s="25">
        <f t="shared" ca="1" si="46"/>
        <v>583.75890410958903</v>
      </c>
      <c r="I328" s="26">
        <f t="shared" ca="1" si="42"/>
        <v>377557.8780845541</v>
      </c>
      <c r="J328" s="26">
        <f t="shared" ca="1" si="44"/>
        <v>-377557.8780845541</v>
      </c>
      <c r="K328" s="27">
        <f t="shared" ca="1" si="45"/>
        <v>-4006.5498857514931</v>
      </c>
      <c r="L328" s="27">
        <f t="shared" ca="1" si="43"/>
        <v>87</v>
      </c>
    </row>
    <row r="329" spans="1:12">
      <c r="A329" s="31">
        <v>52048</v>
      </c>
      <c r="B329" s="23">
        <v>326</v>
      </c>
      <c r="C329" s="24">
        <f t="shared" si="40"/>
        <v>1240171.4238644072</v>
      </c>
      <c r="D329" s="24"/>
      <c r="E329" s="24">
        <f t="shared" si="39"/>
        <v>1254304.1684162286</v>
      </c>
      <c r="F329" s="24">
        <f t="shared" si="41"/>
        <v>4340.5999835254252</v>
      </c>
      <c r="G329" s="32"/>
      <c r="H329" s="25">
        <f t="shared" ca="1" si="46"/>
        <v>584.75890410958903</v>
      </c>
      <c r="I329" s="26">
        <f t="shared" ca="1" si="42"/>
        <v>373551.3281988026</v>
      </c>
      <c r="J329" s="26">
        <f t="shared" ca="1" si="44"/>
        <v>-373551.3281988026</v>
      </c>
      <c r="K329" s="27">
        <f t="shared" ca="1" si="45"/>
        <v>-4020.572810351623</v>
      </c>
      <c r="L329" s="27">
        <f t="shared" ca="1" si="43"/>
        <v>87.083333333333343</v>
      </c>
    </row>
    <row r="330" spans="1:12">
      <c r="A330" s="31">
        <v>52079</v>
      </c>
      <c r="B330" s="23">
        <v>327</v>
      </c>
      <c r="C330" s="24">
        <f t="shared" si="40"/>
        <v>1246012.0238479327</v>
      </c>
      <c r="D330" s="24"/>
      <c r="E330" s="24">
        <f t="shared" si="39"/>
        <v>1260185.7241469885</v>
      </c>
      <c r="F330" s="24">
        <f t="shared" si="41"/>
        <v>4361.0420834677643</v>
      </c>
      <c r="G330" s="32"/>
      <c r="H330" s="25">
        <f t="shared" ca="1" si="46"/>
        <v>585.75890410958903</v>
      </c>
      <c r="I330" s="26">
        <f t="shared" ca="1" si="42"/>
        <v>369530.75538845098</v>
      </c>
      <c r="J330" s="26">
        <f t="shared" ca="1" si="44"/>
        <v>-369530.75538845098</v>
      </c>
      <c r="K330" s="27">
        <f t="shared" ca="1" si="45"/>
        <v>-4034.644815187854</v>
      </c>
      <c r="L330" s="27">
        <f t="shared" ca="1" si="43"/>
        <v>87.166666666666657</v>
      </c>
    </row>
    <row r="331" spans="1:12">
      <c r="A331" s="31">
        <v>52110</v>
      </c>
      <c r="B331" s="23">
        <v>328</v>
      </c>
      <c r="C331" s="24">
        <f t="shared" si="40"/>
        <v>1251873.0659314005</v>
      </c>
      <c r="D331" s="24"/>
      <c r="E331" s="24">
        <f t="shared" si="39"/>
        <v>1266087.8653228059</v>
      </c>
      <c r="F331" s="24">
        <f t="shared" si="41"/>
        <v>4381.5557307599011</v>
      </c>
      <c r="G331" s="32"/>
      <c r="H331" s="25">
        <f t="shared" ca="1" si="46"/>
        <v>586.75890410958903</v>
      </c>
      <c r="I331" s="26">
        <f t="shared" ca="1" si="42"/>
        <v>365496.11057326314</v>
      </c>
      <c r="J331" s="26">
        <f t="shared" ca="1" si="44"/>
        <v>-365496.11057326314</v>
      </c>
      <c r="K331" s="27">
        <f t="shared" ca="1" si="45"/>
        <v>-4048.7660720410113</v>
      </c>
      <c r="L331" s="27">
        <f t="shared" ca="1" si="43"/>
        <v>87.25</v>
      </c>
    </row>
    <row r="332" spans="1:12">
      <c r="A332" s="31">
        <v>52140</v>
      </c>
      <c r="B332" s="23">
        <v>329</v>
      </c>
      <c r="C332" s="24">
        <f t="shared" si="40"/>
        <v>1257754.6216621604</v>
      </c>
      <c r="D332" s="24"/>
      <c r="E332" s="24">
        <f t="shared" si="39"/>
        <v>1272010.6639927388</v>
      </c>
      <c r="F332" s="24">
        <f t="shared" si="41"/>
        <v>4402.1411758175609</v>
      </c>
      <c r="G332" s="32"/>
      <c r="H332" s="25">
        <f t="shared" ca="1" si="46"/>
        <v>587.75890410958903</v>
      </c>
      <c r="I332" s="26">
        <f t="shared" ca="1" si="42"/>
        <v>361447.34450122213</v>
      </c>
      <c r="J332" s="26">
        <f t="shared" ca="1" si="44"/>
        <v>-361447.34450122213</v>
      </c>
      <c r="K332" s="27">
        <f t="shared" ca="1" si="45"/>
        <v>-4062.9367532931547</v>
      </c>
      <c r="L332" s="27">
        <f t="shared" ca="1" si="43"/>
        <v>87.333333333333343</v>
      </c>
    </row>
    <row r="333" spans="1:12">
      <c r="A333" s="31">
        <v>52171</v>
      </c>
      <c r="B333" s="23">
        <v>330</v>
      </c>
      <c r="C333" s="24">
        <f t="shared" si="40"/>
        <v>1263656.7628379778</v>
      </c>
      <c r="D333" s="24"/>
      <c r="E333" s="24">
        <f t="shared" ref="E333:E396" si="47">E332+$O$2+((($O$5-$O$4+D333))*C334)</f>
        <v>1277954.1924580166</v>
      </c>
      <c r="F333" s="24">
        <f t="shared" si="41"/>
        <v>4422.7986699329222</v>
      </c>
      <c r="G333" s="32"/>
      <c r="H333" s="25">
        <f t="shared" ca="1" si="46"/>
        <v>588.75890410958903</v>
      </c>
      <c r="I333" s="26">
        <f t="shared" ca="1" si="42"/>
        <v>357384.40774792898</v>
      </c>
      <c r="J333" s="26">
        <f t="shared" ca="1" si="44"/>
        <v>-357384.40774792898</v>
      </c>
      <c r="K333" s="27">
        <f t="shared" ca="1" si="45"/>
        <v>-4077.1570319296807</v>
      </c>
      <c r="L333" s="27">
        <f t="shared" ca="1" si="43"/>
        <v>87.416666666666657</v>
      </c>
    </row>
    <row r="334" spans="1:12">
      <c r="A334" s="31">
        <v>52201</v>
      </c>
      <c r="B334" s="23">
        <v>331</v>
      </c>
      <c r="C334" s="24">
        <f t="shared" si="40"/>
        <v>1269579.5615079107</v>
      </c>
      <c r="D334" s="24"/>
      <c r="E334" s="24">
        <f t="shared" si="47"/>
        <v>1283918.5232729227</v>
      </c>
      <c r="F334" s="24">
        <f t="shared" si="41"/>
        <v>4443.5284652776872</v>
      </c>
      <c r="G334" s="32"/>
      <c r="H334" s="25">
        <f t="shared" ca="1" si="46"/>
        <v>589.75890410958903</v>
      </c>
      <c r="I334" s="26">
        <f t="shared" ca="1" si="42"/>
        <v>353307.25071599928</v>
      </c>
      <c r="J334" s="26">
        <f t="shared" ca="1" si="44"/>
        <v>-353307.25071599928</v>
      </c>
      <c r="K334" s="27">
        <f t="shared" ca="1" si="45"/>
        <v>-4091.4270815414347</v>
      </c>
      <c r="L334" s="27">
        <f t="shared" ca="1" si="43"/>
        <v>87.5</v>
      </c>
    </row>
    <row r="335" spans="1:12">
      <c r="A335" s="31">
        <v>52232</v>
      </c>
      <c r="B335" s="23">
        <v>332</v>
      </c>
      <c r="C335" s="24">
        <f t="shared" si="40"/>
        <v>1275523.0899731885</v>
      </c>
      <c r="D335" s="24"/>
      <c r="E335" s="24">
        <f t="shared" si="47"/>
        <v>1289903.7292456811</v>
      </c>
      <c r="F335" s="24">
        <f t="shared" si="41"/>
        <v>4464.3308149061595</v>
      </c>
      <c r="G335" s="32"/>
      <c r="H335" s="25">
        <f t="shared" ca="1" si="46"/>
        <v>590.75890410958903</v>
      </c>
      <c r="I335" s="26">
        <f t="shared" ca="1" si="42"/>
        <v>349215.82363445783</v>
      </c>
      <c r="J335" s="26">
        <f t="shared" ca="1" si="44"/>
        <v>-349215.82363445783</v>
      </c>
      <c r="K335" s="27">
        <f t="shared" ca="1" si="45"/>
        <v>-4105.7470763268302</v>
      </c>
      <c r="L335" s="27">
        <f t="shared" ca="1" si="43"/>
        <v>87.583333333333343</v>
      </c>
    </row>
    <row r="336" spans="1:12">
      <c r="A336" s="31">
        <v>52263</v>
      </c>
      <c r="B336" s="23">
        <v>333</v>
      </c>
      <c r="C336" s="24">
        <f t="shared" si="40"/>
        <v>1281487.4207880946</v>
      </c>
      <c r="D336" s="24"/>
      <c r="E336" s="24">
        <f t="shared" si="47"/>
        <v>1295909.8834393441</v>
      </c>
      <c r="F336" s="24">
        <f t="shared" si="41"/>
        <v>4485.205972758331</v>
      </c>
      <c r="G336" s="32"/>
      <c r="H336" s="25">
        <f t="shared" ca="1" si="46"/>
        <v>591.75890410958903</v>
      </c>
      <c r="I336" s="26">
        <f t="shared" ca="1" si="42"/>
        <v>345110.07655813103</v>
      </c>
      <c r="J336" s="26">
        <f t="shared" ca="1" si="44"/>
        <v>-345110.07655813103</v>
      </c>
      <c r="K336" s="27">
        <f t="shared" ca="1" si="45"/>
        <v>-4120.1171910939738</v>
      </c>
      <c r="L336" s="27">
        <f t="shared" ca="1" si="43"/>
        <v>87.666666666666657</v>
      </c>
    </row>
    <row r="337" spans="1:12">
      <c r="A337" s="31">
        <v>52291</v>
      </c>
      <c r="B337" s="23">
        <v>334</v>
      </c>
      <c r="C337" s="24">
        <f t="shared" si="40"/>
        <v>1287472.626760853</v>
      </c>
      <c r="D337" s="24"/>
      <c r="E337" s="24">
        <f t="shared" si="47"/>
        <v>1301937.059172685</v>
      </c>
      <c r="F337" s="24">
        <f t="shared" si="41"/>
        <v>4506.1541936629847</v>
      </c>
      <c r="G337" s="32"/>
      <c r="H337" s="25">
        <f t="shared" ca="1" si="46"/>
        <v>592.75890410958903</v>
      </c>
      <c r="I337" s="26">
        <f t="shared" ca="1" si="42"/>
        <v>340989.95936703705</v>
      </c>
      <c r="J337" s="26">
        <f t="shared" ca="1" si="44"/>
        <v>-340989.95936703705</v>
      </c>
      <c r="K337" s="27">
        <f t="shared" ca="1" si="45"/>
        <v>-4134.5376012628021</v>
      </c>
      <c r="L337" s="27">
        <f t="shared" ca="1" si="43"/>
        <v>87.75</v>
      </c>
    </row>
    <row r="338" spans="1:12">
      <c r="A338" s="31">
        <v>52322</v>
      </c>
      <c r="B338" s="23">
        <v>335</v>
      </c>
      <c r="C338" s="24">
        <f t="shared" si="40"/>
        <v>1293478.780954516</v>
      </c>
      <c r="D338" s="24"/>
      <c r="E338" s="24">
        <f t="shared" si="47"/>
        <v>1307985.3300210924</v>
      </c>
      <c r="F338" s="24">
        <f t="shared" si="41"/>
        <v>4527.1757333408059</v>
      </c>
      <c r="G338" s="32"/>
      <c r="H338" s="25">
        <f t="shared" ca="1" si="46"/>
        <v>593.75890410958903</v>
      </c>
      <c r="I338" s="26">
        <f t="shared" ca="1" si="42"/>
        <v>336855.42176577426</v>
      </c>
      <c r="J338" s="26">
        <f t="shared" ca="1" si="44"/>
        <v>-336855.42176577426</v>
      </c>
      <c r="K338" s="27">
        <f t="shared" ca="1" si="45"/>
        <v>-4149.0084828672225</v>
      </c>
      <c r="L338" s="27">
        <f t="shared" ca="1" si="43"/>
        <v>87.833333333333343</v>
      </c>
    </row>
    <row r="339" spans="1:12">
      <c r="A339" s="31">
        <v>52352</v>
      </c>
      <c r="B339" s="23">
        <v>336</v>
      </c>
      <c r="C339" s="24">
        <f t="shared" si="40"/>
        <v>1299505.9566878569</v>
      </c>
      <c r="D339" s="24"/>
      <c r="E339" s="24">
        <f t="shared" si="47"/>
        <v>1314054.7698174694</v>
      </c>
      <c r="F339" s="24">
        <f t="shared" si="41"/>
        <v>4548.2708484074992</v>
      </c>
      <c r="G339" s="32"/>
      <c r="H339" s="25">
        <f t="shared" ca="1" si="46"/>
        <v>594.75890410958903</v>
      </c>
      <c r="I339" s="26">
        <f t="shared" ca="1" si="42"/>
        <v>332706.41328290704</v>
      </c>
      <c r="J339" s="26">
        <f t="shared" ca="1" si="44"/>
        <v>-332706.41328290704</v>
      </c>
      <c r="K339" s="27">
        <f t="shared" ca="1" si="45"/>
        <v>-4163.5300125572576</v>
      </c>
      <c r="L339" s="27">
        <f t="shared" ca="1" si="43"/>
        <v>87.916666666666657</v>
      </c>
    </row>
    <row r="340" spans="1:12">
      <c r="A340" s="31">
        <v>52383</v>
      </c>
      <c r="B340" s="23">
        <v>337</v>
      </c>
      <c r="C340" s="24">
        <f t="shared" si="40"/>
        <v>1305554.2275362643</v>
      </c>
      <c r="D340" s="24"/>
      <c r="E340" s="24">
        <f t="shared" si="47"/>
        <v>1320145.4526531335</v>
      </c>
      <c r="F340" s="24">
        <f t="shared" si="41"/>
        <v>4569.4397963769243</v>
      </c>
      <c r="G340" s="32"/>
      <c r="H340" s="25">
        <f t="shared" ca="1" si="46"/>
        <v>595.75890410958903</v>
      </c>
      <c r="I340" s="26">
        <f t="shared" ca="1" si="42"/>
        <v>328542.88327034976</v>
      </c>
      <c r="J340" s="26">
        <f t="shared" ca="1" si="44"/>
        <v>-328542.88327034976</v>
      </c>
      <c r="K340" s="27">
        <f t="shared" ca="1" si="45"/>
        <v>-4178.1023676012082</v>
      </c>
      <c r="L340" s="27">
        <f t="shared" ca="1" si="43"/>
        <v>88</v>
      </c>
    </row>
    <row r="341" spans="1:12">
      <c r="A341" s="31">
        <v>52413</v>
      </c>
      <c r="B341" s="23">
        <v>338</v>
      </c>
      <c r="C341" s="24">
        <f t="shared" si="40"/>
        <v>1311623.6673326413</v>
      </c>
      <c r="D341" s="24"/>
      <c r="E341" s="24">
        <f t="shared" si="47"/>
        <v>1326257.4528787227</v>
      </c>
      <c r="F341" s="24">
        <f t="shared" si="41"/>
        <v>4590.6828356642445</v>
      </c>
      <c r="G341" s="32"/>
      <c r="H341" s="25">
        <f t="shared" ca="1" si="46"/>
        <v>596.75890410958903</v>
      </c>
      <c r="I341" s="26">
        <f t="shared" ca="1" si="42"/>
        <v>324364.78090274858</v>
      </c>
      <c r="J341" s="26">
        <f t="shared" ca="1" si="44"/>
        <v>-324364.78090274858</v>
      </c>
      <c r="K341" s="27">
        <f t="shared" ca="1" si="45"/>
        <v>-4192.7257258878126</v>
      </c>
      <c r="L341" s="27">
        <f t="shared" ca="1" si="43"/>
        <v>88.083333333333343</v>
      </c>
    </row>
    <row r="342" spans="1:12">
      <c r="A342" s="31">
        <v>52444</v>
      </c>
      <c r="B342" s="23">
        <v>339</v>
      </c>
      <c r="C342" s="24">
        <f t="shared" si="40"/>
        <v>1317714.3501683054</v>
      </c>
      <c r="D342" s="24"/>
      <c r="E342" s="24">
        <f t="shared" si="47"/>
        <v>1332390.8451051014</v>
      </c>
      <c r="F342" s="24">
        <f t="shared" si="41"/>
        <v>4612.0002255890686</v>
      </c>
      <c r="G342" s="32"/>
      <c r="H342" s="25">
        <f t="shared" ca="1" si="46"/>
        <v>597.75890410958903</v>
      </c>
      <c r="I342" s="26">
        <f t="shared" ca="1" si="42"/>
        <v>320172.05517686077</v>
      </c>
      <c r="J342" s="26">
        <f t="shared" ca="1" si="44"/>
        <v>-320172.05517686077</v>
      </c>
      <c r="K342" s="27">
        <f t="shared" ca="1" si="45"/>
        <v>-4207.4002659284197</v>
      </c>
      <c r="L342" s="27">
        <f t="shared" ca="1" si="43"/>
        <v>88.166666666666657</v>
      </c>
    </row>
    <row r="343" spans="1:12">
      <c r="A343" s="31">
        <v>52475</v>
      </c>
      <c r="B343" s="23">
        <v>340</v>
      </c>
      <c r="C343" s="24">
        <f t="shared" si="40"/>
        <v>1323826.3503938946</v>
      </c>
      <c r="D343" s="24"/>
      <c r="E343" s="24">
        <f t="shared" si="47"/>
        <v>1338545.7042042722</v>
      </c>
      <c r="F343" s="24">
        <f t="shared" si="41"/>
        <v>4633.3922263786308</v>
      </c>
      <c r="G343" s="32"/>
      <c r="H343" s="25">
        <f t="shared" ca="1" si="46"/>
        <v>598.75890410958903</v>
      </c>
      <c r="I343" s="26">
        <f t="shared" ca="1" si="42"/>
        <v>315964.65491093235</v>
      </c>
      <c r="J343" s="26">
        <f t="shared" ca="1" si="44"/>
        <v>-315964.65491093235</v>
      </c>
      <c r="K343" s="27">
        <f t="shared" ca="1" si="45"/>
        <v>-4222.1261668591687</v>
      </c>
      <c r="L343" s="27">
        <f t="shared" ca="1" si="43"/>
        <v>88.25</v>
      </c>
    </row>
    <row r="344" spans="1:12">
      <c r="A344" s="31">
        <v>52505</v>
      </c>
      <c r="B344" s="23">
        <v>341</v>
      </c>
      <c r="C344" s="24">
        <f t="shared" si="40"/>
        <v>1329959.7426202733</v>
      </c>
      <c r="D344" s="24"/>
      <c r="E344" s="24">
        <f t="shared" si="47"/>
        <v>1344722.1053102904</v>
      </c>
      <c r="F344" s="24">
        <f t="shared" si="41"/>
        <v>4654.8590991709561</v>
      </c>
      <c r="G344" s="32"/>
      <c r="H344" s="25">
        <f t="shared" ca="1" si="46"/>
        <v>599.75890410958903</v>
      </c>
      <c r="I344" s="26">
        <f t="shared" ca="1" si="42"/>
        <v>311742.52874407318</v>
      </c>
      <c r="J344" s="26">
        <f t="shared" ca="1" si="44"/>
        <v>-311742.52874407318</v>
      </c>
      <c r="K344" s="27">
        <f t="shared" ca="1" si="45"/>
        <v>-4236.9036084431764</v>
      </c>
      <c r="L344" s="27">
        <f t="shared" ca="1" si="43"/>
        <v>88.333333333333343</v>
      </c>
    </row>
    <row r="345" spans="1:12">
      <c r="A345" s="31">
        <v>52536</v>
      </c>
      <c r="B345" s="23">
        <v>342</v>
      </c>
      <c r="C345" s="24">
        <f t="shared" si="40"/>
        <v>1336114.6017194442</v>
      </c>
      <c r="D345" s="24"/>
      <c r="E345" s="24">
        <f t="shared" si="47"/>
        <v>1350920.1238201794</v>
      </c>
      <c r="F345" s="24">
        <f t="shared" si="41"/>
        <v>4676.4011060180537</v>
      </c>
      <c r="G345" s="32"/>
      <c r="H345" s="25">
        <f t="shared" ca="1" si="46"/>
        <v>600.75890410958903</v>
      </c>
      <c r="I345" s="26">
        <f t="shared" ca="1" si="42"/>
        <v>307505.62513563002</v>
      </c>
      <c r="J345" s="26">
        <f t="shared" ca="1" si="44"/>
        <v>-307505.62513563002</v>
      </c>
      <c r="K345" s="27">
        <f t="shared" ca="1" si="45"/>
        <v>-4251.7327710727277</v>
      </c>
      <c r="L345" s="27">
        <f t="shared" ca="1" si="43"/>
        <v>88.416666666666657</v>
      </c>
    </row>
    <row r="346" spans="1:12">
      <c r="A346" s="31">
        <v>52566</v>
      </c>
      <c r="B346" s="23">
        <v>343</v>
      </c>
      <c r="C346" s="24">
        <f t="shared" si="40"/>
        <v>1342291.0028254623</v>
      </c>
      <c r="D346" s="24"/>
      <c r="E346" s="24">
        <f t="shared" si="47"/>
        <v>1357139.835394853</v>
      </c>
      <c r="F346" s="24">
        <f t="shared" si="41"/>
        <v>4698.018509889117</v>
      </c>
      <c r="G346" s="32"/>
      <c r="H346" s="25">
        <f t="shared" ca="1" si="46"/>
        <v>601.75890410958903</v>
      </c>
      <c r="I346" s="26">
        <f t="shared" ca="1" si="42"/>
        <v>303253.89236455731</v>
      </c>
      <c r="J346" s="26">
        <f t="shared" ca="1" si="44"/>
        <v>-303253.89236455731</v>
      </c>
      <c r="K346" s="27">
        <f t="shared" ca="1" si="45"/>
        <v>-4266.6138357714817</v>
      </c>
      <c r="L346" s="27">
        <f t="shared" ca="1" si="43"/>
        <v>88.5</v>
      </c>
    </row>
    <row r="347" spans="1:12">
      <c r="A347" s="31">
        <v>52597</v>
      </c>
      <c r="B347" s="23">
        <v>344</v>
      </c>
      <c r="C347" s="24">
        <f t="shared" si="40"/>
        <v>1348489.0213353513</v>
      </c>
      <c r="D347" s="24"/>
      <c r="E347" s="24">
        <f t="shared" si="47"/>
        <v>1363381.3159600382</v>
      </c>
      <c r="F347" s="24">
        <f t="shared" si="41"/>
        <v>4719.711574673729</v>
      </c>
      <c r="G347" s="32"/>
      <c r="H347" s="25">
        <f t="shared" ca="1" si="46"/>
        <v>602.75890410958903</v>
      </c>
      <c r="I347" s="26">
        <f t="shared" ca="1" si="42"/>
        <v>298987.2785287858</v>
      </c>
      <c r="J347" s="26">
        <f t="shared" ca="1" si="44"/>
        <v>-298987.2785287858</v>
      </c>
      <c r="K347" s="27">
        <f t="shared" ca="1" si="45"/>
        <v>-4281.5469841966824</v>
      </c>
      <c r="L347" s="27">
        <f t="shared" ca="1" si="43"/>
        <v>88.583333333333343</v>
      </c>
    </row>
    <row r="348" spans="1:12">
      <c r="A348" s="31">
        <v>52628</v>
      </c>
      <c r="B348" s="23">
        <v>345</v>
      </c>
      <c r="C348" s="24">
        <f t="shared" si="40"/>
        <v>1354708.7329100249</v>
      </c>
      <c r="D348" s="24"/>
      <c r="E348" s="24">
        <f t="shared" si="47"/>
        <v>1369644.6417072015</v>
      </c>
      <c r="F348" s="24">
        <f t="shared" si="41"/>
        <v>4741.4805651850866</v>
      </c>
      <c r="G348" s="32"/>
      <c r="H348" s="25">
        <f t="shared" ca="1" si="46"/>
        <v>603.75890410958903</v>
      </c>
      <c r="I348" s="26">
        <f t="shared" ca="1" si="42"/>
        <v>294705.7315445891</v>
      </c>
      <c r="J348" s="26">
        <f t="shared" ca="1" si="44"/>
        <v>-294705.7315445891</v>
      </c>
      <c r="K348" s="27">
        <f t="shared" ca="1" si="45"/>
        <v>-4296.5323986413705</v>
      </c>
      <c r="L348" s="27">
        <f t="shared" ca="1" si="43"/>
        <v>88.666666666666657</v>
      </c>
    </row>
    <row r="349" spans="1:12">
      <c r="A349" s="31">
        <v>52657</v>
      </c>
      <c r="B349" s="23">
        <v>346</v>
      </c>
      <c r="C349" s="24">
        <f t="shared" si="40"/>
        <v>1360950.2134752101</v>
      </c>
      <c r="D349" s="24"/>
      <c r="E349" s="24">
        <f t="shared" si="47"/>
        <v>1375929.8890944798</v>
      </c>
      <c r="F349" s="24">
        <f t="shared" si="41"/>
        <v>4763.3257471632351</v>
      </c>
      <c r="G349" s="32"/>
      <c r="H349" s="25">
        <f t="shared" ca="1" si="46"/>
        <v>604.75890410958903</v>
      </c>
      <c r="I349" s="26">
        <f t="shared" ca="1" si="42"/>
        <v>290409.19914594776</v>
      </c>
      <c r="J349" s="26">
        <f t="shared" ca="1" si="44"/>
        <v>-290409.19914594776</v>
      </c>
      <c r="K349" s="27">
        <f t="shared" ca="1" si="45"/>
        <v>-4311.5702620366155</v>
      </c>
      <c r="L349" s="27">
        <f t="shared" ca="1" si="43"/>
        <v>88.75</v>
      </c>
    </row>
    <row r="350" spans="1:12">
      <c r="A350" s="31">
        <v>52688</v>
      </c>
      <c r="B350" s="23">
        <v>347</v>
      </c>
      <c r="C350" s="24">
        <f t="shared" si="40"/>
        <v>1367213.5392223734</v>
      </c>
      <c r="D350" s="24"/>
      <c r="E350" s="24">
        <f t="shared" si="47"/>
        <v>1382237.1348476135</v>
      </c>
      <c r="F350" s="24">
        <f t="shared" si="41"/>
        <v>4785.2473872783066</v>
      </c>
      <c r="G350" s="32"/>
      <c r="H350" s="25">
        <f t="shared" ca="1" si="46"/>
        <v>605.75890410958903</v>
      </c>
      <c r="I350" s="26">
        <f t="shared" ca="1" si="42"/>
        <v>286097.62888391112</v>
      </c>
      <c r="J350" s="26">
        <f t="shared" ca="1" si="44"/>
        <v>-286097.62888391112</v>
      </c>
      <c r="K350" s="27">
        <f t="shared" ca="1" si="45"/>
        <v>-4326.6607579537431</v>
      </c>
      <c r="L350" s="27">
        <f t="shared" ca="1" si="43"/>
        <v>88.833333333333343</v>
      </c>
    </row>
    <row r="351" spans="1:12">
      <c r="A351" s="31">
        <v>52718</v>
      </c>
      <c r="B351" s="23">
        <v>348</v>
      </c>
      <c r="C351" s="24">
        <f t="shared" si="40"/>
        <v>1373498.7866096518</v>
      </c>
      <c r="D351" s="24"/>
      <c r="E351" s="24">
        <f t="shared" si="47"/>
        <v>1388566.4559608833</v>
      </c>
      <c r="F351" s="24">
        <f t="shared" si="41"/>
        <v>4807.2457531337805</v>
      </c>
      <c r="G351" s="32"/>
      <c r="H351" s="25">
        <f t="shared" ca="1" si="46"/>
        <v>606.75890410958903</v>
      </c>
      <c r="I351" s="26">
        <f t="shared" ca="1" si="42"/>
        <v>281770.96812595736</v>
      </c>
      <c r="J351" s="26">
        <f t="shared" ca="1" si="44"/>
        <v>-281770.96812595736</v>
      </c>
      <c r="K351" s="27">
        <f t="shared" ca="1" si="45"/>
        <v>-4341.8040706065813</v>
      </c>
      <c r="L351" s="27">
        <f t="shared" ca="1" si="43"/>
        <v>88.916666666666657</v>
      </c>
    </row>
    <row r="352" spans="1:12">
      <c r="A352" s="31">
        <v>52749</v>
      </c>
      <c r="B352" s="23">
        <v>349</v>
      </c>
      <c r="C352" s="24">
        <f t="shared" si="40"/>
        <v>1379806.0323627854</v>
      </c>
      <c r="D352" s="24"/>
      <c r="E352" s="24">
        <f t="shared" si="47"/>
        <v>1394917.9296980496</v>
      </c>
      <c r="F352" s="24">
        <f t="shared" si="41"/>
        <v>4829.3211132697488</v>
      </c>
      <c r="G352" s="32"/>
      <c r="H352" s="25">
        <f t="shared" ca="1" si="46"/>
        <v>607.75890410958903</v>
      </c>
      <c r="I352" s="26">
        <f t="shared" ca="1" si="42"/>
        <v>277429.16405535076</v>
      </c>
      <c r="J352" s="26">
        <f t="shared" ca="1" si="44"/>
        <v>-277429.16405535076</v>
      </c>
      <c r="K352" s="27">
        <f t="shared" ca="1" si="45"/>
        <v>-4357.0003848537044</v>
      </c>
      <c r="L352" s="27">
        <f t="shared" ca="1" si="43"/>
        <v>89</v>
      </c>
    </row>
    <row r="353" spans="1:12">
      <c r="A353" s="31">
        <v>52779</v>
      </c>
      <c r="B353" s="23">
        <v>350</v>
      </c>
      <c r="C353" s="24">
        <f t="shared" si="40"/>
        <v>1386135.3534760552</v>
      </c>
      <c r="D353" s="24"/>
      <c r="E353" s="24">
        <f t="shared" si="47"/>
        <v>1401291.6335932959</v>
      </c>
      <c r="F353" s="24">
        <f t="shared" si="41"/>
        <v>4851.4737371661931</v>
      </c>
      <c r="G353" s="32"/>
      <c r="H353" s="25">
        <f t="shared" ca="1" si="46"/>
        <v>608.75890410958903</v>
      </c>
      <c r="I353" s="26">
        <f t="shared" ca="1" si="42"/>
        <v>273072.16367049707</v>
      </c>
      <c r="J353" s="26">
        <f t="shared" ca="1" si="44"/>
        <v>-273072.16367049707</v>
      </c>
      <c r="K353" s="27">
        <f t="shared" ca="1" si="45"/>
        <v>-4372.2498862006923</v>
      </c>
      <c r="L353" s="27">
        <f t="shared" ca="1" si="43"/>
        <v>89.083333333333343</v>
      </c>
    </row>
    <row r="354" spans="1:12">
      <c r="A354" s="31">
        <v>52810</v>
      </c>
      <c r="B354" s="23">
        <v>351</v>
      </c>
      <c r="C354" s="24">
        <f t="shared" si="40"/>
        <v>1392486.8272132215</v>
      </c>
      <c r="D354" s="24"/>
      <c r="E354" s="24">
        <f t="shared" si="47"/>
        <v>1407687.6454521755</v>
      </c>
      <c r="F354" s="24">
        <f t="shared" si="41"/>
        <v>4873.7038952462744</v>
      </c>
      <c r="G354" s="32"/>
      <c r="H354" s="25">
        <f t="shared" ca="1" si="46"/>
        <v>609.75890410958903</v>
      </c>
      <c r="I354" s="26">
        <f t="shared" ca="1" si="42"/>
        <v>268699.91378429637</v>
      </c>
      <c r="J354" s="26">
        <f t="shared" ca="1" si="44"/>
        <v>-268699.91378429637</v>
      </c>
      <c r="K354" s="27">
        <f t="shared" ca="1" si="45"/>
        <v>-4387.5527608023949</v>
      </c>
      <c r="L354" s="27">
        <f t="shared" ca="1" si="43"/>
        <v>89.166666666666657</v>
      </c>
    </row>
    <row r="355" spans="1:12">
      <c r="A355" s="31">
        <v>52841</v>
      </c>
      <c r="B355" s="23">
        <v>352</v>
      </c>
      <c r="C355" s="24">
        <f t="shared" si="40"/>
        <v>1398860.5311084678</v>
      </c>
      <c r="D355" s="24"/>
      <c r="E355" s="24">
        <f t="shared" si="47"/>
        <v>1414106.0433525613</v>
      </c>
      <c r="F355" s="24">
        <f t="shared" si="41"/>
        <v>4896.0118588796367</v>
      </c>
      <c r="G355" s="32"/>
      <c r="H355" s="25">
        <f t="shared" ca="1" si="46"/>
        <v>610.75890410958903</v>
      </c>
      <c r="I355" s="26">
        <f t="shared" ca="1" si="42"/>
        <v>264312.36102349398</v>
      </c>
      <c r="J355" s="26">
        <f t="shared" ca="1" si="44"/>
        <v>-264312.36102349398</v>
      </c>
      <c r="K355" s="27">
        <f t="shared" ca="1" si="45"/>
        <v>-4402.9091954652031</v>
      </c>
      <c r="L355" s="27">
        <f t="shared" ca="1" si="43"/>
        <v>89.25</v>
      </c>
    </row>
    <row r="356" spans="1:12">
      <c r="A356" s="31">
        <v>52871</v>
      </c>
      <c r="B356" s="23">
        <v>353</v>
      </c>
      <c r="C356" s="24">
        <f t="shared" si="40"/>
        <v>1405256.5429673474</v>
      </c>
      <c r="D356" s="24"/>
      <c r="E356" s="24">
        <f t="shared" si="47"/>
        <v>1420546.9056455984</v>
      </c>
      <c r="F356" s="24">
        <f t="shared" si="41"/>
        <v>4918.3979003857157</v>
      </c>
      <c r="G356" s="32"/>
      <c r="H356" s="25">
        <f t="shared" ca="1" si="46"/>
        <v>611.75890410958903</v>
      </c>
      <c r="I356" s="26">
        <f t="shared" ca="1" si="42"/>
        <v>259909.45182802877</v>
      </c>
      <c r="J356" s="26">
        <f t="shared" ca="1" si="44"/>
        <v>-259909.45182802877</v>
      </c>
      <c r="K356" s="27">
        <f t="shared" ca="1" si="45"/>
        <v>-4418.3193776493317</v>
      </c>
      <c r="L356" s="27">
        <f t="shared" ca="1" si="43"/>
        <v>89.333333333333343</v>
      </c>
    </row>
    <row r="357" spans="1:12">
      <c r="A357" s="31">
        <v>52902</v>
      </c>
      <c r="B357" s="23">
        <v>354</v>
      </c>
      <c r="C357" s="24">
        <f t="shared" si="40"/>
        <v>1411674.9408677332</v>
      </c>
      <c r="D357" s="24"/>
      <c r="E357" s="24">
        <f t="shared" si="47"/>
        <v>1427010.3109566611</v>
      </c>
      <c r="F357" s="24">
        <f t="shared" si="41"/>
        <v>4940.8622930370657</v>
      </c>
      <c r="G357" s="32"/>
      <c r="H357" s="25">
        <f t="shared" ca="1" si="46"/>
        <v>612.75890410958903</v>
      </c>
      <c r="I357" s="26">
        <f t="shared" ca="1" si="42"/>
        <v>255491.13245037943</v>
      </c>
      <c r="J357" s="26">
        <f t="shared" ca="1" si="44"/>
        <v>-255491.13245037943</v>
      </c>
      <c r="K357" s="27">
        <f t="shared" ca="1" si="45"/>
        <v>-4433.7834954711043</v>
      </c>
      <c r="L357" s="27">
        <f t="shared" ca="1" si="43"/>
        <v>89.416666666666657</v>
      </c>
    </row>
    <row r="358" spans="1:12">
      <c r="A358" s="31">
        <v>52932</v>
      </c>
      <c r="B358" s="23">
        <v>355</v>
      </c>
      <c r="C358" s="24">
        <f t="shared" si="40"/>
        <v>1418115.8031607703</v>
      </c>
      <c r="D358" s="24"/>
      <c r="E358" s="24">
        <f t="shared" si="47"/>
        <v>1433496.3381863125</v>
      </c>
      <c r="F358" s="24">
        <f t="shared" si="41"/>
        <v>4963.4053110626955</v>
      </c>
      <c r="G358" s="32"/>
      <c r="H358" s="25">
        <f t="shared" ca="1" si="46"/>
        <v>613.75890410958903</v>
      </c>
      <c r="I358" s="26">
        <f t="shared" ca="1" si="42"/>
        <v>251057.34895490832</v>
      </c>
      <c r="J358" s="26">
        <f t="shared" ca="1" si="44"/>
        <v>-251057.34895490832</v>
      </c>
      <c r="K358" s="27">
        <f t="shared" ca="1" si="45"/>
        <v>-4449.3017377052529</v>
      </c>
      <c r="L358" s="27">
        <f t="shared" ca="1" si="43"/>
        <v>89.5</v>
      </c>
    </row>
    <row r="359" spans="1:12">
      <c r="A359" s="31">
        <v>52963</v>
      </c>
      <c r="B359" s="23">
        <v>356</v>
      </c>
      <c r="C359" s="24">
        <f t="shared" si="40"/>
        <v>1424579.208471833</v>
      </c>
      <c r="D359" s="24"/>
      <c r="E359" s="24">
        <f t="shared" si="47"/>
        <v>1440005.0665112676</v>
      </c>
      <c r="F359" s="24">
        <f t="shared" si="41"/>
        <v>4986.0272296514149</v>
      </c>
      <c r="G359" s="32"/>
      <c r="H359" s="25">
        <f t="shared" ca="1" si="46"/>
        <v>614.75890410958903</v>
      </c>
      <c r="I359" s="26">
        <f t="shared" ca="1" si="42"/>
        <v>246608.04721720307</v>
      </c>
      <c r="J359" s="26">
        <f t="shared" ca="1" si="44"/>
        <v>-246608.04721720307</v>
      </c>
      <c r="K359" s="27">
        <f t="shared" ca="1" si="45"/>
        <v>-4464.8742937872212</v>
      </c>
      <c r="L359" s="27">
        <f t="shared" ca="1" si="43"/>
        <v>89.583333333333343</v>
      </c>
    </row>
    <row r="360" spans="1:12">
      <c r="A360" s="31">
        <v>52994</v>
      </c>
      <c r="B360" s="23">
        <v>357</v>
      </c>
      <c r="C360" s="24">
        <f t="shared" si="40"/>
        <v>1431065.2357014844</v>
      </c>
      <c r="D360" s="24"/>
      <c r="E360" s="24">
        <f t="shared" si="47"/>
        <v>1446536.57538536</v>
      </c>
      <c r="F360" s="24">
        <f t="shared" si="41"/>
        <v>5008.7283249551947</v>
      </c>
      <c r="G360" s="32"/>
      <c r="H360" s="25">
        <f t="shared" ca="1" si="46"/>
        <v>615.75890410958903</v>
      </c>
      <c r="I360" s="26">
        <f t="shared" ca="1" si="42"/>
        <v>242143.17292341584</v>
      </c>
      <c r="J360" s="26">
        <f t="shared" ca="1" si="44"/>
        <v>-242143.17292341584</v>
      </c>
      <c r="K360" s="27">
        <f t="shared" ca="1" si="45"/>
        <v>-4480.5013538154772</v>
      </c>
      <c r="L360" s="27">
        <f t="shared" ca="1" si="43"/>
        <v>89.666666666666657</v>
      </c>
    </row>
    <row r="361" spans="1:12">
      <c r="A361" s="31">
        <v>53022</v>
      </c>
      <c r="B361" s="23">
        <v>358</v>
      </c>
      <c r="C361" s="24">
        <f t="shared" si="40"/>
        <v>1437573.9640264395</v>
      </c>
      <c r="D361" s="24"/>
      <c r="E361" s="24">
        <f t="shared" si="47"/>
        <v>1453090.9445405118</v>
      </c>
      <c r="F361" s="24">
        <f t="shared" si="41"/>
        <v>5031.5088740925376</v>
      </c>
      <c r="G361" s="32"/>
      <c r="H361" s="25">
        <f t="shared" ca="1" si="46"/>
        <v>616.75890410958903</v>
      </c>
      <c r="I361" s="26">
        <f t="shared" ca="1" si="42"/>
        <v>237662.67156960035</v>
      </c>
      <c r="J361" s="26">
        <f t="shared" ca="1" si="44"/>
        <v>-237662.67156960035</v>
      </c>
      <c r="K361" s="27">
        <f t="shared" ca="1" si="45"/>
        <v>-4496.1831085538306</v>
      </c>
      <c r="L361" s="27">
        <f t="shared" ca="1" si="43"/>
        <v>89.75</v>
      </c>
    </row>
    <row r="362" spans="1:12">
      <c r="A362" s="31">
        <v>53053</v>
      </c>
      <c r="B362" s="23">
        <v>359</v>
      </c>
      <c r="C362" s="24">
        <f t="shared" si="40"/>
        <v>1444105.472900532</v>
      </c>
      <c r="D362" s="24"/>
      <c r="E362" s="24">
        <f t="shared" si="47"/>
        <v>1459668.2539877067</v>
      </c>
      <c r="F362" s="24">
        <f t="shared" si="41"/>
        <v>5054.3691551518614</v>
      </c>
      <c r="G362" s="32"/>
      <c r="H362" s="25">
        <f t="shared" ca="1" si="46"/>
        <v>617.75890410958903</v>
      </c>
      <c r="I362" s="26">
        <f t="shared" ca="1" si="42"/>
        <v>233166.48846104651</v>
      </c>
      <c r="J362" s="26">
        <f t="shared" ca="1" si="44"/>
        <v>-233166.48846104651</v>
      </c>
      <c r="K362" s="27">
        <f t="shared" ca="1" si="45"/>
        <v>-4511.9197494337695</v>
      </c>
      <c r="L362" s="27">
        <f t="shared" ca="1" si="43"/>
        <v>89.833333333333343</v>
      </c>
    </row>
    <row r="363" spans="1:12">
      <c r="A363" s="31">
        <v>53083</v>
      </c>
      <c r="B363" s="23">
        <v>360</v>
      </c>
      <c r="C363" s="24">
        <f t="shared" si="40"/>
        <v>1450659.8420556837</v>
      </c>
      <c r="D363" s="24"/>
      <c r="E363" s="24">
        <f t="shared" si="47"/>
        <v>1466268.5840179669</v>
      </c>
      <c r="F363" s="24">
        <f t="shared" si="41"/>
        <v>5077.3094471948925</v>
      </c>
      <c r="G363" s="32"/>
      <c r="H363" s="25">
        <f t="shared" ca="1" si="46"/>
        <v>618.75890410958903</v>
      </c>
      <c r="I363" s="26">
        <f t="shared" ca="1" si="42"/>
        <v>228654.56871161275</v>
      </c>
      <c r="J363" s="26">
        <f t="shared" ca="1" si="44"/>
        <v>-228654.56871161275</v>
      </c>
      <c r="K363" s="27">
        <f t="shared" ca="1" si="45"/>
        <v>-4527.7114685567876</v>
      </c>
      <c r="L363" s="27">
        <f t="shared" ca="1" si="43"/>
        <v>89.916666666666657</v>
      </c>
    </row>
    <row r="364" spans="1:12">
      <c r="A364" s="31">
        <v>53114</v>
      </c>
      <c r="B364" s="23">
        <v>361</v>
      </c>
      <c r="C364" s="24">
        <f t="shared" si="40"/>
        <v>1457237.1515028786</v>
      </c>
      <c r="D364" s="24"/>
      <c r="E364" s="24">
        <f t="shared" si="47"/>
        <v>1472892.0152033328</v>
      </c>
      <c r="F364" s="24">
        <f t="shared" si="41"/>
        <v>5100.3300302600746</v>
      </c>
      <c r="G364" s="32"/>
      <c r="H364" s="25">
        <f t="shared" ca="1" si="46"/>
        <v>619.75890410958903</v>
      </c>
      <c r="I364" s="26">
        <f t="shared" ca="1" si="42"/>
        <v>224126.85724305597</v>
      </c>
      <c r="J364" s="26">
        <f t="shared" ca="1" si="44"/>
        <v>-224126.85724305597</v>
      </c>
      <c r="K364" s="27">
        <f t="shared" ca="1" si="45"/>
        <v>-4543.5584586967361</v>
      </c>
      <c r="L364" s="27">
        <f t="shared" ca="1" si="43"/>
        <v>90</v>
      </c>
    </row>
    <row r="365" spans="1:12">
      <c r="A365" s="31">
        <v>53144</v>
      </c>
      <c r="B365" s="23">
        <v>362</v>
      </c>
      <c r="C365" s="24">
        <f t="shared" si="40"/>
        <v>1463837.4815331388</v>
      </c>
      <c r="D365" s="24"/>
      <c r="E365" s="24">
        <f t="shared" si="47"/>
        <v>1479538.6283978475</v>
      </c>
      <c r="F365" s="24">
        <f t="shared" si="41"/>
        <v>5123.4311853659856</v>
      </c>
      <c r="G365" s="32"/>
      <c r="H365" s="25">
        <f t="shared" ca="1" si="46"/>
        <v>620.75890410958903</v>
      </c>
      <c r="I365" s="26">
        <f t="shared" ca="1" si="42"/>
        <v>219583.29878435924</v>
      </c>
      <c r="J365" s="26">
        <f t="shared" ca="1" si="44"/>
        <v>-219583.29878435924</v>
      </c>
      <c r="K365" s="27">
        <f t="shared" ca="1" si="45"/>
        <v>-4559.460913302175</v>
      </c>
      <c r="L365" s="27">
        <f t="shared" ca="1" si="43"/>
        <v>90.083333333333343</v>
      </c>
    </row>
    <row r="366" spans="1:12">
      <c r="A366" s="31">
        <v>53175</v>
      </c>
      <c r="B366" s="23">
        <v>363</v>
      </c>
      <c r="C366" s="24">
        <f t="shared" si="40"/>
        <v>1470460.9127185047</v>
      </c>
      <c r="D366" s="24"/>
      <c r="E366" s="24">
        <f t="shared" si="47"/>
        <v>1486208.5047385432</v>
      </c>
      <c r="F366" s="24">
        <f t="shared" si="41"/>
        <v>5146.6131945147654</v>
      </c>
      <c r="G366" s="32"/>
      <c r="H366" s="25">
        <f t="shared" ca="1" si="46"/>
        <v>621.75890410958903</v>
      </c>
      <c r="I366" s="26">
        <f t="shared" ca="1" si="42"/>
        <v>215023.83787105707</v>
      </c>
      <c r="J366" s="26">
        <f t="shared" ca="1" si="44"/>
        <v>-215023.83787105707</v>
      </c>
      <c r="K366" s="27">
        <f t="shared" ca="1" si="45"/>
        <v>-4575.4190264987328</v>
      </c>
      <c r="L366" s="27">
        <f t="shared" ca="1" si="43"/>
        <v>90.166666666666657</v>
      </c>
    </row>
    <row r="367" spans="1:12">
      <c r="A367" s="31">
        <v>53206</v>
      </c>
      <c r="B367" s="23">
        <v>364</v>
      </c>
      <c r="C367" s="24">
        <f t="shared" si="40"/>
        <v>1477107.5259130194</v>
      </c>
      <c r="D367" s="24"/>
      <c r="E367" s="24">
        <f t="shared" si="47"/>
        <v>1492901.7256464311</v>
      </c>
      <c r="F367" s="24">
        <f t="shared" si="41"/>
        <v>5169.8763406955677</v>
      </c>
      <c r="G367" s="32"/>
      <c r="H367" s="25">
        <f t="shared" ca="1" si="46"/>
        <v>622.75890410958903</v>
      </c>
      <c r="I367" s="26">
        <f t="shared" ca="1" si="42"/>
        <v>210448.41884455833</v>
      </c>
      <c r="J367" s="26">
        <f t="shared" ca="1" si="44"/>
        <v>-210448.41884455833</v>
      </c>
      <c r="K367" s="27">
        <f t="shared" ca="1" si="45"/>
        <v>-4591.4329930914782</v>
      </c>
      <c r="L367" s="27">
        <f t="shared" ca="1" si="43"/>
        <v>90.25</v>
      </c>
    </row>
    <row r="368" spans="1:12">
      <c r="A368" s="31">
        <v>53236</v>
      </c>
      <c r="B368" s="23">
        <v>365</v>
      </c>
      <c r="C368" s="24">
        <f t="shared" si="40"/>
        <v>1483777.4022537151</v>
      </c>
      <c r="D368" s="24"/>
      <c r="E368" s="24">
        <f t="shared" si="47"/>
        <v>1499618.3728274966</v>
      </c>
      <c r="F368" s="24">
        <f t="shared" si="41"/>
        <v>5193.2209078880023</v>
      </c>
      <c r="G368" s="32"/>
      <c r="H368" s="25">
        <f t="shared" ca="1" si="46"/>
        <v>623.75890410958903</v>
      </c>
      <c r="I368" s="26">
        <f t="shared" ca="1" si="42"/>
        <v>205856.98585146686</v>
      </c>
      <c r="J368" s="26">
        <f t="shared" ca="1" si="44"/>
        <v>-205856.98585146686</v>
      </c>
      <c r="K368" s="27">
        <f t="shared" ca="1" si="45"/>
        <v>-4607.5030085672979</v>
      </c>
      <c r="L368" s="27">
        <f t="shared" ca="1" si="43"/>
        <v>90.333333333333343</v>
      </c>
    </row>
    <row r="369" spans="1:12">
      <c r="A369" s="31">
        <v>53267</v>
      </c>
      <c r="B369" s="23">
        <v>366</v>
      </c>
      <c r="C369" s="24">
        <f t="shared" si="40"/>
        <v>1490470.623161603</v>
      </c>
      <c r="D369" s="24"/>
      <c r="E369" s="24">
        <f t="shared" si="47"/>
        <v>1506358.5282736958</v>
      </c>
      <c r="F369" s="24">
        <f t="shared" si="41"/>
        <v>5216.6471810656103</v>
      </c>
      <c r="G369" s="32"/>
      <c r="H369" s="25">
        <f t="shared" ca="1" si="46"/>
        <v>624.75890410958903</v>
      </c>
      <c r="I369" s="26">
        <f t="shared" ca="1" si="42"/>
        <v>201249.48284289957</v>
      </c>
      <c r="J369" s="26">
        <f t="shared" ca="1" si="44"/>
        <v>-201249.48284289957</v>
      </c>
      <c r="K369" s="27">
        <f t="shared" ca="1" si="45"/>
        <v>-4623.6292690972841</v>
      </c>
      <c r="L369" s="27">
        <f t="shared" ca="1" si="43"/>
        <v>90.416666666666657</v>
      </c>
    </row>
    <row r="370" spans="1:12">
      <c r="A370" s="31">
        <v>53297</v>
      </c>
      <c r="B370" s="23">
        <v>367</v>
      </c>
      <c r="C370" s="24">
        <f t="shared" si="40"/>
        <v>1497187.2703426685</v>
      </c>
      <c r="D370" s="24"/>
      <c r="E370" s="24">
        <f t="shared" si="47"/>
        <v>1513122.2742639568</v>
      </c>
      <c r="F370" s="24">
        <f t="shared" si="41"/>
        <v>5240.1554461993392</v>
      </c>
      <c r="G370" s="32"/>
      <c r="H370" s="25">
        <f t="shared" ca="1" si="46"/>
        <v>625.75890410958903</v>
      </c>
      <c r="I370" s="26">
        <f t="shared" ca="1" si="42"/>
        <v>196625.85357380228</v>
      </c>
      <c r="J370" s="26">
        <f t="shared" ca="1" si="44"/>
        <v>-196625.85357380228</v>
      </c>
      <c r="K370" s="27">
        <f t="shared" ca="1" si="45"/>
        <v>-4639.811971539124</v>
      </c>
      <c r="L370" s="27">
        <f t="shared" ca="1" si="43"/>
        <v>90.5</v>
      </c>
    </row>
    <row r="371" spans="1:12">
      <c r="A371" s="31">
        <v>53328</v>
      </c>
      <c r="B371" s="23">
        <v>368</v>
      </c>
      <c r="C371" s="24">
        <f t="shared" si="40"/>
        <v>1503927.4257888678</v>
      </c>
      <c r="D371" s="24"/>
      <c r="E371" s="24">
        <f t="shared" si="47"/>
        <v>1519909.6933651837</v>
      </c>
      <c r="F371" s="24">
        <f t="shared" si="41"/>
        <v>5263.7459902610362</v>
      </c>
      <c r="G371" s="32"/>
      <c r="H371" s="25">
        <f t="shared" ca="1" si="46"/>
        <v>626.75890410958903</v>
      </c>
      <c r="I371" s="26">
        <f t="shared" ca="1" si="42"/>
        <v>191986.04160226314</v>
      </c>
      <c r="J371" s="26">
        <f t="shared" ca="1" si="44"/>
        <v>-191986.04160226314</v>
      </c>
      <c r="K371" s="27">
        <f t="shared" ca="1" si="45"/>
        <v>-4656.0513134395114</v>
      </c>
      <c r="L371" s="27">
        <f t="shared" ca="1" si="43"/>
        <v>90.583333333333343</v>
      </c>
    </row>
    <row r="372" spans="1:12">
      <c r="A372" s="31">
        <v>53359</v>
      </c>
      <c r="B372" s="23">
        <v>369</v>
      </c>
      <c r="C372" s="24">
        <f t="shared" si="40"/>
        <v>1510691.1717791287</v>
      </c>
      <c r="D372" s="24"/>
      <c r="E372" s="24">
        <f t="shared" si="47"/>
        <v>1526720.868433265</v>
      </c>
      <c r="F372" s="24">
        <f t="shared" si="41"/>
        <v>5287.4191012269503</v>
      </c>
      <c r="G372" s="32"/>
      <c r="H372" s="25">
        <f t="shared" ca="1" si="46"/>
        <v>627.75890410958903</v>
      </c>
      <c r="I372" s="26">
        <f t="shared" ca="1" si="42"/>
        <v>187329.99028882364</v>
      </c>
      <c r="J372" s="26">
        <f t="shared" ca="1" si="44"/>
        <v>-187329.99028882364</v>
      </c>
      <c r="K372" s="27">
        <f t="shared" ca="1" si="45"/>
        <v>-4672.3474930365501</v>
      </c>
      <c r="L372" s="27">
        <f t="shared" ca="1" si="43"/>
        <v>90.666666666666657</v>
      </c>
    </row>
    <row r="373" spans="1:12">
      <c r="A373" s="31">
        <v>53387</v>
      </c>
      <c r="B373" s="23">
        <v>370</v>
      </c>
      <c r="C373" s="24">
        <f t="shared" si="40"/>
        <v>1517478.5908803556</v>
      </c>
      <c r="D373" s="24"/>
      <c r="E373" s="24">
        <f t="shared" si="47"/>
        <v>1533555.8826140845</v>
      </c>
      <c r="F373" s="24">
        <f t="shared" si="41"/>
        <v>5311.1750680812438</v>
      </c>
      <c r="G373" s="32"/>
      <c r="H373" s="25">
        <f t="shared" ca="1" si="46"/>
        <v>628.75890410958903</v>
      </c>
      <c r="I373" s="26">
        <f t="shared" ca="1" si="42"/>
        <v>182657.64279578708</v>
      </c>
      <c r="J373" s="26">
        <f t="shared" ca="1" si="44"/>
        <v>-182657.64279578708</v>
      </c>
      <c r="K373" s="27">
        <f t="shared" ca="1" si="45"/>
        <v>-4688.700709262177</v>
      </c>
      <c r="L373" s="27">
        <f t="shared" ca="1" si="43"/>
        <v>90.75</v>
      </c>
    </row>
    <row r="374" spans="1:12">
      <c r="A374" s="31">
        <v>53418</v>
      </c>
      <c r="B374" s="23">
        <v>371</v>
      </c>
      <c r="C374" s="24">
        <f t="shared" si="40"/>
        <v>1524289.7659484369</v>
      </c>
      <c r="D374" s="24"/>
      <c r="E374" s="24">
        <f t="shared" si="47"/>
        <v>1540414.8193445369</v>
      </c>
      <c r="F374" s="24">
        <f t="shared" si="41"/>
        <v>5335.0141808195285</v>
      </c>
      <c r="G374" s="32"/>
      <c r="H374" s="25">
        <f t="shared" ca="1" si="46"/>
        <v>629.75890410958903</v>
      </c>
      <c r="I374" s="26">
        <f t="shared" ca="1" si="42"/>
        <v>177968.94208652491</v>
      </c>
      <c r="J374" s="26">
        <f t="shared" ca="1" si="44"/>
        <v>-177968.94208652491</v>
      </c>
      <c r="K374" s="27">
        <f t="shared" ca="1" si="45"/>
        <v>-4705.1111617445949</v>
      </c>
      <c r="L374" s="27">
        <f t="shared" ca="1" si="43"/>
        <v>90.833333333333343</v>
      </c>
    </row>
    <row r="375" spans="1:12">
      <c r="A375" s="31">
        <v>53448</v>
      </c>
      <c r="B375" s="23">
        <v>372</v>
      </c>
      <c r="C375" s="24">
        <f t="shared" si="40"/>
        <v>1531124.7801292564</v>
      </c>
      <c r="D375" s="24"/>
      <c r="E375" s="24">
        <f t="shared" si="47"/>
        <v>1547297.7623535458</v>
      </c>
      <c r="F375" s="24">
        <f t="shared" si="41"/>
        <v>5358.9367304523967</v>
      </c>
      <c r="G375" s="32"/>
      <c r="H375" s="25">
        <f t="shared" ca="1" si="46"/>
        <v>630.75890410958903</v>
      </c>
      <c r="I375" s="26">
        <f t="shared" ca="1" si="42"/>
        <v>173263.83092478031</v>
      </c>
      <c r="J375" s="26">
        <f t="shared" ca="1" si="44"/>
        <v>-173263.83092478031</v>
      </c>
      <c r="K375" s="27">
        <f t="shared" ca="1" si="45"/>
        <v>-4721.5790508107011</v>
      </c>
      <c r="L375" s="27">
        <f t="shared" ca="1" si="43"/>
        <v>90.916666666666657</v>
      </c>
    </row>
    <row r="376" spans="1:12">
      <c r="A376" s="31">
        <v>53479</v>
      </c>
      <c r="B376" s="23">
        <v>373</v>
      </c>
      <c r="C376" s="24">
        <f t="shared" si="40"/>
        <v>1537983.7168597088</v>
      </c>
      <c r="D376" s="24"/>
      <c r="E376" s="24">
        <f t="shared" si="47"/>
        <v>1554204.7956630862</v>
      </c>
      <c r="F376" s="24">
        <f t="shared" si="41"/>
        <v>5382.94300900898</v>
      </c>
      <c r="G376" s="32"/>
      <c r="H376" s="25">
        <f t="shared" ca="1" si="46"/>
        <v>631.75890410958903</v>
      </c>
      <c r="I376" s="26">
        <f t="shared" ca="1" si="42"/>
        <v>168542.25187396962</v>
      </c>
      <c r="J376" s="26">
        <f t="shared" ca="1" si="44"/>
        <v>-168542.25187396962</v>
      </c>
      <c r="K376" s="27">
        <f t="shared" ca="1" si="45"/>
        <v>-4738.1045774885388</v>
      </c>
      <c r="L376" s="27">
        <f t="shared" ca="1" si="43"/>
        <v>91</v>
      </c>
    </row>
    <row r="377" spans="1:12">
      <c r="A377" s="31">
        <v>53509</v>
      </c>
      <c r="B377" s="23">
        <v>374</v>
      </c>
      <c r="C377" s="24">
        <f t="shared" si="40"/>
        <v>1544866.6598687177</v>
      </c>
      <c r="D377" s="24"/>
      <c r="E377" s="24">
        <f t="shared" si="47"/>
        <v>1561136.0035892101</v>
      </c>
      <c r="F377" s="24">
        <f t="shared" si="41"/>
        <v>5407.0333095405113</v>
      </c>
      <c r="G377" s="32"/>
      <c r="H377" s="25">
        <f t="shared" ca="1" si="46"/>
        <v>632.75890410958903</v>
      </c>
      <c r="I377" s="26">
        <f t="shared" ca="1" si="42"/>
        <v>163804.1472964811</v>
      </c>
      <c r="J377" s="26">
        <f t="shared" ca="1" si="44"/>
        <v>-163804.1472964811</v>
      </c>
      <c r="K377" s="27">
        <f t="shared" ca="1" si="45"/>
        <v>-4754.6879435097489</v>
      </c>
      <c r="L377" s="27">
        <f t="shared" ca="1" si="43"/>
        <v>91.083333333333343</v>
      </c>
    </row>
    <row r="378" spans="1:12">
      <c r="A378" s="31">
        <v>53540</v>
      </c>
      <c r="B378" s="23">
        <v>375</v>
      </c>
      <c r="C378" s="24">
        <f t="shared" si="40"/>
        <v>1551773.6931782581</v>
      </c>
      <c r="D378" s="24"/>
      <c r="E378" s="24">
        <f t="shared" si="47"/>
        <v>1568091.4707430755</v>
      </c>
      <c r="F378" s="24">
        <f t="shared" si="41"/>
        <v>5431.2079261239032</v>
      </c>
      <c r="G378" s="32"/>
      <c r="H378" s="25">
        <f t="shared" ca="1" si="46"/>
        <v>633.75890410958903</v>
      </c>
      <c r="I378" s="26">
        <f t="shared" ca="1" si="42"/>
        <v>159049.45935297135</v>
      </c>
      <c r="J378" s="26">
        <f t="shared" ca="1" si="44"/>
        <v>-159049.45935297135</v>
      </c>
      <c r="K378" s="27">
        <f t="shared" ca="1" si="45"/>
        <v>-4771.3293513120325</v>
      </c>
      <c r="L378" s="27">
        <f t="shared" ca="1" si="43"/>
        <v>91.166666666666657</v>
      </c>
    </row>
    <row r="379" spans="1:12">
      <c r="A379" s="31">
        <v>53571</v>
      </c>
      <c r="B379" s="23">
        <v>376</v>
      </c>
      <c r="C379" s="24">
        <f t="shared" si="40"/>
        <v>1558704.901104382</v>
      </c>
      <c r="D379" s="24"/>
      <c r="E379" s="24">
        <f t="shared" si="47"/>
        <v>1575071.2820319794</v>
      </c>
      <c r="F379" s="24">
        <f t="shared" si="41"/>
        <v>5455.4671538653365</v>
      </c>
      <c r="G379" s="32"/>
      <c r="H379" s="25">
        <f t="shared" ca="1" si="46"/>
        <v>634.75890410958903</v>
      </c>
      <c r="I379" s="26">
        <f t="shared" ca="1" si="42"/>
        <v>154278.1300016593</v>
      </c>
      <c r="J379" s="26">
        <f t="shared" ca="1" si="44"/>
        <v>-154278.1300016593</v>
      </c>
      <c r="K379" s="27">
        <f t="shared" ca="1" si="45"/>
        <v>-4788.0290040416248</v>
      </c>
      <c r="L379" s="27">
        <f t="shared" ca="1" si="43"/>
        <v>91.25</v>
      </c>
    </row>
    <row r="380" spans="1:12">
      <c r="A380" s="31">
        <v>53601</v>
      </c>
      <c r="B380" s="23">
        <v>377</v>
      </c>
      <c r="C380" s="24">
        <f t="shared" si="40"/>
        <v>1565660.3682582474</v>
      </c>
      <c r="D380" s="24"/>
      <c r="E380" s="24">
        <f t="shared" si="47"/>
        <v>1582075.5226603944</v>
      </c>
      <c r="F380" s="24">
        <f t="shared" si="41"/>
        <v>5479.8112889038657</v>
      </c>
      <c r="G380" s="32"/>
      <c r="H380" s="25">
        <f t="shared" ca="1" si="46"/>
        <v>635.75890410958903</v>
      </c>
      <c r="I380" s="26">
        <f t="shared" ca="1" si="42"/>
        <v>149490.10099761767</v>
      </c>
      <c r="J380" s="26">
        <f t="shared" ca="1" si="44"/>
        <v>-149490.10099761767</v>
      </c>
      <c r="K380" s="27">
        <f t="shared" ca="1" si="45"/>
        <v>-4804.7871055557707</v>
      </c>
      <c r="L380" s="27">
        <f t="shared" ca="1" si="43"/>
        <v>91.333333333333343</v>
      </c>
    </row>
    <row r="381" spans="1:12">
      <c r="A381" s="31">
        <v>53632</v>
      </c>
      <c r="B381" s="23">
        <v>378</v>
      </c>
      <c r="C381" s="24">
        <f t="shared" si="40"/>
        <v>1572640.1795471513</v>
      </c>
      <c r="D381" s="24"/>
      <c r="E381" s="24">
        <f t="shared" si="47"/>
        <v>1589104.2781310088</v>
      </c>
      <c r="F381" s="24">
        <f t="shared" si="41"/>
        <v>5504.2406284150293</v>
      </c>
      <c r="G381" s="32"/>
      <c r="H381" s="25">
        <f t="shared" ca="1" si="46"/>
        <v>636.75890410958903</v>
      </c>
      <c r="I381" s="26">
        <f t="shared" ca="1" si="42"/>
        <v>144685.31389206191</v>
      </c>
      <c r="J381" s="26">
        <f t="shared" ca="1" si="44"/>
        <v>-144685.31389206191</v>
      </c>
      <c r="K381" s="27">
        <f t="shared" ca="1" si="45"/>
        <v>-4821.6038604252153</v>
      </c>
      <c r="L381" s="27">
        <f t="shared" ca="1" si="43"/>
        <v>91.416666666666657</v>
      </c>
    </row>
    <row r="382" spans="1:12">
      <c r="A382" s="31">
        <v>53662</v>
      </c>
      <c r="B382" s="23">
        <v>379</v>
      </c>
      <c r="C382" s="24">
        <f t="shared" si="40"/>
        <v>1579644.4201755663</v>
      </c>
      <c r="D382" s="24"/>
      <c r="E382" s="24">
        <f t="shared" si="47"/>
        <v>1596157.6342457705</v>
      </c>
      <c r="F382" s="24">
        <f t="shared" si="41"/>
        <v>5528.755470614482</v>
      </c>
      <c r="G382" s="32"/>
      <c r="H382" s="25">
        <f t="shared" ca="1" si="46"/>
        <v>637.75890410958903</v>
      </c>
      <c r="I382" s="26">
        <f t="shared" ca="1" si="42"/>
        <v>139863.7100316367</v>
      </c>
      <c r="J382" s="26">
        <f t="shared" ca="1" si="44"/>
        <v>-139863.7100316367</v>
      </c>
      <c r="K382" s="27">
        <f t="shared" ca="1" si="45"/>
        <v>-4838.4794739367035</v>
      </c>
      <c r="L382" s="27">
        <f t="shared" ca="1" si="43"/>
        <v>91.5</v>
      </c>
    </row>
    <row r="383" spans="1:12">
      <c r="A383" s="31">
        <v>53693</v>
      </c>
      <c r="B383" s="23">
        <v>380</v>
      </c>
      <c r="C383" s="24">
        <f t="shared" si="40"/>
        <v>1586673.1756461808</v>
      </c>
      <c r="D383" s="24"/>
      <c r="E383" s="24">
        <f t="shared" si="47"/>
        <v>1603235.6771069339</v>
      </c>
      <c r="F383" s="24">
        <f t="shared" si="41"/>
        <v>5553.3561147616319</v>
      </c>
      <c r="G383" s="32"/>
      <c r="H383" s="25">
        <f t="shared" ca="1" si="46"/>
        <v>638.75890410958903</v>
      </c>
      <c r="I383" s="26">
        <f t="shared" ca="1" si="42"/>
        <v>135025.23055770001</v>
      </c>
      <c r="J383" s="26">
        <f t="shared" ca="1" si="44"/>
        <v>-135025.23055770001</v>
      </c>
      <c r="K383" s="27">
        <f t="shared" ca="1" si="45"/>
        <v>-4855.4141520954827</v>
      </c>
      <c r="L383" s="27">
        <f t="shared" ca="1" si="43"/>
        <v>91.583333333333343</v>
      </c>
    </row>
    <row r="384" spans="1:12">
      <c r="A384" s="31">
        <v>53724</v>
      </c>
      <c r="B384" s="23">
        <v>381</v>
      </c>
      <c r="C384" s="24">
        <f t="shared" si="40"/>
        <v>1593726.5317609424</v>
      </c>
      <c r="D384" s="24"/>
      <c r="E384" s="24">
        <f t="shared" si="47"/>
        <v>1610338.4931181113</v>
      </c>
      <c r="F384" s="24">
        <f t="shared" si="41"/>
        <v>5578.0428611632979</v>
      </c>
      <c r="G384" s="32"/>
      <c r="H384" s="25">
        <f t="shared" ca="1" si="46"/>
        <v>639.75890410958903</v>
      </c>
      <c r="I384" s="26">
        <f t="shared" ca="1" si="42"/>
        <v>130169.81640560452</v>
      </c>
      <c r="J384" s="26">
        <f t="shared" ca="1" si="44"/>
        <v>-130169.81640560452</v>
      </c>
      <c r="K384" s="27">
        <f t="shared" ca="1" si="45"/>
        <v>-4872.408101627816</v>
      </c>
      <c r="L384" s="27">
        <f t="shared" ca="1" si="43"/>
        <v>91.666666666666657</v>
      </c>
    </row>
    <row r="385" spans="1:12">
      <c r="A385" s="31">
        <v>53752</v>
      </c>
      <c r="B385" s="23">
        <v>382</v>
      </c>
      <c r="C385" s="24">
        <f t="shared" si="40"/>
        <v>1600804.5746221058</v>
      </c>
      <c r="D385" s="24"/>
      <c r="E385" s="24">
        <f t="shared" si="47"/>
        <v>1617466.1689853277</v>
      </c>
      <c r="F385" s="24">
        <f t="shared" si="41"/>
        <v>5602.8160111773695</v>
      </c>
      <c r="G385" s="32"/>
      <c r="H385" s="25">
        <f t="shared" ca="1" si="46"/>
        <v>640.75890410958903</v>
      </c>
      <c r="I385" s="26">
        <f t="shared" ca="1" si="42"/>
        <v>125297.4083039767</v>
      </c>
      <c r="J385" s="26">
        <f t="shared" ca="1" si="44"/>
        <v>-125297.4083039767</v>
      </c>
      <c r="K385" s="27">
        <f t="shared" ca="1" si="45"/>
        <v>-4889.4615299835141</v>
      </c>
      <c r="L385" s="27">
        <f t="shared" ca="1" si="43"/>
        <v>91.75</v>
      </c>
    </row>
    <row r="386" spans="1:12">
      <c r="A386" s="31">
        <v>53783</v>
      </c>
      <c r="B386" s="23">
        <v>383</v>
      </c>
      <c r="C386" s="24">
        <f t="shared" si="40"/>
        <v>1607907.3906332832</v>
      </c>
      <c r="D386" s="24"/>
      <c r="E386" s="24">
        <f t="shared" si="47"/>
        <v>1624618.7917180795</v>
      </c>
      <c r="F386" s="24">
        <f t="shared" si="41"/>
        <v>5627.6758672164906</v>
      </c>
      <c r="G386" s="32"/>
      <c r="H386" s="25">
        <f t="shared" ca="1" si="46"/>
        <v>641.75890410958903</v>
      </c>
      <c r="I386" s="26">
        <f t="shared" ca="1" si="42"/>
        <v>120407.94677399319</v>
      </c>
      <c r="J386" s="26">
        <f t="shared" ca="1" si="44"/>
        <v>-120407.94677399319</v>
      </c>
      <c r="K386" s="27">
        <f t="shared" ca="1" si="45"/>
        <v>-4906.5746453384563</v>
      </c>
      <c r="L386" s="27">
        <f t="shared" ca="1" si="43"/>
        <v>91.833333333333343</v>
      </c>
    </row>
    <row r="387" spans="1:12">
      <c r="A387" s="31">
        <v>53813</v>
      </c>
      <c r="B387" s="23">
        <v>384</v>
      </c>
      <c r="C387" s="24">
        <f t="shared" si="40"/>
        <v>1615035.0665004996</v>
      </c>
      <c r="D387" s="24"/>
      <c r="E387" s="24">
        <f t="shared" si="47"/>
        <v>1631796.4486303958</v>
      </c>
      <c r="F387" s="24">
        <f t="shared" si="41"/>
        <v>5652.6227327517481</v>
      </c>
      <c r="G387" s="32"/>
      <c r="H387" s="25">
        <f t="shared" ca="1" si="46"/>
        <v>642.75890410958903</v>
      </c>
      <c r="I387" s="26">
        <f t="shared" ca="1" si="42"/>
        <v>115501.37212865474</v>
      </c>
      <c r="J387" s="26">
        <f t="shared" ca="1" si="44"/>
        <v>-115501.37212865474</v>
      </c>
      <c r="K387" s="27">
        <f t="shared" ca="1" si="45"/>
        <v>-4923.747656597141</v>
      </c>
      <c r="L387" s="27">
        <f t="shared" ca="1" si="43"/>
        <v>91.916666666666657</v>
      </c>
    </row>
    <row r="388" spans="1:12">
      <c r="A388" s="31">
        <v>53844</v>
      </c>
      <c r="B388" s="23">
        <v>385</v>
      </c>
      <c r="C388" s="24">
        <f t="shared" ref="C388:C451" si="48">C387+$O$2+F387</f>
        <v>1622187.6892332514</v>
      </c>
      <c r="D388" s="24"/>
      <c r="E388" s="24">
        <f t="shared" si="47"/>
        <v>1638999.2273419052</v>
      </c>
      <c r="F388" s="24">
        <f t="shared" ref="F388:F451" si="49">($O$5-$O$4)*C388</f>
        <v>5677.656912316379</v>
      </c>
      <c r="G388" s="32"/>
      <c r="H388" s="25">
        <f t="shared" ca="1" si="46"/>
        <v>643.75890410958903</v>
      </c>
      <c r="I388" s="26">
        <f t="shared" ref="I388:I451" ca="1" si="50">I387+K387</f>
        <v>110577.62447205759</v>
      </c>
      <c r="J388" s="26">
        <f t="shared" ca="1" si="44"/>
        <v>-110577.62447205759</v>
      </c>
      <c r="K388" s="27">
        <f t="shared" ca="1" si="45"/>
        <v>-4940.9807733952312</v>
      </c>
      <c r="L388" s="27">
        <f t="shared" ref="L388:L451" ca="1" si="51">((TODAY()-$O$7)/365)+(H388/12)</f>
        <v>92</v>
      </c>
    </row>
    <row r="389" spans="1:12">
      <c r="A389" s="31">
        <v>53874</v>
      </c>
      <c r="B389" s="23">
        <v>386</v>
      </c>
      <c r="C389" s="24">
        <f t="shared" si="48"/>
        <v>1629365.3461455677</v>
      </c>
      <c r="D389" s="24"/>
      <c r="E389" s="24">
        <f t="shared" si="47"/>
        <v>1646227.215778905</v>
      </c>
      <c r="F389" s="24">
        <f t="shared" si="49"/>
        <v>5702.7787115094861</v>
      </c>
      <c r="G389" s="32"/>
      <c r="H389" s="25">
        <f t="shared" ca="1" si="46"/>
        <v>644.75890410958903</v>
      </c>
      <c r="I389" s="26">
        <f t="shared" ca="1" si="50"/>
        <v>105636.64369866236</v>
      </c>
      <c r="J389" s="26">
        <f t="shared" ref="J389:J452" ca="1" si="52">I389*-1</f>
        <v>-105636.64369866236</v>
      </c>
      <c r="K389" s="27">
        <f t="shared" ref="K389:K452" ca="1" si="53">(($O$5-$O$4)*I389)-$S$3</f>
        <v>-4958.2742061021145</v>
      </c>
      <c r="L389" s="27">
        <f t="shared" ca="1" si="51"/>
        <v>92.083333333333343</v>
      </c>
    </row>
    <row r="390" spans="1:12">
      <c r="A390" s="31">
        <v>53905</v>
      </c>
      <c r="B390" s="23">
        <v>387</v>
      </c>
      <c r="C390" s="24">
        <f t="shared" si="48"/>
        <v>1636568.1248570771</v>
      </c>
      <c r="D390" s="24"/>
      <c r="E390" s="24">
        <f t="shared" si="47"/>
        <v>1653480.5021754343</v>
      </c>
      <c r="F390" s="24">
        <f t="shared" si="49"/>
        <v>5727.988436999769</v>
      </c>
      <c r="G390" s="32"/>
      <c r="H390" s="25">
        <f t="shared" ref="H390:H453" ca="1" si="54">H389+1</f>
        <v>645.75890410958903</v>
      </c>
      <c r="I390" s="26">
        <f t="shared" ca="1" si="50"/>
        <v>100678.36949256025</v>
      </c>
      <c r="J390" s="26">
        <f t="shared" ca="1" si="52"/>
        <v>-100678.36949256025</v>
      </c>
      <c r="K390" s="27">
        <f t="shared" ca="1" si="53"/>
        <v>-4975.6281658234711</v>
      </c>
      <c r="L390" s="27">
        <f t="shared" ca="1" si="51"/>
        <v>92.166666666666657</v>
      </c>
    </row>
    <row r="391" spans="1:12">
      <c r="A391" s="31">
        <v>53936</v>
      </c>
      <c r="B391" s="23">
        <v>388</v>
      </c>
      <c r="C391" s="24">
        <f t="shared" si="48"/>
        <v>1643796.1132940769</v>
      </c>
      <c r="D391" s="24"/>
      <c r="E391" s="24">
        <f t="shared" si="47"/>
        <v>1660759.1750743515</v>
      </c>
      <c r="F391" s="24">
        <f t="shared" si="49"/>
        <v>5753.2863965292681</v>
      </c>
      <c r="G391" s="32"/>
      <c r="H391" s="25">
        <f t="shared" ca="1" si="54"/>
        <v>646.75890410958903</v>
      </c>
      <c r="I391" s="26">
        <f t="shared" ca="1" si="50"/>
        <v>95702.741326736781</v>
      </c>
      <c r="J391" s="26">
        <f t="shared" ca="1" si="52"/>
        <v>-95702.741326736781</v>
      </c>
      <c r="K391" s="27">
        <f t="shared" ca="1" si="53"/>
        <v>-4993.0428644038539</v>
      </c>
      <c r="L391" s="27">
        <f t="shared" ca="1" si="51"/>
        <v>92.25</v>
      </c>
    </row>
    <row r="392" spans="1:12">
      <c r="A392" s="31">
        <v>53966</v>
      </c>
      <c r="B392" s="23">
        <v>389</v>
      </c>
      <c r="C392" s="24">
        <f t="shared" si="48"/>
        <v>1651049.3996906062</v>
      </c>
      <c r="D392" s="24"/>
      <c r="E392" s="24">
        <f t="shared" si="47"/>
        <v>1668063.3233284149</v>
      </c>
      <c r="F392" s="24">
        <f t="shared" si="49"/>
        <v>5778.6728989171206</v>
      </c>
      <c r="G392" s="32"/>
      <c r="H392" s="25">
        <f t="shared" ca="1" si="54"/>
        <v>647.75890410958903</v>
      </c>
      <c r="I392" s="26">
        <f t="shared" ca="1" si="50"/>
        <v>90709.698462332934</v>
      </c>
      <c r="J392" s="26">
        <f t="shared" ca="1" si="52"/>
        <v>-90709.698462332934</v>
      </c>
      <c r="K392" s="27">
        <f t="shared" ca="1" si="53"/>
        <v>-5010.5185144292673</v>
      </c>
      <c r="L392" s="27">
        <f t="shared" ca="1" si="51"/>
        <v>92.333333333333343</v>
      </c>
    </row>
    <row r="393" spans="1:12">
      <c r="A393" s="31">
        <v>53997</v>
      </c>
      <c r="B393" s="23">
        <v>390</v>
      </c>
      <c r="C393" s="24">
        <f t="shared" si="48"/>
        <v>1658328.0725895234</v>
      </c>
      <c r="D393" s="24"/>
      <c r="E393" s="24">
        <f t="shared" si="47"/>
        <v>1675393.0361013676</v>
      </c>
      <c r="F393" s="24">
        <f t="shared" si="49"/>
        <v>5804.1482540633315</v>
      </c>
      <c r="G393" s="32"/>
      <c r="H393" s="25">
        <f t="shared" ca="1" si="54"/>
        <v>648.75890410958903</v>
      </c>
      <c r="I393" s="26">
        <f t="shared" ca="1" si="50"/>
        <v>85699.179947903671</v>
      </c>
      <c r="J393" s="26">
        <f t="shared" ca="1" si="52"/>
        <v>-85699.179947903671</v>
      </c>
      <c r="K393" s="27">
        <f t="shared" ca="1" si="53"/>
        <v>-5028.0553292297691</v>
      </c>
      <c r="L393" s="27">
        <f t="shared" ca="1" si="51"/>
        <v>92.416666666666657</v>
      </c>
    </row>
    <row r="394" spans="1:12">
      <c r="A394" s="31">
        <v>54027</v>
      </c>
      <c r="B394" s="23">
        <v>391</v>
      </c>
      <c r="C394" s="24">
        <f t="shared" si="48"/>
        <v>1665632.2208435868</v>
      </c>
      <c r="D394" s="24"/>
      <c r="E394" s="24">
        <f t="shared" si="47"/>
        <v>1682748.4028690255</v>
      </c>
      <c r="F394" s="24">
        <f t="shared" si="49"/>
        <v>5829.7127729525537</v>
      </c>
      <c r="G394" s="32"/>
      <c r="H394" s="25">
        <f t="shared" ca="1" si="54"/>
        <v>649.75890410958903</v>
      </c>
      <c r="I394" s="26">
        <f t="shared" ca="1" si="50"/>
        <v>80671.124618673901</v>
      </c>
      <c r="J394" s="26">
        <f t="shared" ca="1" si="52"/>
        <v>-80671.124618673901</v>
      </c>
      <c r="K394" s="27">
        <f t="shared" ca="1" si="53"/>
        <v>-5045.653522882074</v>
      </c>
      <c r="L394" s="27">
        <f t="shared" ca="1" si="51"/>
        <v>92.5</v>
      </c>
    </row>
    <row r="395" spans="1:12">
      <c r="A395" s="31">
        <v>54058</v>
      </c>
      <c r="B395" s="23">
        <v>392</v>
      </c>
      <c r="C395" s="24">
        <f t="shared" si="48"/>
        <v>1672961.9336165395</v>
      </c>
      <c r="D395" s="24"/>
      <c r="E395" s="24">
        <f t="shared" si="47"/>
        <v>1690129.5134203702</v>
      </c>
      <c r="F395" s="24">
        <f t="shared" si="49"/>
        <v>5855.3667676578871</v>
      </c>
      <c r="G395" s="32"/>
      <c r="H395" s="25">
        <f t="shared" ca="1" si="54"/>
        <v>650.75890410958903</v>
      </c>
      <c r="I395" s="26">
        <f t="shared" ca="1" si="50"/>
        <v>75625.471095791829</v>
      </c>
      <c r="J395" s="26">
        <f t="shared" ca="1" si="52"/>
        <v>-75625.471095791829</v>
      </c>
      <c r="K395" s="27">
        <f t="shared" ca="1" si="53"/>
        <v>-5063.313310212161</v>
      </c>
      <c r="L395" s="27">
        <f t="shared" ca="1" si="51"/>
        <v>92.583333333333343</v>
      </c>
    </row>
    <row r="396" spans="1:12">
      <c r="A396" s="31">
        <v>54089</v>
      </c>
      <c r="B396" s="23">
        <v>393</v>
      </c>
      <c r="C396" s="24">
        <f t="shared" si="48"/>
        <v>1680317.3003841974</v>
      </c>
      <c r="D396" s="24"/>
      <c r="E396" s="24">
        <f t="shared" si="47"/>
        <v>1697536.4578586447</v>
      </c>
      <c r="F396" s="24">
        <f t="shared" si="49"/>
        <v>5881.1105513446901</v>
      </c>
      <c r="G396" s="32"/>
      <c r="H396" s="25">
        <f t="shared" ca="1" si="54"/>
        <v>651.75890410958903</v>
      </c>
      <c r="I396" s="26">
        <f t="shared" ca="1" si="50"/>
        <v>70562.157785579664</v>
      </c>
      <c r="J396" s="26">
        <f t="shared" ca="1" si="52"/>
        <v>-70562.157785579664</v>
      </c>
      <c r="K396" s="27">
        <f t="shared" ca="1" si="53"/>
        <v>-5081.0349067979032</v>
      </c>
      <c r="L396" s="27">
        <f t="shared" ca="1" si="51"/>
        <v>92.666666666666657</v>
      </c>
    </row>
    <row r="397" spans="1:12">
      <c r="A397" s="31">
        <v>54118</v>
      </c>
      <c r="B397" s="23">
        <v>394</v>
      </c>
      <c r="C397" s="24">
        <f t="shared" si="48"/>
        <v>1687698.4109355421</v>
      </c>
      <c r="D397" s="24"/>
      <c r="E397" s="24">
        <f t="shared" ref="E397:E460" si="55">E396+$O$2+((($O$5-$O$4+D397))*C398)</f>
        <v>1704969.3266024529</v>
      </c>
      <c r="F397" s="24">
        <f t="shared" si="49"/>
        <v>5906.9444382743968</v>
      </c>
      <c r="G397" s="32"/>
      <c r="H397" s="25">
        <f t="shared" ca="1" si="54"/>
        <v>652.75890410958903</v>
      </c>
      <c r="I397" s="26">
        <f t="shared" ca="1" si="50"/>
        <v>65481.12287878176</v>
      </c>
      <c r="J397" s="26">
        <f t="shared" ca="1" si="52"/>
        <v>-65481.12287878176</v>
      </c>
      <c r="K397" s="27">
        <f t="shared" ca="1" si="53"/>
        <v>-5098.8185289716957</v>
      </c>
      <c r="L397" s="27">
        <f t="shared" ca="1" si="51"/>
        <v>92.75</v>
      </c>
    </row>
    <row r="398" spans="1:12">
      <c r="A398" s="31">
        <v>54149</v>
      </c>
      <c r="B398" s="23">
        <v>395</v>
      </c>
      <c r="C398" s="24">
        <f t="shared" si="48"/>
        <v>1695105.3553738166</v>
      </c>
      <c r="D398" s="24"/>
      <c r="E398" s="24">
        <f t="shared" si="55"/>
        <v>1712428.2103868646</v>
      </c>
      <c r="F398" s="24">
        <f t="shared" si="49"/>
        <v>5932.8687438083571</v>
      </c>
      <c r="G398" s="32"/>
      <c r="H398" s="25">
        <f t="shared" ca="1" si="54"/>
        <v>653.75890410958903</v>
      </c>
      <c r="I398" s="26">
        <f t="shared" ca="1" si="50"/>
        <v>60382.304349810067</v>
      </c>
      <c r="J398" s="26">
        <f t="shared" ca="1" si="52"/>
        <v>-60382.304349810067</v>
      </c>
      <c r="K398" s="27">
        <f t="shared" ca="1" si="53"/>
        <v>-5116.6643938230973</v>
      </c>
      <c r="L398" s="27">
        <f t="shared" ca="1" si="51"/>
        <v>92.833333333333343</v>
      </c>
    </row>
    <row r="399" spans="1:12">
      <c r="A399" s="31">
        <v>54179</v>
      </c>
      <c r="B399" s="23">
        <v>396</v>
      </c>
      <c r="C399" s="24">
        <f t="shared" si="48"/>
        <v>1702538.2241176248</v>
      </c>
      <c r="D399" s="24"/>
      <c r="E399" s="24">
        <f t="shared" si="55"/>
        <v>1719913.2002645216</v>
      </c>
      <c r="F399" s="24">
        <f t="shared" si="49"/>
        <v>5958.8837844116861</v>
      </c>
      <c r="G399" s="32"/>
      <c r="H399" s="25">
        <f t="shared" ca="1" si="54"/>
        <v>654.75890410958903</v>
      </c>
      <c r="I399" s="26">
        <f t="shared" ca="1" si="50"/>
        <v>55265.639955986968</v>
      </c>
      <c r="J399" s="26">
        <f t="shared" ca="1" si="52"/>
        <v>-55265.639955986968</v>
      </c>
      <c r="K399" s="27">
        <f t="shared" ca="1" si="53"/>
        <v>-5134.5727192014783</v>
      </c>
      <c r="L399" s="27">
        <f t="shared" ca="1" si="51"/>
        <v>92.916666666666657</v>
      </c>
    </row>
    <row r="400" spans="1:12">
      <c r="A400" s="31">
        <v>54210</v>
      </c>
      <c r="B400" s="23">
        <v>397</v>
      </c>
      <c r="C400" s="24">
        <f t="shared" si="48"/>
        <v>1709997.1079020365</v>
      </c>
      <c r="D400" s="24"/>
      <c r="E400" s="24">
        <f t="shared" si="55"/>
        <v>1727424.3876067505</v>
      </c>
      <c r="F400" s="24">
        <f t="shared" si="49"/>
        <v>5984.9898776571272</v>
      </c>
      <c r="G400" s="32"/>
      <c r="H400" s="25">
        <f t="shared" ca="1" si="54"/>
        <v>655.75890410958903</v>
      </c>
      <c r="I400" s="26">
        <f t="shared" ca="1" si="50"/>
        <v>50131.067236785486</v>
      </c>
      <c r="J400" s="26">
        <f t="shared" ca="1" si="52"/>
        <v>-50131.067236785486</v>
      </c>
      <c r="K400" s="27">
        <f t="shared" ca="1" si="53"/>
        <v>-5152.5437237186834</v>
      </c>
      <c r="L400" s="27">
        <f t="shared" ca="1" si="51"/>
        <v>93</v>
      </c>
    </row>
    <row r="401" spans="1:12">
      <c r="A401" s="31">
        <v>54240</v>
      </c>
      <c r="B401" s="23">
        <v>398</v>
      </c>
      <c r="C401" s="24">
        <f t="shared" si="48"/>
        <v>1717482.0977796935</v>
      </c>
      <c r="D401" s="24"/>
      <c r="E401" s="24">
        <f t="shared" si="55"/>
        <v>1734961.8641046772</v>
      </c>
      <c r="F401" s="24">
        <f t="shared" si="49"/>
        <v>6011.1873422289264</v>
      </c>
      <c r="G401" s="32"/>
      <c r="H401" s="25">
        <f t="shared" ca="1" si="54"/>
        <v>656.75890410958903</v>
      </c>
      <c r="I401" s="26">
        <f t="shared" ca="1" si="50"/>
        <v>44978.523513066801</v>
      </c>
      <c r="J401" s="26">
        <f t="shared" ca="1" si="52"/>
        <v>-44978.523513066801</v>
      </c>
      <c r="K401" s="27">
        <f t="shared" ca="1" si="53"/>
        <v>-5170.5776267516985</v>
      </c>
      <c r="L401" s="27">
        <f t="shared" ca="1" si="51"/>
        <v>93.083333333333343</v>
      </c>
    </row>
    <row r="402" spans="1:12">
      <c r="A402" s="31">
        <v>54271</v>
      </c>
      <c r="B402" s="23">
        <v>399</v>
      </c>
      <c r="C402" s="24">
        <f t="shared" si="48"/>
        <v>1724993.2851219224</v>
      </c>
      <c r="D402" s="24"/>
      <c r="E402" s="24">
        <f t="shared" si="55"/>
        <v>1742525.7217703466</v>
      </c>
      <c r="F402" s="24">
        <f t="shared" si="49"/>
        <v>6037.4764979267275</v>
      </c>
      <c r="G402" s="32"/>
      <c r="H402" s="25">
        <f t="shared" ca="1" si="54"/>
        <v>657.75890410958903</v>
      </c>
      <c r="I402" s="26">
        <f t="shared" ca="1" si="50"/>
        <v>39807.945886315101</v>
      </c>
      <c r="J402" s="26">
        <f t="shared" ca="1" si="52"/>
        <v>-39807.945886315101</v>
      </c>
      <c r="K402" s="27">
        <f t="shared" ca="1" si="53"/>
        <v>-5188.6746484453297</v>
      </c>
      <c r="L402" s="27">
        <f t="shared" ca="1" si="51"/>
        <v>93.166666666666657</v>
      </c>
    </row>
    <row r="403" spans="1:12">
      <c r="A403" s="31">
        <v>54302</v>
      </c>
      <c r="B403" s="23">
        <v>400</v>
      </c>
      <c r="C403" s="24">
        <f t="shared" si="48"/>
        <v>1732530.7616198491</v>
      </c>
      <c r="D403" s="24"/>
      <c r="E403" s="24">
        <f t="shared" si="55"/>
        <v>1750116.0529378459</v>
      </c>
      <c r="F403" s="24">
        <f t="shared" si="49"/>
        <v>6063.8576656694713</v>
      </c>
      <c r="G403" s="32"/>
      <c r="H403" s="25">
        <f t="shared" ca="1" si="54"/>
        <v>658.75890410958903</v>
      </c>
      <c r="I403" s="26">
        <f t="shared" ca="1" si="50"/>
        <v>34619.271237869769</v>
      </c>
      <c r="J403" s="26">
        <f t="shared" ca="1" si="52"/>
        <v>-34619.271237869769</v>
      </c>
      <c r="K403" s="27">
        <f t="shared" ca="1" si="53"/>
        <v>-5206.8350097148877</v>
      </c>
      <c r="L403" s="27">
        <f t="shared" ca="1" si="51"/>
        <v>93.25</v>
      </c>
    </row>
    <row r="404" spans="1:12">
      <c r="A404" s="31">
        <v>54332</v>
      </c>
      <c r="B404" s="23">
        <v>401</v>
      </c>
      <c r="C404" s="24">
        <f t="shared" si="48"/>
        <v>1740094.6192855185</v>
      </c>
      <c r="D404" s="24"/>
      <c r="E404" s="24">
        <f t="shared" si="55"/>
        <v>1757732.9502644315</v>
      </c>
      <c r="F404" s="24">
        <f t="shared" si="49"/>
        <v>6090.3311674993147</v>
      </c>
      <c r="G404" s="32"/>
      <c r="H404" s="25">
        <f t="shared" ca="1" si="54"/>
        <v>659.75890410958903</v>
      </c>
      <c r="I404" s="26">
        <f t="shared" ca="1" si="50"/>
        <v>29412.436228154882</v>
      </c>
      <c r="J404" s="26">
        <f t="shared" ca="1" si="52"/>
        <v>-29412.436228154882</v>
      </c>
      <c r="K404" s="27">
        <f t="shared" ca="1" si="53"/>
        <v>-5225.0589322488904</v>
      </c>
      <c r="L404" s="27">
        <f t="shared" ca="1" si="51"/>
        <v>93.333333333333343</v>
      </c>
    </row>
    <row r="405" spans="1:12">
      <c r="A405" s="31">
        <v>54363</v>
      </c>
      <c r="B405" s="23">
        <v>402</v>
      </c>
      <c r="C405" s="24">
        <f t="shared" si="48"/>
        <v>1747684.9504530178</v>
      </c>
      <c r="D405" s="24"/>
      <c r="E405" s="24">
        <f t="shared" si="55"/>
        <v>1765376.5067316601</v>
      </c>
      <c r="F405" s="24">
        <f t="shared" si="49"/>
        <v>6116.897326585562</v>
      </c>
      <c r="G405" s="32"/>
      <c r="H405" s="25">
        <f t="shared" ca="1" si="54"/>
        <v>660.75890410958903</v>
      </c>
      <c r="I405" s="26">
        <f t="shared" ca="1" si="50"/>
        <v>24187.377295905993</v>
      </c>
      <c r="J405" s="26">
        <f t="shared" ca="1" si="52"/>
        <v>-24187.377295905993</v>
      </c>
      <c r="K405" s="27">
        <f t="shared" ca="1" si="53"/>
        <v>-5243.3466385117608</v>
      </c>
      <c r="L405" s="27">
        <f t="shared" ca="1" si="51"/>
        <v>93.416666666666657</v>
      </c>
    </row>
    <row r="406" spans="1:12">
      <c r="A406" s="31">
        <v>54393</v>
      </c>
      <c r="B406" s="23">
        <v>403</v>
      </c>
      <c r="C406" s="24">
        <f t="shared" si="48"/>
        <v>1755301.8477796034</v>
      </c>
      <c r="D406" s="24"/>
      <c r="E406" s="24">
        <f t="shared" si="55"/>
        <v>1773046.8156465241</v>
      </c>
      <c r="F406" s="24">
        <f t="shared" si="49"/>
        <v>6143.5564672286118</v>
      </c>
      <c r="G406" s="32"/>
      <c r="H406" s="25">
        <f t="shared" ca="1" si="54"/>
        <v>661.75890410958903</v>
      </c>
      <c r="I406" s="26">
        <f t="shared" ca="1" si="50"/>
        <v>18944.030657394233</v>
      </c>
      <c r="J406" s="26">
        <f t="shared" ca="1" si="52"/>
        <v>-18944.030657394233</v>
      </c>
      <c r="K406" s="27">
        <f t="shared" ca="1" si="53"/>
        <v>-5261.6983517465524</v>
      </c>
      <c r="L406" s="27">
        <f t="shared" ca="1" si="51"/>
        <v>93.5</v>
      </c>
    </row>
    <row r="407" spans="1:12">
      <c r="A407" s="31">
        <v>54424</v>
      </c>
      <c r="B407" s="23">
        <v>404</v>
      </c>
      <c r="C407" s="24">
        <f t="shared" si="48"/>
        <v>1762945.404246832</v>
      </c>
      <c r="D407" s="24"/>
      <c r="E407" s="24">
        <f t="shared" si="55"/>
        <v>1780743.97064259</v>
      </c>
      <c r="F407" s="24">
        <f t="shared" si="49"/>
        <v>6170.308914863911</v>
      </c>
      <c r="G407" s="32"/>
      <c r="H407" s="25">
        <f t="shared" ca="1" si="54"/>
        <v>662.75890410958903</v>
      </c>
      <c r="I407" s="26">
        <f t="shared" ca="1" si="50"/>
        <v>13682.33230564768</v>
      </c>
      <c r="J407" s="26">
        <f t="shared" ca="1" si="52"/>
        <v>-13682.33230564768</v>
      </c>
      <c r="K407" s="27">
        <f t="shared" ca="1" si="53"/>
        <v>-5280.1142959776653</v>
      </c>
      <c r="L407" s="27">
        <f t="shared" ca="1" si="51"/>
        <v>93.583333333333343</v>
      </c>
    </row>
    <row r="408" spans="1:12">
      <c r="A408" s="31">
        <v>54455</v>
      </c>
      <c r="B408" s="23">
        <v>405</v>
      </c>
      <c r="C408" s="24">
        <f t="shared" si="48"/>
        <v>1770615.713161696</v>
      </c>
      <c r="D408" s="24"/>
      <c r="E408" s="24">
        <f t="shared" si="55"/>
        <v>1788468.065681142</v>
      </c>
      <c r="F408" s="24">
        <f t="shared" si="49"/>
        <v>6197.1549960659349</v>
      </c>
      <c r="G408" s="32"/>
      <c r="H408" s="25">
        <f t="shared" ca="1" si="54"/>
        <v>663.75890410958903</v>
      </c>
      <c r="I408" s="26">
        <f t="shared" ca="1" si="50"/>
        <v>8402.218009670014</v>
      </c>
      <c r="J408" s="26">
        <f t="shared" ca="1" si="52"/>
        <v>-8402.218009670014</v>
      </c>
      <c r="K408" s="27">
        <f t="shared" ca="1" si="53"/>
        <v>-5298.5946960135871</v>
      </c>
      <c r="L408" s="27">
        <f t="shared" ca="1" si="51"/>
        <v>93.666666666666657</v>
      </c>
    </row>
    <row r="409" spans="1:12">
      <c r="A409" s="31">
        <v>54483</v>
      </c>
      <c r="B409" s="23">
        <v>406</v>
      </c>
      <c r="C409" s="24">
        <f t="shared" si="48"/>
        <v>1778312.8681577619</v>
      </c>
      <c r="D409" s="24"/>
      <c r="E409" s="24">
        <f t="shared" si="55"/>
        <v>1796219.1950523292</v>
      </c>
      <c r="F409" s="24">
        <f t="shared" si="49"/>
        <v>6224.0950385521655</v>
      </c>
      <c r="G409" s="32"/>
      <c r="H409" s="25">
        <f t="shared" ca="1" si="54"/>
        <v>664.75890410958903</v>
      </c>
      <c r="I409" s="26">
        <f t="shared" ca="1" si="50"/>
        <v>3103.6233136564269</v>
      </c>
      <c r="J409" s="26">
        <f t="shared" ca="1" si="52"/>
        <v>-3103.6233136564269</v>
      </c>
      <c r="K409" s="27">
        <f t="shared" ca="1" si="53"/>
        <v>-5317.1397774496345</v>
      </c>
      <c r="L409" s="27">
        <f t="shared" ca="1" si="51"/>
        <v>93.75</v>
      </c>
    </row>
    <row r="410" spans="1:12">
      <c r="A410" s="31">
        <v>54514</v>
      </c>
      <c r="B410" s="23">
        <v>407</v>
      </c>
      <c r="C410" s="24">
        <f t="shared" si="48"/>
        <v>1786036.9631963139</v>
      </c>
      <c r="D410" s="24"/>
      <c r="E410" s="24">
        <f t="shared" si="55"/>
        <v>1803997.4533763155</v>
      </c>
      <c r="F410" s="24">
        <f t="shared" si="49"/>
        <v>6251.1293711870985</v>
      </c>
      <c r="G410" s="32"/>
      <c r="H410" s="25">
        <f t="shared" ca="1" si="54"/>
        <v>665.75890410958903</v>
      </c>
      <c r="I410" s="26">
        <f t="shared" ca="1" si="50"/>
        <v>-2213.5164637932075</v>
      </c>
      <c r="J410" s="26">
        <f t="shared" ca="1" si="52"/>
        <v>2213.5164637932075</v>
      </c>
      <c r="K410" s="27">
        <f t="shared" ca="1" si="53"/>
        <v>-5335.7497666707086</v>
      </c>
      <c r="L410" s="27">
        <f t="shared" ca="1" si="51"/>
        <v>93.833333333333343</v>
      </c>
    </row>
    <row r="411" spans="1:12">
      <c r="A411" s="31">
        <v>54544</v>
      </c>
      <c r="B411" s="23">
        <v>408</v>
      </c>
      <c r="C411" s="24">
        <f t="shared" si="48"/>
        <v>1793788.0925675011</v>
      </c>
      <c r="D411" s="24"/>
      <c r="E411" s="24">
        <f t="shared" si="55"/>
        <v>1811802.9356044356</v>
      </c>
      <c r="F411" s="24">
        <f t="shared" si="49"/>
        <v>6278.2583239862533</v>
      </c>
      <c r="G411" s="32"/>
      <c r="H411" s="25">
        <f t="shared" ca="1" si="54"/>
        <v>666.75890410958903</v>
      </c>
      <c r="I411" s="26">
        <f t="shared" ca="1" si="50"/>
        <v>-7549.2662304639161</v>
      </c>
      <c r="J411" s="26">
        <f t="shared" ca="1" si="52"/>
        <v>7549.2662304639161</v>
      </c>
      <c r="K411" s="27">
        <f t="shared" ca="1" si="53"/>
        <v>-5354.4248908540558</v>
      </c>
      <c r="L411" s="27">
        <f t="shared" ca="1" si="51"/>
        <v>93.916666666666657</v>
      </c>
    </row>
    <row r="412" spans="1:12">
      <c r="A412" s="31">
        <v>54575</v>
      </c>
      <c r="B412" s="23">
        <v>409</v>
      </c>
      <c r="C412" s="24">
        <f t="shared" si="48"/>
        <v>1801566.3508914874</v>
      </c>
      <c r="D412" s="24"/>
      <c r="E412" s="24">
        <f t="shared" si="55"/>
        <v>1819635.7370203543</v>
      </c>
      <c r="F412" s="24">
        <f t="shared" si="49"/>
        <v>6305.482228120205</v>
      </c>
      <c r="G412" s="32"/>
      <c r="H412" s="25">
        <f t="shared" ca="1" si="54"/>
        <v>667.75890410958903</v>
      </c>
      <c r="I412" s="26">
        <f t="shared" ca="1" si="50"/>
        <v>-12903.691121317972</v>
      </c>
      <c r="J412" s="26">
        <f t="shared" ca="1" si="52"/>
        <v>12903.691121317972</v>
      </c>
      <c r="K412" s="27">
        <f t="shared" ca="1" si="53"/>
        <v>-5373.1653779720455</v>
      </c>
      <c r="L412" s="27">
        <f t="shared" ca="1" si="51"/>
        <v>94</v>
      </c>
    </row>
    <row r="413" spans="1:12">
      <c r="A413" s="31">
        <v>54605</v>
      </c>
      <c r="B413" s="23">
        <v>410</v>
      </c>
      <c r="C413" s="24">
        <f t="shared" si="48"/>
        <v>1809371.8331196075</v>
      </c>
      <c r="D413" s="24"/>
      <c r="E413" s="24">
        <f t="shared" si="55"/>
        <v>1827495.9532412286</v>
      </c>
      <c r="F413" s="24">
        <f t="shared" si="49"/>
        <v>6332.8014159186259</v>
      </c>
      <c r="G413" s="32"/>
      <c r="H413" s="25">
        <f t="shared" ca="1" si="54"/>
        <v>668.75890410958903</v>
      </c>
      <c r="I413" s="26">
        <f t="shared" ca="1" si="50"/>
        <v>-18276.856499290017</v>
      </c>
      <c r="J413" s="26">
        <f t="shared" ca="1" si="52"/>
        <v>18276.856499290017</v>
      </c>
      <c r="K413" s="27">
        <f t="shared" ca="1" si="53"/>
        <v>-5391.9714567949477</v>
      </c>
      <c r="L413" s="27">
        <f t="shared" ca="1" si="51"/>
        <v>94.083333333333343</v>
      </c>
    </row>
    <row r="414" spans="1:12">
      <c r="A414" s="31">
        <v>54636</v>
      </c>
      <c r="B414" s="23">
        <v>411</v>
      </c>
      <c r="C414" s="24">
        <f t="shared" si="48"/>
        <v>1817204.6345355262</v>
      </c>
      <c r="D414" s="24"/>
      <c r="E414" s="24">
        <f t="shared" si="55"/>
        <v>1835383.6802188761</v>
      </c>
      <c r="F414" s="24">
        <f t="shared" si="49"/>
        <v>6360.2162208743412</v>
      </c>
      <c r="G414" s="32"/>
      <c r="H414" s="25">
        <f t="shared" ca="1" si="54"/>
        <v>669.75890410958903</v>
      </c>
      <c r="I414" s="26">
        <f t="shared" ca="1" si="50"/>
        <v>-23668.827956084966</v>
      </c>
      <c r="J414" s="26">
        <f t="shared" ca="1" si="52"/>
        <v>23668.827956084966</v>
      </c>
      <c r="K414" s="27">
        <f t="shared" ca="1" si="53"/>
        <v>-5410.8433568937298</v>
      </c>
      <c r="L414" s="27">
        <f t="shared" ca="1" si="51"/>
        <v>94.166666666666657</v>
      </c>
    </row>
    <row r="415" spans="1:12">
      <c r="A415" s="31">
        <v>54667</v>
      </c>
      <c r="B415" s="23">
        <v>412</v>
      </c>
      <c r="C415" s="24">
        <f t="shared" si="48"/>
        <v>1825064.8507564005</v>
      </c>
      <c r="D415" s="24"/>
      <c r="E415" s="24">
        <f t="shared" si="55"/>
        <v>1843299.0142409452</v>
      </c>
      <c r="F415" s="24">
        <f t="shared" si="49"/>
        <v>6387.7269776474013</v>
      </c>
      <c r="G415" s="32"/>
      <c r="H415" s="25">
        <f t="shared" ca="1" si="54"/>
        <v>670.75890410958903</v>
      </c>
      <c r="I415" s="26">
        <f t="shared" ca="1" si="50"/>
        <v>-29079.671312978695</v>
      </c>
      <c r="J415" s="26">
        <f t="shared" ca="1" si="52"/>
        <v>29079.671312978695</v>
      </c>
      <c r="K415" s="27">
        <f t="shared" ca="1" si="53"/>
        <v>-5429.7813086428578</v>
      </c>
      <c r="L415" s="27">
        <f t="shared" ca="1" si="51"/>
        <v>94.25</v>
      </c>
    </row>
    <row r="416" spans="1:12">
      <c r="A416" s="31">
        <v>54697</v>
      </c>
      <c r="B416" s="23">
        <v>413</v>
      </c>
      <c r="C416" s="24">
        <f t="shared" si="48"/>
        <v>1832952.577734048</v>
      </c>
      <c r="D416" s="24"/>
      <c r="E416" s="24">
        <f t="shared" si="55"/>
        <v>1851242.0519320916</v>
      </c>
      <c r="F416" s="24">
        <f t="shared" si="49"/>
        <v>6415.3340220691671</v>
      </c>
      <c r="G416" s="32"/>
      <c r="H416" s="25">
        <f t="shared" ca="1" si="54"/>
        <v>671.75890410958903</v>
      </c>
      <c r="I416" s="26">
        <f t="shared" ca="1" si="50"/>
        <v>-34509.452621621553</v>
      </c>
      <c r="J416" s="26">
        <f t="shared" ca="1" si="52"/>
        <v>34509.452621621553</v>
      </c>
      <c r="K416" s="27">
        <f t="shared" ca="1" si="53"/>
        <v>-5448.7855432231081</v>
      </c>
      <c r="L416" s="27">
        <f t="shared" ca="1" si="51"/>
        <v>94.333333333333343</v>
      </c>
    </row>
    <row r="417" spans="1:12">
      <c r="A417" s="31">
        <v>54728</v>
      </c>
      <c r="B417" s="23">
        <v>414</v>
      </c>
      <c r="C417" s="24">
        <f t="shared" si="48"/>
        <v>1840867.9117561171</v>
      </c>
      <c r="D417" s="24"/>
      <c r="E417" s="24">
        <f t="shared" si="55"/>
        <v>1859212.8902551569</v>
      </c>
      <c r="F417" s="24">
        <f t="shared" si="49"/>
        <v>6443.0376911464091</v>
      </c>
      <c r="G417" s="32"/>
      <c r="H417" s="25">
        <f t="shared" ca="1" si="54"/>
        <v>672.75890410958903</v>
      </c>
      <c r="I417" s="26">
        <f t="shared" ca="1" si="50"/>
        <v>-39958.238164844661</v>
      </c>
      <c r="J417" s="26">
        <f t="shared" ca="1" si="52"/>
        <v>39958.238164844661</v>
      </c>
      <c r="K417" s="27">
        <f t="shared" ca="1" si="53"/>
        <v>-5467.8562926243885</v>
      </c>
      <c r="L417" s="27">
        <f t="shared" ca="1" si="51"/>
        <v>94.416666666666657</v>
      </c>
    </row>
    <row r="418" spans="1:12">
      <c r="A418" s="31">
        <v>54758</v>
      </c>
      <c r="B418" s="23">
        <v>415</v>
      </c>
      <c r="C418" s="24">
        <f t="shared" si="48"/>
        <v>1848810.9494472635</v>
      </c>
      <c r="D418" s="24"/>
      <c r="E418" s="24">
        <f t="shared" si="55"/>
        <v>1867211.6265123531</v>
      </c>
      <c r="F418" s="24">
        <f t="shared" si="49"/>
        <v>6470.8383230654217</v>
      </c>
      <c r="G418" s="32"/>
      <c r="H418" s="25">
        <f t="shared" ca="1" si="54"/>
        <v>673.75890410958903</v>
      </c>
      <c r="I418" s="26">
        <f t="shared" ca="1" si="50"/>
        <v>-45426.094457469051</v>
      </c>
      <c r="J418" s="26">
        <f t="shared" ca="1" si="52"/>
        <v>45426.094457469051</v>
      </c>
      <c r="K418" s="27">
        <f t="shared" ca="1" si="53"/>
        <v>-5486.9937896485735</v>
      </c>
      <c r="L418" s="27">
        <f t="shared" ca="1" si="51"/>
        <v>94.5</v>
      </c>
    </row>
    <row r="419" spans="1:12">
      <c r="A419" s="31">
        <v>54789</v>
      </c>
      <c r="B419" s="23">
        <v>416</v>
      </c>
      <c r="C419" s="24">
        <f t="shared" si="48"/>
        <v>1856781.7877703288</v>
      </c>
      <c r="D419" s="24"/>
      <c r="E419" s="24">
        <f t="shared" si="55"/>
        <v>1875238.3583464494</v>
      </c>
      <c r="F419" s="24">
        <f t="shared" si="49"/>
        <v>6498.7362571961503</v>
      </c>
      <c r="G419" s="32"/>
      <c r="H419" s="25">
        <f t="shared" ca="1" si="54"/>
        <v>674.75890410958903</v>
      </c>
      <c r="I419" s="26">
        <f t="shared" ca="1" si="50"/>
        <v>-50913.088247117623</v>
      </c>
      <c r="J419" s="26">
        <f t="shared" ca="1" si="52"/>
        <v>50913.088247117623</v>
      </c>
      <c r="K419" s="27">
        <f t="shared" ca="1" si="53"/>
        <v>-5506.1982679123439</v>
      </c>
      <c r="L419" s="27">
        <f t="shared" ca="1" si="51"/>
        <v>94.583333333333343</v>
      </c>
    </row>
    <row r="420" spans="1:12">
      <c r="A420" s="31">
        <v>54820</v>
      </c>
      <c r="B420" s="23">
        <v>417</v>
      </c>
      <c r="C420" s="24">
        <f t="shared" si="48"/>
        <v>1864780.524027525</v>
      </c>
      <c r="D420" s="24"/>
      <c r="E420" s="24">
        <f t="shared" si="55"/>
        <v>1883293.1837419651</v>
      </c>
      <c r="F420" s="24">
        <f t="shared" si="49"/>
        <v>6526.7318340963366</v>
      </c>
      <c r="G420" s="32"/>
      <c r="H420" s="25">
        <f t="shared" ca="1" si="54"/>
        <v>675.75890410958903</v>
      </c>
      <c r="I420" s="26">
        <f t="shared" ca="1" si="50"/>
        <v>-56419.286515029969</v>
      </c>
      <c r="J420" s="26">
        <f t="shared" ca="1" si="52"/>
        <v>56419.286515029969</v>
      </c>
      <c r="K420" s="27">
        <f t="shared" ca="1" si="53"/>
        <v>-5525.4699618500372</v>
      </c>
      <c r="L420" s="27">
        <f t="shared" ca="1" si="51"/>
        <v>94.666666666666657</v>
      </c>
    </row>
    <row r="421" spans="1:12">
      <c r="A421" s="31">
        <v>54848</v>
      </c>
      <c r="B421" s="23">
        <v>418</v>
      </c>
      <c r="C421" s="24">
        <f t="shared" si="48"/>
        <v>1872807.2558616214</v>
      </c>
      <c r="D421" s="24"/>
      <c r="E421" s="24">
        <f t="shared" si="55"/>
        <v>1891376.2010263652</v>
      </c>
      <c r="F421" s="24">
        <f t="shared" si="49"/>
        <v>6554.8253955156742</v>
      </c>
      <c r="G421" s="32"/>
      <c r="H421" s="25">
        <f t="shared" ca="1" si="54"/>
        <v>676.75890410958903</v>
      </c>
      <c r="I421" s="26">
        <f t="shared" ca="1" si="50"/>
        <v>-61944.756476880008</v>
      </c>
      <c r="J421" s="26">
        <f t="shared" ca="1" si="52"/>
        <v>61944.756476880008</v>
      </c>
      <c r="K421" s="27">
        <f t="shared" ca="1" si="53"/>
        <v>-5544.8091067165124</v>
      </c>
      <c r="L421" s="27">
        <f t="shared" ca="1" si="51"/>
        <v>94.75</v>
      </c>
    </row>
    <row r="422" spans="1:12">
      <c r="A422" s="31">
        <v>54879</v>
      </c>
      <c r="B422" s="23">
        <v>419</v>
      </c>
      <c r="C422" s="24">
        <f t="shared" si="48"/>
        <v>1880862.081257137</v>
      </c>
      <c r="D422" s="24"/>
      <c r="E422" s="24">
        <f t="shared" si="55"/>
        <v>1899487.5088712606</v>
      </c>
      <c r="F422" s="24">
        <f t="shared" si="49"/>
        <v>6583.017284399979</v>
      </c>
      <c r="G422" s="32"/>
      <c r="H422" s="25">
        <f t="shared" ca="1" si="54"/>
        <v>677.75890410958903</v>
      </c>
      <c r="I422" s="26">
        <f t="shared" ca="1" si="50"/>
        <v>-67489.565583596515</v>
      </c>
      <c r="J422" s="26">
        <f t="shared" ca="1" si="52"/>
        <v>67489.565583596515</v>
      </c>
      <c r="K422" s="27">
        <f t="shared" ca="1" si="53"/>
        <v>-5564.2159385900204</v>
      </c>
      <c r="L422" s="27">
        <f t="shared" ca="1" si="51"/>
        <v>94.833333333333343</v>
      </c>
    </row>
    <row r="423" spans="1:12">
      <c r="A423" s="31">
        <v>54909</v>
      </c>
      <c r="B423" s="23">
        <v>420</v>
      </c>
      <c r="C423" s="24">
        <f t="shared" si="48"/>
        <v>1888945.0985415371</v>
      </c>
      <c r="D423" s="24"/>
      <c r="E423" s="24">
        <f t="shared" si="55"/>
        <v>1907627.2062936132</v>
      </c>
      <c r="F423" s="24">
        <f t="shared" si="49"/>
        <v>6611.3078448953793</v>
      </c>
      <c r="G423" s="32"/>
      <c r="H423" s="25">
        <f t="shared" ca="1" si="54"/>
        <v>678.75890410958903</v>
      </c>
      <c r="I423" s="26">
        <f t="shared" ca="1" si="50"/>
        <v>-73053.781522186531</v>
      </c>
      <c r="J423" s="26">
        <f t="shared" ca="1" si="52"/>
        <v>73053.781522186531</v>
      </c>
      <c r="K423" s="27">
        <f t="shared" ca="1" si="53"/>
        <v>-5583.6906943750855</v>
      </c>
      <c r="L423" s="27">
        <f t="shared" ca="1" si="51"/>
        <v>94.916666666666657</v>
      </c>
    </row>
    <row r="424" spans="1:12">
      <c r="A424" s="31">
        <v>54940</v>
      </c>
      <c r="B424" s="23">
        <v>421</v>
      </c>
      <c r="C424" s="24">
        <f t="shared" si="48"/>
        <v>1897056.4063864325</v>
      </c>
      <c r="D424" s="24"/>
      <c r="E424" s="24">
        <f t="shared" si="55"/>
        <v>1915795.392656944</v>
      </c>
      <c r="F424" s="24">
        <f t="shared" si="49"/>
        <v>6639.6974223525131</v>
      </c>
      <c r="G424" s="32"/>
      <c r="H424" s="25">
        <f t="shared" ca="1" si="54"/>
        <v>679.75890410958903</v>
      </c>
      <c r="I424" s="26">
        <f t="shared" ca="1" si="50"/>
        <v>-78637.472216561611</v>
      </c>
      <c r="J424" s="26">
        <f t="shared" ca="1" si="52"/>
        <v>78637.472216561611</v>
      </c>
      <c r="K424" s="27">
        <f t="shared" ca="1" si="53"/>
        <v>-5603.2336118053981</v>
      </c>
      <c r="L424" s="27">
        <f t="shared" ca="1" si="51"/>
        <v>95</v>
      </c>
    </row>
    <row r="425" spans="1:12">
      <c r="A425" s="31">
        <v>54970</v>
      </c>
      <c r="B425" s="23">
        <v>422</v>
      </c>
      <c r="C425" s="24">
        <f t="shared" si="48"/>
        <v>1905196.1038087851</v>
      </c>
      <c r="D425" s="24"/>
      <c r="E425" s="24">
        <f t="shared" si="55"/>
        <v>1923992.1676725463</v>
      </c>
      <c r="F425" s="24">
        <f t="shared" si="49"/>
        <v>6668.1863633307476</v>
      </c>
      <c r="G425" s="32"/>
      <c r="H425" s="25">
        <f t="shared" ca="1" si="54"/>
        <v>680.75890410958903</v>
      </c>
      <c r="I425" s="26">
        <f t="shared" ca="1" si="50"/>
        <v>-84240.705828367005</v>
      </c>
      <c r="J425" s="26">
        <f t="shared" ca="1" si="52"/>
        <v>84240.705828367005</v>
      </c>
      <c r="K425" s="27">
        <f t="shared" ca="1" si="53"/>
        <v>-5622.8449294467164</v>
      </c>
      <c r="L425" s="27">
        <f t="shared" ca="1" si="51"/>
        <v>95.083333333333343</v>
      </c>
    </row>
    <row r="426" spans="1:12">
      <c r="A426" s="31">
        <v>55001</v>
      </c>
      <c r="B426" s="23">
        <v>423</v>
      </c>
      <c r="C426" s="24">
        <f t="shared" si="48"/>
        <v>1913364.2901721159</v>
      </c>
      <c r="D426" s="24"/>
      <c r="E426" s="24">
        <f t="shared" si="55"/>
        <v>1932217.6314007035</v>
      </c>
      <c r="F426" s="24">
        <f t="shared" si="49"/>
        <v>6696.7750156024049</v>
      </c>
      <c r="G426" s="32"/>
      <c r="H426" s="25">
        <f t="shared" ca="1" si="54"/>
        <v>681.75890410958903</v>
      </c>
      <c r="I426" s="26">
        <f t="shared" ca="1" si="50"/>
        <v>-89863.550757813719</v>
      </c>
      <c r="J426" s="26">
        <f t="shared" ca="1" si="52"/>
        <v>89863.550757813719</v>
      </c>
      <c r="K426" s="27">
        <f t="shared" ca="1" si="53"/>
        <v>-5642.5248866997799</v>
      </c>
      <c r="L426" s="27">
        <f t="shared" ca="1" si="51"/>
        <v>95.166666666666657</v>
      </c>
    </row>
    <row r="427" spans="1:12">
      <c r="A427" s="31">
        <v>55032</v>
      </c>
      <c r="B427" s="23">
        <v>424</v>
      </c>
      <c r="C427" s="24">
        <f t="shared" si="48"/>
        <v>1921561.0651877183</v>
      </c>
      <c r="D427" s="24"/>
      <c r="E427" s="24">
        <f t="shared" si="55"/>
        <v>1940471.8842519091</v>
      </c>
      <c r="F427" s="24">
        <f t="shared" si="49"/>
        <v>6725.4637281570131</v>
      </c>
      <c r="G427" s="32"/>
      <c r="H427" s="25">
        <f t="shared" ca="1" si="54"/>
        <v>682.75890410958903</v>
      </c>
      <c r="I427" s="26">
        <f t="shared" ca="1" si="50"/>
        <v>-95506.075644513505</v>
      </c>
      <c r="J427" s="26">
        <f t="shared" ca="1" si="52"/>
        <v>95506.075644513505</v>
      </c>
      <c r="K427" s="27">
        <f t="shared" ca="1" si="53"/>
        <v>-5662.2737238032296</v>
      </c>
      <c r="L427" s="27">
        <f t="shared" ca="1" si="51"/>
        <v>95.25</v>
      </c>
    </row>
    <row r="428" spans="1:12">
      <c r="A428" s="31">
        <v>55062</v>
      </c>
      <c r="B428" s="23">
        <v>425</v>
      </c>
      <c r="C428" s="24">
        <f t="shared" si="48"/>
        <v>1929786.5289158754</v>
      </c>
      <c r="D428" s="24"/>
      <c r="E428" s="24">
        <f t="shared" si="55"/>
        <v>1948755.026988094</v>
      </c>
      <c r="F428" s="24">
        <f t="shared" si="49"/>
        <v>6754.2528512055633</v>
      </c>
      <c r="G428" s="32"/>
      <c r="H428" s="25">
        <f t="shared" ca="1" si="54"/>
        <v>683.75890410958903</v>
      </c>
      <c r="I428" s="26">
        <f t="shared" ca="1" si="50"/>
        <v>-101168.34936831673</v>
      </c>
      <c r="J428" s="26">
        <f t="shared" ca="1" si="52"/>
        <v>101168.34936831673</v>
      </c>
      <c r="K428" s="27">
        <f t="shared" ca="1" si="53"/>
        <v>-5682.0916818365404</v>
      </c>
      <c r="L428" s="27">
        <f t="shared" ca="1" si="51"/>
        <v>95.333333333333343</v>
      </c>
    </row>
    <row r="429" spans="1:12">
      <c r="A429" s="31">
        <v>55093</v>
      </c>
      <c r="B429" s="23">
        <v>426</v>
      </c>
      <c r="C429" s="24">
        <f t="shared" si="48"/>
        <v>1938040.781767081</v>
      </c>
      <c r="D429" s="24"/>
      <c r="E429" s="24">
        <f t="shared" si="55"/>
        <v>1957067.1607238555</v>
      </c>
      <c r="F429" s="24">
        <f t="shared" si="49"/>
        <v>6783.1427361847827</v>
      </c>
      <c r="G429" s="32"/>
      <c r="H429" s="25">
        <f t="shared" ca="1" si="54"/>
        <v>684.75890410958903</v>
      </c>
      <c r="I429" s="26">
        <f t="shared" ca="1" si="50"/>
        <v>-106850.44105015327</v>
      </c>
      <c r="J429" s="26">
        <f t="shared" ca="1" si="52"/>
        <v>106850.44105015327</v>
      </c>
      <c r="K429" s="27">
        <f t="shared" ca="1" si="53"/>
        <v>-5701.9790027229683</v>
      </c>
      <c r="L429" s="27">
        <f t="shared" ca="1" si="51"/>
        <v>95.416666666666657</v>
      </c>
    </row>
    <row r="430" spans="1:12">
      <c r="A430" s="31">
        <v>55123</v>
      </c>
      <c r="B430" s="23">
        <v>427</v>
      </c>
      <c r="C430" s="24">
        <f t="shared" si="48"/>
        <v>1946323.9245032659</v>
      </c>
      <c r="D430" s="24"/>
      <c r="E430" s="24">
        <f t="shared" si="55"/>
        <v>1965408.386927692</v>
      </c>
      <c r="F430" s="24">
        <f t="shared" si="49"/>
        <v>6812.1337357614302</v>
      </c>
      <c r="G430" s="32"/>
      <c r="H430" s="25">
        <f t="shared" ca="1" si="54"/>
        <v>685.75890410958903</v>
      </c>
      <c r="I430" s="26">
        <f t="shared" ca="1" si="50"/>
        <v>-112552.42005287623</v>
      </c>
      <c r="J430" s="26">
        <f t="shared" ca="1" si="52"/>
        <v>112552.42005287623</v>
      </c>
      <c r="K430" s="27">
        <f t="shared" ca="1" si="53"/>
        <v>-5721.9359292324989</v>
      </c>
      <c r="L430" s="27">
        <f t="shared" ca="1" si="51"/>
        <v>95.5</v>
      </c>
    </row>
    <row r="431" spans="1:12">
      <c r="A431" s="31">
        <v>55154</v>
      </c>
      <c r="B431" s="23">
        <v>428</v>
      </c>
      <c r="C431" s="24">
        <f t="shared" si="48"/>
        <v>1954636.0582390274</v>
      </c>
      <c r="D431" s="24"/>
      <c r="E431" s="24">
        <f t="shared" si="55"/>
        <v>1973778.8074232419</v>
      </c>
      <c r="F431" s="24">
        <f t="shared" si="49"/>
        <v>6841.2262038365952</v>
      </c>
      <c r="G431" s="32"/>
      <c r="H431" s="25">
        <f t="shared" ca="1" si="54"/>
        <v>686.75890410958903</v>
      </c>
      <c r="I431" s="26">
        <f t="shared" ca="1" si="50"/>
        <v>-118274.35598210873</v>
      </c>
      <c r="J431" s="26">
        <f t="shared" ca="1" si="52"/>
        <v>118274.35598210873</v>
      </c>
      <c r="K431" s="27">
        <f t="shared" ca="1" si="53"/>
        <v>-5741.9627049848132</v>
      </c>
      <c r="L431" s="27">
        <f t="shared" ca="1" si="51"/>
        <v>95.583333333333343</v>
      </c>
    </row>
    <row r="432" spans="1:12">
      <c r="A432" s="31">
        <v>55185</v>
      </c>
      <c r="B432" s="23">
        <v>429</v>
      </c>
      <c r="C432" s="24">
        <f t="shared" si="48"/>
        <v>1962977.2844428639</v>
      </c>
      <c r="D432" s="24"/>
      <c r="E432" s="24">
        <f t="shared" si="55"/>
        <v>1982178.5243905263</v>
      </c>
      <c r="F432" s="24">
        <f t="shared" si="49"/>
        <v>6870.4204955500227</v>
      </c>
      <c r="G432" s="32"/>
      <c r="H432" s="25">
        <f t="shared" ca="1" si="54"/>
        <v>687.75890410958903</v>
      </c>
      <c r="I432" s="26">
        <f t="shared" ca="1" si="50"/>
        <v>-124016.31868709353</v>
      </c>
      <c r="J432" s="26">
        <f t="shared" ca="1" si="52"/>
        <v>124016.31868709353</v>
      </c>
      <c r="K432" s="27">
        <f t="shared" ca="1" si="53"/>
        <v>-5762.0595744522598</v>
      </c>
      <c r="L432" s="27">
        <f t="shared" ca="1" si="51"/>
        <v>95.666666666666657</v>
      </c>
    </row>
    <row r="433" spans="1:12">
      <c r="A433" s="31">
        <v>55213</v>
      </c>
      <c r="B433" s="23">
        <v>430</v>
      </c>
      <c r="C433" s="24">
        <f t="shared" si="48"/>
        <v>1971347.7049384138</v>
      </c>
      <c r="D433" s="24"/>
      <c r="E433" s="24">
        <f t="shared" si="55"/>
        <v>1990607.6403671964</v>
      </c>
      <c r="F433" s="24">
        <f t="shared" si="49"/>
        <v>6899.7169672844475</v>
      </c>
      <c r="G433" s="32"/>
      <c r="H433" s="25">
        <f t="shared" ca="1" si="54"/>
        <v>688.75890410958903</v>
      </c>
      <c r="I433" s="26">
        <f t="shared" ca="1" si="50"/>
        <v>-129778.37826154579</v>
      </c>
      <c r="J433" s="26">
        <f t="shared" ca="1" si="52"/>
        <v>129778.37826154579</v>
      </c>
      <c r="K433" s="27">
        <f t="shared" ca="1" si="53"/>
        <v>-5782.2267829628427</v>
      </c>
      <c r="L433" s="27">
        <f t="shared" ca="1" si="51"/>
        <v>95.75</v>
      </c>
    </row>
    <row r="434" spans="1:12">
      <c r="A434" s="31">
        <v>55244</v>
      </c>
      <c r="B434" s="23">
        <v>431</v>
      </c>
      <c r="C434" s="24">
        <f t="shared" si="48"/>
        <v>1979747.4219056983</v>
      </c>
      <c r="D434" s="24"/>
      <c r="E434" s="24">
        <f t="shared" si="55"/>
        <v>1999066.2582497846</v>
      </c>
      <c r="F434" s="24">
        <f t="shared" si="49"/>
        <v>6929.1159766699429</v>
      </c>
      <c r="G434" s="32"/>
      <c r="H434" s="25">
        <f t="shared" ca="1" si="54"/>
        <v>689.75890410958903</v>
      </c>
      <c r="I434" s="26">
        <f t="shared" ca="1" si="50"/>
        <v>-135560.60504450864</v>
      </c>
      <c r="J434" s="26">
        <f t="shared" ca="1" si="52"/>
        <v>135560.60504450864</v>
      </c>
      <c r="K434" s="27">
        <f t="shared" ca="1" si="53"/>
        <v>-5802.4645767032125</v>
      </c>
      <c r="L434" s="27">
        <f t="shared" ca="1" si="51"/>
        <v>95.833333333333343</v>
      </c>
    </row>
    <row r="435" spans="1:12">
      <c r="A435" s="31">
        <v>55274</v>
      </c>
      <c r="B435" s="23">
        <v>432</v>
      </c>
      <c r="C435" s="24">
        <f t="shared" si="48"/>
        <v>1988176.5378823683</v>
      </c>
      <c r="D435" s="24"/>
      <c r="E435" s="24">
        <f t="shared" si="55"/>
        <v>2007554.4812949619</v>
      </c>
      <c r="F435" s="24">
        <f t="shared" si="49"/>
        <v>6958.617882588288</v>
      </c>
      <c r="G435" s="32"/>
      <c r="H435" s="25">
        <f t="shared" ca="1" si="54"/>
        <v>690.75890410958903</v>
      </c>
      <c r="I435" s="26">
        <f t="shared" ca="1" si="50"/>
        <v>-141363.06962121185</v>
      </c>
      <c r="J435" s="26">
        <f t="shared" ca="1" si="52"/>
        <v>141363.06962121185</v>
      </c>
      <c r="K435" s="27">
        <f t="shared" ca="1" si="53"/>
        <v>-5822.7732027216734</v>
      </c>
      <c r="L435" s="27">
        <f t="shared" ca="1" si="51"/>
        <v>95.916666666666657</v>
      </c>
    </row>
    <row r="436" spans="1:12">
      <c r="A436" s="31">
        <v>55305</v>
      </c>
      <c r="B436" s="23">
        <v>433</v>
      </c>
      <c r="C436" s="24">
        <f t="shared" si="48"/>
        <v>1996635.1557649565</v>
      </c>
      <c r="D436" s="24"/>
      <c r="E436" s="24">
        <f t="shared" si="55"/>
        <v>2016072.4131207974</v>
      </c>
      <c r="F436" s="24">
        <f t="shared" si="49"/>
        <v>6988.2230451773466</v>
      </c>
      <c r="G436" s="32"/>
      <c r="H436" s="25">
        <f t="shared" ca="1" si="54"/>
        <v>691.75890410958903</v>
      </c>
      <c r="I436" s="26">
        <f t="shared" ca="1" si="50"/>
        <v>-147185.84282393352</v>
      </c>
      <c r="J436" s="26">
        <f t="shared" ca="1" si="52"/>
        <v>147185.84282393352</v>
      </c>
      <c r="K436" s="27">
        <f t="shared" ca="1" si="53"/>
        <v>-5843.1529089311998</v>
      </c>
      <c r="L436" s="27">
        <f t="shared" ca="1" si="51"/>
        <v>96</v>
      </c>
    </row>
    <row r="437" spans="1:12">
      <c r="A437" s="31">
        <v>55335</v>
      </c>
      <c r="B437" s="23">
        <v>434</v>
      </c>
      <c r="C437" s="24">
        <f t="shared" si="48"/>
        <v>2005123.3788101338</v>
      </c>
      <c r="D437" s="24"/>
      <c r="E437" s="24">
        <f t="shared" si="55"/>
        <v>2024620.1577080232</v>
      </c>
      <c r="F437" s="24">
        <f t="shared" si="49"/>
        <v>7017.9318258354679</v>
      </c>
      <c r="G437" s="32"/>
      <c r="H437" s="25">
        <f t="shared" ca="1" si="54"/>
        <v>692.75890410958903</v>
      </c>
      <c r="I437" s="26">
        <f t="shared" ca="1" si="50"/>
        <v>-153028.99573286471</v>
      </c>
      <c r="J437" s="26">
        <f t="shared" ca="1" si="52"/>
        <v>153028.99573286471</v>
      </c>
      <c r="K437" s="27">
        <f t="shared" ca="1" si="53"/>
        <v>-5863.6039441124585</v>
      </c>
      <c r="L437" s="27">
        <f t="shared" ca="1" si="51"/>
        <v>96.083333333333343</v>
      </c>
    </row>
    <row r="438" spans="1:12">
      <c r="A438" s="31">
        <v>55366</v>
      </c>
      <c r="B438" s="23">
        <v>435</v>
      </c>
      <c r="C438" s="24">
        <f t="shared" si="48"/>
        <v>2013641.3106359693</v>
      </c>
      <c r="D438" s="24"/>
      <c r="E438" s="24">
        <f t="shared" si="55"/>
        <v>2033197.8194013045</v>
      </c>
      <c r="F438" s="24">
        <f t="shared" si="49"/>
        <v>7047.7445872258913</v>
      </c>
      <c r="G438" s="32"/>
      <c r="H438" s="25">
        <f t="shared" ca="1" si="54"/>
        <v>693.75890410958903</v>
      </c>
      <c r="I438" s="26">
        <f t="shared" ca="1" si="50"/>
        <v>-158892.59967697717</v>
      </c>
      <c r="J438" s="26">
        <f t="shared" ca="1" si="52"/>
        <v>158892.59967697717</v>
      </c>
      <c r="K438" s="27">
        <f t="shared" ca="1" si="53"/>
        <v>-5884.1265579168521</v>
      </c>
      <c r="L438" s="27">
        <f t="shared" ca="1" si="51"/>
        <v>96.166666666666657</v>
      </c>
    </row>
    <row r="439" spans="1:12">
      <c r="A439" s="31">
        <v>55397</v>
      </c>
      <c r="B439" s="23">
        <v>436</v>
      </c>
      <c r="C439" s="24">
        <f t="shared" si="48"/>
        <v>2022189.0552231951</v>
      </c>
      <c r="D439" s="24"/>
      <c r="E439" s="24">
        <f t="shared" si="55"/>
        <v>2041805.502910512</v>
      </c>
      <c r="F439" s="24">
        <f t="shared" si="49"/>
        <v>7077.6616932811821</v>
      </c>
      <c r="G439" s="32"/>
      <c r="H439" s="25">
        <f t="shared" ca="1" si="54"/>
        <v>694.75890410958903</v>
      </c>
      <c r="I439" s="26">
        <f t="shared" ca="1" si="50"/>
        <v>-164776.72623489401</v>
      </c>
      <c r="J439" s="26">
        <f t="shared" ca="1" si="52"/>
        <v>164776.72623489401</v>
      </c>
      <c r="K439" s="27">
        <f t="shared" ca="1" si="53"/>
        <v>-5904.7210008695611</v>
      </c>
      <c r="L439" s="27">
        <f t="shared" ca="1" si="51"/>
        <v>96.25</v>
      </c>
    </row>
    <row r="440" spans="1:12">
      <c r="A440" s="31">
        <v>55427</v>
      </c>
      <c r="B440" s="23">
        <v>437</v>
      </c>
      <c r="C440" s="24">
        <f t="shared" si="48"/>
        <v>2030766.7169164764</v>
      </c>
      <c r="D440" s="24"/>
      <c r="E440" s="24">
        <f t="shared" si="55"/>
        <v>2050443.313312002</v>
      </c>
      <c r="F440" s="24">
        <f t="shared" si="49"/>
        <v>7107.6835092076662</v>
      </c>
      <c r="G440" s="32"/>
      <c r="H440" s="25">
        <f t="shared" ca="1" si="54"/>
        <v>695.75890410958903</v>
      </c>
      <c r="I440" s="26">
        <f t="shared" ca="1" si="50"/>
        <v>-170681.44723576357</v>
      </c>
      <c r="J440" s="26">
        <f t="shared" ca="1" si="52"/>
        <v>170681.44723576357</v>
      </c>
      <c r="K440" s="27">
        <f t="shared" ca="1" si="53"/>
        <v>-5925.3875243726043</v>
      </c>
      <c r="L440" s="27">
        <f t="shared" ca="1" si="51"/>
        <v>96.333333333333343</v>
      </c>
    </row>
    <row r="441" spans="1:12">
      <c r="A441" s="31">
        <v>55458</v>
      </c>
      <c r="B441" s="23">
        <v>438</v>
      </c>
      <c r="C441" s="24">
        <f t="shared" si="48"/>
        <v>2039374.4004256839</v>
      </c>
      <c r="D441" s="24"/>
      <c r="E441" s="24">
        <f t="shared" si="55"/>
        <v>2059111.3560498971</v>
      </c>
      <c r="F441" s="24">
        <f t="shared" si="49"/>
        <v>7137.8104014898927</v>
      </c>
      <c r="G441" s="32"/>
      <c r="H441" s="25">
        <f t="shared" ca="1" si="54"/>
        <v>696.75890410958903</v>
      </c>
      <c r="I441" s="26">
        <f t="shared" ca="1" si="50"/>
        <v>-176606.83476013617</v>
      </c>
      <c r="J441" s="26">
        <f t="shared" ca="1" si="52"/>
        <v>176606.83476013617</v>
      </c>
      <c r="K441" s="27">
        <f t="shared" ca="1" si="53"/>
        <v>-5946.1263807079085</v>
      </c>
      <c r="L441" s="27">
        <f t="shared" ca="1" si="51"/>
        <v>96.416666666666657</v>
      </c>
    </row>
    <row r="442" spans="1:12">
      <c r="A442" s="31">
        <v>55488</v>
      </c>
      <c r="B442" s="23">
        <v>439</v>
      </c>
      <c r="C442" s="24">
        <f t="shared" si="48"/>
        <v>2048012.2108271739</v>
      </c>
      <c r="D442" s="24"/>
      <c r="E442" s="24">
        <f t="shared" si="55"/>
        <v>2067809.7369373748</v>
      </c>
      <c r="F442" s="24">
        <f t="shared" si="49"/>
        <v>7168.0427378951081</v>
      </c>
      <c r="G442" s="32"/>
      <c r="H442" s="25">
        <f t="shared" ca="1" si="54"/>
        <v>697.75890410958903</v>
      </c>
      <c r="I442" s="26">
        <f t="shared" ca="1" si="50"/>
        <v>-182552.9611408441</v>
      </c>
      <c r="J442" s="26">
        <f t="shared" ca="1" si="52"/>
        <v>182552.9611408441</v>
      </c>
      <c r="K442" s="27">
        <f t="shared" ca="1" si="53"/>
        <v>-5966.9378230403863</v>
      </c>
      <c r="L442" s="27">
        <f t="shared" ca="1" si="51"/>
        <v>96.5</v>
      </c>
    </row>
    <row r="443" spans="1:12">
      <c r="A443" s="31">
        <v>55519</v>
      </c>
      <c r="B443" s="23">
        <v>440</v>
      </c>
      <c r="C443" s="24">
        <f t="shared" si="48"/>
        <v>2056680.2535650691</v>
      </c>
      <c r="D443" s="24"/>
      <c r="E443" s="24">
        <f t="shared" si="55"/>
        <v>2076538.5621579587</v>
      </c>
      <c r="F443" s="24">
        <f t="shared" si="49"/>
        <v>7198.3808874777405</v>
      </c>
      <c r="G443" s="32"/>
      <c r="H443" s="25">
        <f t="shared" ca="1" si="54"/>
        <v>698.75890410958903</v>
      </c>
      <c r="I443" s="26">
        <f t="shared" ca="1" si="50"/>
        <v>-188519.89896388448</v>
      </c>
      <c r="J443" s="26">
        <f t="shared" ca="1" si="52"/>
        <v>188519.89896388448</v>
      </c>
      <c r="K443" s="27">
        <f t="shared" ca="1" si="53"/>
        <v>-5987.822105421028</v>
      </c>
      <c r="L443" s="27">
        <f t="shared" ca="1" si="51"/>
        <v>96.583333333333343</v>
      </c>
    </row>
    <row r="444" spans="1:12">
      <c r="A444" s="31">
        <v>55550</v>
      </c>
      <c r="B444" s="23">
        <v>441</v>
      </c>
      <c r="C444" s="24">
        <f t="shared" si="48"/>
        <v>2065378.6344525467</v>
      </c>
      <c r="D444" s="24"/>
      <c r="E444" s="24">
        <f t="shared" si="55"/>
        <v>2085297.9382668147</v>
      </c>
      <c r="F444" s="24">
        <f t="shared" si="49"/>
        <v>7228.8252205839126</v>
      </c>
      <c r="G444" s="32"/>
      <c r="H444" s="25">
        <f t="shared" ca="1" si="54"/>
        <v>699.75890410958903</v>
      </c>
      <c r="I444" s="26">
        <f t="shared" ca="1" si="50"/>
        <v>-194507.72106930549</v>
      </c>
      <c r="J444" s="26">
        <f t="shared" ca="1" si="52"/>
        <v>194507.72106930549</v>
      </c>
      <c r="K444" s="27">
        <f t="shared" ca="1" si="53"/>
        <v>-6008.7794827900016</v>
      </c>
      <c r="L444" s="27">
        <f t="shared" ca="1" si="51"/>
        <v>96.666666666666657</v>
      </c>
    </row>
    <row r="445" spans="1:12">
      <c r="A445" s="31">
        <v>55579</v>
      </c>
      <c r="B445" s="23">
        <v>442</v>
      </c>
      <c r="C445" s="24">
        <f t="shared" si="48"/>
        <v>2074107.4596731307</v>
      </c>
      <c r="D445" s="24"/>
      <c r="E445" s="24">
        <f t="shared" si="55"/>
        <v>2094087.9721920516</v>
      </c>
      <c r="F445" s="24">
        <f t="shared" si="49"/>
        <v>7259.3761088559568</v>
      </c>
      <c r="G445" s="32"/>
      <c r="H445" s="25">
        <f t="shared" ca="1" si="54"/>
        <v>700.75890410958903</v>
      </c>
      <c r="I445" s="26">
        <f t="shared" ca="1" si="50"/>
        <v>-200516.5005520955</v>
      </c>
      <c r="J445" s="26">
        <f t="shared" ca="1" si="52"/>
        <v>200516.5005520955</v>
      </c>
      <c r="K445" s="27">
        <f t="shared" ca="1" si="53"/>
        <v>-6029.8102109797665</v>
      </c>
      <c r="L445" s="27">
        <f t="shared" ca="1" si="51"/>
        <v>96.75</v>
      </c>
    </row>
    <row r="446" spans="1:12">
      <c r="A446" s="31">
        <v>55610</v>
      </c>
      <c r="B446" s="23">
        <v>443</v>
      </c>
      <c r="C446" s="24">
        <f t="shared" si="48"/>
        <v>2082866.8357819866</v>
      </c>
      <c r="D446" s="24"/>
      <c r="E446" s="24">
        <f t="shared" si="55"/>
        <v>2102908.7712360267</v>
      </c>
      <c r="F446" s="24">
        <f t="shared" si="49"/>
        <v>7290.0339252369522</v>
      </c>
      <c r="G446" s="32"/>
      <c r="H446" s="25">
        <f t="shared" ca="1" si="54"/>
        <v>701.75890410958903</v>
      </c>
      <c r="I446" s="26">
        <f t="shared" ca="1" si="50"/>
        <v>-206546.31076307528</v>
      </c>
      <c r="J446" s="26">
        <f t="shared" ca="1" si="52"/>
        <v>206546.31076307528</v>
      </c>
      <c r="K446" s="27">
        <f t="shared" ca="1" si="53"/>
        <v>-6050.9145467181952</v>
      </c>
      <c r="L446" s="27">
        <f t="shared" ca="1" si="51"/>
        <v>96.833333333333343</v>
      </c>
    </row>
    <row r="447" spans="1:12">
      <c r="A447" s="31">
        <v>55640</v>
      </c>
      <c r="B447" s="23">
        <v>444</v>
      </c>
      <c r="C447" s="24">
        <f t="shared" si="48"/>
        <v>2091656.8697072235</v>
      </c>
      <c r="D447" s="24"/>
      <c r="E447" s="24">
        <f t="shared" si="55"/>
        <v>2111760.4430766557</v>
      </c>
      <c r="F447" s="24">
        <f t="shared" si="49"/>
        <v>7320.7990439752812</v>
      </c>
      <c r="G447" s="32"/>
      <c r="H447" s="25">
        <f t="shared" ca="1" si="54"/>
        <v>702.75890410958903</v>
      </c>
      <c r="I447" s="26">
        <f t="shared" ca="1" si="50"/>
        <v>-212597.22530979349</v>
      </c>
      <c r="J447" s="26">
        <f t="shared" ca="1" si="52"/>
        <v>212597.22530979349</v>
      </c>
      <c r="K447" s="27">
        <f t="shared" ca="1" si="53"/>
        <v>-6072.0927476317092</v>
      </c>
      <c r="L447" s="27">
        <f t="shared" ca="1" si="51"/>
        <v>96.916666666666657</v>
      </c>
    </row>
    <row r="448" spans="1:12">
      <c r="A448" s="31">
        <v>55671</v>
      </c>
      <c r="B448" s="23">
        <v>445</v>
      </c>
      <c r="C448" s="24">
        <f t="shared" si="48"/>
        <v>2100477.6687511988</v>
      </c>
      <c r="D448" s="24"/>
      <c r="E448" s="24">
        <f t="shared" si="55"/>
        <v>2120643.0957687274</v>
      </c>
      <c r="F448" s="24">
        <f t="shared" si="49"/>
        <v>7351.6718406291948</v>
      </c>
      <c r="G448" s="32"/>
      <c r="H448" s="25">
        <f t="shared" ca="1" si="54"/>
        <v>703.75890410958903</v>
      </c>
      <c r="I448" s="26">
        <f t="shared" ca="1" si="50"/>
        <v>-218669.3180574252</v>
      </c>
      <c r="J448" s="26">
        <f t="shared" ca="1" si="52"/>
        <v>218669.3180574252</v>
      </c>
      <c r="K448" s="27">
        <f t="shared" ca="1" si="53"/>
        <v>-6093.3450722484204</v>
      </c>
      <c r="L448" s="27">
        <f t="shared" ca="1" si="51"/>
        <v>97</v>
      </c>
    </row>
    <row r="449" spans="1:12">
      <c r="A449" s="31">
        <v>55701</v>
      </c>
      <c r="B449" s="23">
        <v>446</v>
      </c>
      <c r="C449" s="24">
        <f t="shared" si="48"/>
        <v>2109329.3405918279</v>
      </c>
      <c r="D449" s="24"/>
      <c r="E449" s="24">
        <f t="shared" si="55"/>
        <v>2129556.8377452209</v>
      </c>
      <c r="F449" s="24">
        <f t="shared" si="49"/>
        <v>7382.6526920713968</v>
      </c>
      <c r="G449" s="32"/>
      <c r="H449" s="25">
        <f t="shared" ca="1" si="54"/>
        <v>704.75890410958903</v>
      </c>
      <c r="I449" s="26">
        <f t="shared" ca="1" si="50"/>
        <v>-224762.66312967363</v>
      </c>
      <c r="J449" s="26">
        <f t="shared" ca="1" si="52"/>
        <v>224762.66312967363</v>
      </c>
      <c r="K449" s="27">
        <f t="shared" ca="1" si="53"/>
        <v>-6114.6717800012902</v>
      </c>
      <c r="L449" s="27">
        <f t="shared" ca="1" si="51"/>
        <v>97.083333333333343</v>
      </c>
    </row>
    <row r="450" spans="1:12">
      <c r="A450" s="31">
        <v>55732</v>
      </c>
      <c r="B450" s="23">
        <v>447</v>
      </c>
      <c r="C450" s="24">
        <f t="shared" si="48"/>
        <v>2118211.9932838995</v>
      </c>
      <c r="D450" s="24"/>
      <c r="E450" s="24">
        <f t="shared" si="55"/>
        <v>2138501.7778186323</v>
      </c>
      <c r="F450" s="24">
        <f t="shared" si="49"/>
        <v>7413.7419764936476</v>
      </c>
      <c r="G450" s="32"/>
      <c r="H450" s="25">
        <f t="shared" ca="1" si="54"/>
        <v>705.75890410958903</v>
      </c>
      <c r="I450" s="26">
        <f t="shared" ca="1" si="50"/>
        <v>-230877.33490967492</v>
      </c>
      <c r="J450" s="26">
        <f t="shared" ca="1" si="52"/>
        <v>230877.33490967492</v>
      </c>
      <c r="K450" s="27">
        <f t="shared" ca="1" si="53"/>
        <v>-6136.0731312312946</v>
      </c>
      <c r="L450" s="27">
        <f t="shared" ca="1" si="51"/>
        <v>97.166666666666657</v>
      </c>
    </row>
    <row r="451" spans="1:12">
      <c r="A451" s="31">
        <v>55763</v>
      </c>
      <c r="B451" s="23">
        <v>448</v>
      </c>
      <c r="C451" s="24">
        <f t="shared" si="48"/>
        <v>2127125.735260393</v>
      </c>
      <c r="D451" s="24"/>
      <c r="E451" s="24">
        <f t="shared" si="55"/>
        <v>2147478.0251823007</v>
      </c>
      <c r="F451" s="24">
        <f t="shared" si="49"/>
        <v>7444.9400734113751</v>
      </c>
      <c r="G451" s="32"/>
      <c r="H451" s="25">
        <f t="shared" ca="1" si="54"/>
        <v>706.75890410958903</v>
      </c>
      <c r="I451" s="26">
        <f t="shared" ca="1" si="50"/>
        <v>-237013.40804090622</v>
      </c>
      <c r="J451" s="26">
        <f t="shared" ca="1" si="52"/>
        <v>237013.40804090622</v>
      </c>
      <c r="K451" s="27">
        <f t="shared" ca="1" si="53"/>
        <v>-6157.5493871906037</v>
      </c>
      <c r="L451" s="27">
        <f t="shared" ca="1" si="51"/>
        <v>97.25</v>
      </c>
    </row>
    <row r="452" spans="1:12">
      <c r="A452" s="31">
        <v>55793</v>
      </c>
      <c r="B452" s="23">
        <v>449</v>
      </c>
      <c r="C452" s="24">
        <f t="shared" ref="C452:C515" si="56">C451+$O$2+F451</f>
        <v>2136070.6753338045</v>
      </c>
      <c r="D452" s="24"/>
      <c r="E452" s="24">
        <f t="shared" si="55"/>
        <v>2156485.6894117417</v>
      </c>
      <c r="F452" s="24">
        <f t="shared" ref="F452:F515" si="57">($O$5-$O$4)*C452</f>
        <v>7476.2473636683144</v>
      </c>
      <c r="G452" s="32"/>
      <c r="H452" s="25">
        <f t="shared" ca="1" si="54"/>
        <v>707.75890410958903</v>
      </c>
      <c r="I452" s="26">
        <f t="shared" ref="I452:I515" ca="1" si="58">I451+K451</f>
        <v>-243170.95742809682</v>
      </c>
      <c r="J452" s="26">
        <f t="shared" ca="1" si="52"/>
        <v>243170.95742809682</v>
      </c>
      <c r="K452" s="27">
        <f t="shared" ca="1" si="53"/>
        <v>-6179.1008100457711</v>
      </c>
      <c r="L452" s="27">
        <f t="shared" ref="L452:L515" ca="1" si="59">((TODAY()-$O$7)/365)+(H452/12)</f>
        <v>97.333333333333343</v>
      </c>
    </row>
    <row r="453" spans="1:12">
      <c r="A453" s="31">
        <v>55824</v>
      </c>
      <c r="B453" s="23">
        <v>450</v>
      </c>
      <c r="C453" s="24">
        <f t="shared" si="56"/>
        <v>2145046.9226974729</v>
      </c>
      <c r="D453" s="24"/>
      <c r="E453" s="24">
        <f t="shared" si="55"/>
        <v>2165524.8804659857</v>
      </c>
      <c r="F453" s="24">
        <f t="shared" si="57"/>
        <v>7507.664229441154</v>
      </c>
      <c r="G453" s="32"/>
      <c r="H453" s="25">
        <f t="shared" ca="1" si="54"/>
        <v>708.75890410958903</v>
      </c>
      <c r="I453" s="26">
        <f t="shared" ca="1" si="58"/>
        <v>-249350.05823814261</v>
      </c>
      <c r="J453" s="26">
        <f t="shared" ref="J453:J516" ca="1" si="60">I453*-1</f>
        <v>249350.05823814261</v>
      </c>
      <c r="K453" s="27">
        <f t="shared" ref="K453:K516" ca="1" si="61">(($O$5-$O$4)*I453)-$S$3</f>
        <v>-6200.7276628809313</v>
      </c>
      <c r="L453" s="27">
        <f t="shared" ca="1" si="59"/>
        <v>97.416666666666657</v>
      </c>
    </row>
    <row r="454" spans="1:12">
      <c r="A454" s="31">
        <v>55854</v>
      </c>
      <c r="B454" s="23">
        <v>451</v>
      </c>
      <c r="C454" s="24">
        <f t="shared" si="56"/>
        <v>2154054.5869269138</v>
      </c>
      <c r="D454" s="24"/>
      <c r="E454" s="24">
        <f t="shared" si="55"/>
        <v>2174595.7086889199</v>
      </c>
      <c r="F454" s="24">
        <f t="shared" si="57"/>
        <v>7539.1910542441974</v>
      </c>
      <c r="G454" s="32"/>
      <c r="H454" s="25">
        <f t="shared" ref="H454:H517" ca="1" si="62">H453+1</f>
        <v>709.75890410958903</v>
      </c>
      <c r="I454" s="26">
        <f t="shared" ca="1" si="58"/>
        <v>-255550.78590102354</v>
      </c>
      <c r="J454" s="26">
        <f t="shared" ca="1" si="60"/>
        <v>255550.78590102354</v>
      </c>
      <c r="K454" s="27">
        <f t="shared" ca="1" si="61"/>
        <v>-6222.430209701015</v>
      </c>
      <c r="L454" s="27">
        <f t="shared" ca="1" si="59"/>
        <v>97.5</v>
      </c>
    </row>
    <row r="455" spans="1:12">
      <c r="A455" s="31">
        <v>55885</v>
      </c>
      <c r="B455" s="23">
        <v>452</v>
      </c>
      <c r="C455" s="24">
        <f t="shared" si="56"/>
        <v>2163093.7779811579</v>
      </c>
      <c r="D455" s="24"/>
      <c r="E455" s="24">
        <f t="shared" si="55"/>
        <v>2183698.2848106343</v>
      </c>
      <c r="F455" s="24">
        <f t="shared" si="57"/>
        <v>7570.8282229340521</v>
      </c>
      <c r="G455" s="32"/>
      <c r="H455" s="25">
        <f t="shared" ca="1" si="62"/>
        <v>710.75890410958903</v>
      </c>
      <c r="I455" s="26">
        <f t="shared" ca="1" si="58"/>
        <v>-261773.21611072455</v>
      </c>
      <c r="J455" s="26">
        <f t="shared" ca="1" si="60"/>
        <v>261773.21611072455</v>
      </c>
      <c r="K455" s="27">
        <f t="shared" ca="1" si="61"/>
        <v>-6244.2087154349683</v>
      </c>
      <c r="L455" s="27">
        <f t="shared" ca="1" si="59"/>
        <v>97.583333333333343</v>
      </c>
    </row>
    <row r="456" spans="1:12">
      <c r="A456" s="31">
        <v>55916</v>
      </c>
      <c r="B456" s="23">
        <v>453</v>
      </c>
      <c r="C456" s="24">
        <f t="shared" si="56"/>
        <v>2172164.606204092</v>
      </c>
      <c r="D456" s="24"/>
      <c r="E456" s="24">
        <f t="shared" si="55"/>
        <v>2192832.7199487747</v>
      </c>
      <c r="F456" s="24">
        <f t="shared" si="57"/>
        <v>7602.5761217143217</v>
      </c>
      <c r="G456" s="32"/>
      <c r="H456" s="25">
        <f t="shared" ca="1" si="62"/>
        <v>711.75890410958903</v>
      </c>
      <c r="I456" s="26">
        <f t="shared" ca="1" si="58"/>
        <v>-268017.42482615949</v>
      </c>
      <c r="J456" s="26">
        <f t="shared" ca="1" si="60"/>
        <v>268017.42482615949</v>
      </c>
      <c r="K456" s="27">
        <f t="shared" ca="1" si="61"/>
        <v>-6266.0634459389903</v>
      </c>
      <c r="L456" s="27">
        <f t="shared" ca="1" si="59"/>
        <v>97.666666666666657</v>
      </c>
    </row>
    <row r="457" spans="1:12">
      <c r="A457" s="31">
        <v>55944</v>
      </c>
      <c r="B457" s="23">
        <v>454</v>
      </c>
      <c r="C457" s="24">
        <f t="shared" si="56"/>
        <v>2181267.1823258065</v>
      </c>
      <c r="D457" s="24"/>
      <c r="E457" s="24">
        <f t="shared" si="55"/>
        <v>2201999.1256098985</v>
      </c>
      <c r="F457" s="24">
        <f t="shared" si="57"/>
        <v>7634.4351381403221</v>
      </c>
      <c r="G457" s="32"/>
      <c r="H457" s="25">
        <f t="shared" ca="1" si="62"/>
        <v>712.75890410958903</v>
      </c>
      <c r="I457" s="26">
        <f t="shared" ca="1" si="58"/>
        <v>-274283.48827209848</v>
      </c>
      <c r="J457" s="26">
        <f t="shared" ca="1" si="60"/>
        <v>274283.48827209848</v>
      </c>
      <c r="K457" s="27">
        <f t="shared" ca="1" si="61"/>
        <v>-6287.9946679997765</v>
      </c>
      <c r="L457" s="27">
        <f t="shared" ca="1" si="59"/>
        <v>97.75</v>
      </c>
    </row>
    <row r="458" spans="1:12">
      <c r="A458" s="31">
        <v>55975</v>
      </c>
      <c r="B458" s="23">
        <v>455</v>
      </c>
      <c r="C458" s="24">
        <f t="shared" si="56"/>
        <v>2190401.6174639468</v>
      </c>
      <c r="D458" s="24"/>
      <c r="E458" s="24">
        <f t="shared" si="55"/>
        <v>2211197.6136908364</v>
      </c>
      <c r="F458" s="24">
        <f t="shared" si="57"/>
        <v>7666.4056611238129</v>
      </c>
      <c r="G458" s="32"/>
      <c r="H458" s="25">
        <f t="shared" ca="1" si="62"/>
        <v>713.75890410958903</v>
      </c>
      <c r="I458" s="26">
        <f t="shared" ca="1" si="58"/>
        <v>-280571.48294009827</v>
      </c>
      <c r="J458" s="26">
        <f t="shared" ca="1" si="60"/>
        <v>280571.48294009827</v>
      </c>
      <c r="K458" s="27">
        <f t="shared" ca="1" si="61"/>
        <v>-6310.0026493377763</v>
      </c>
      <c r="L458" s="27">
        <f t="shared" ca="1" si="59"/>
        <v>97.833333333333343</v>
      </c>
    </row>
    <row r="459" spans="1:12">
      <c r="A459" s="31">
        <v>56005</v>
      </c>
      <c r="B459" s="23">
        <v>456</v>
      </c>
      <c r="C459" s="24">
        <f t="shared" si="56"/>
        <v>2199568.0231250706</v>
      </c>
      <c r="D459" s="24"/>
      <c r="E459" s="24">
        <f t="shared" si="55"/>
        <v>2220428.2964800573</v>
      </c>
      <c r="F459" s="24">
        <f t="shared" si="57"/>
        <v>7698.4880809377464</v>
      </c>
      <c r="G459" s="32"/>
      <c r="H459" s="25">
        <f t="shared" ca="1" si="62"/>
        <v>714.75890410958903</v>
      </c>
      <c r="I459" s="26">
        <f t="shared" ca="1" si="58"/>
        <v>-286881.48558943602</v>
      </c>
      <c r="J459" s="26">
        <f t="shared" ca="1" si="60"/>
        <v>286881.48558943602</v>
      </c>
      <c r="K459" s="27">
        <f t="shared" ca="1" si="61"/>
        <v>-6332.0876586104587</v>
      </c>
      <c r="L459" s="27">
        <f t="shared" ca="1" si="59"/>
        <v>97.916666666666657</v>
      </c>
    </row>
    <row r="460" spans="1:12">
      <c r="A460" s="31">
        <v>56036</v>
      </c>
      <c r="B460" s="23">
        <v>457</v>
      </c>
      <c r="C460" s="24">
        <f t="shared" si="56"/>
        <v>2208766.5112060085</v>
      </c>
      <c r="D460" s="24"/>
      <c r="E460" s="24">
        <f t="shared" si="55"/>
        <v>2229691.2866590405</v>
      </c>
      <c r="F460" s="24">
        <f t="shared" si="57"/>
        <v>7730.6827892210285</v>
      </c>
      <c r="G460" s="32"/>
      <c r="H460" s="25">
        <f t="shared" ca="1" si="62"/>
        <v>715.75890410958903</v>
      </c>
      <c r="I460" s="26">
        <f t="shared" ca="1" si="58"/>
        <v>-293213.57324804651</v>
      </c>
      <c r="J460" s="26">
        <f t="shared" ca="1" si="60"/>
        <v>293213.57324804651</v>
      </c>
      <c r="K460" s="27">
        <f t="shared" ca="1" si="61"/>
        <v>-6354.2499654155945</v>
      </c>
      <c r="L460" s="27">
        <f t="shared" ca="1" si="59"/>
        <v>98</v>
      </c>
    </row>
    <row r="461" spans="1:12">
      <c r="A461" s="31">
        <v>56066</v>
      </c>
      <c r="B461" s="23">
        <v>458</v>
      </c>
      <c r="C461" s="24">
        <f t="shared" si="56"/>
        <v>2217997.1939952294</v>
      </c>
      <c r="D461" s="24"/>
      <c r="E461" s="24">
        <f t="shared" ref="E461:E524" si="63">E460+$O$2+((($O$5-$O$4+D461))*C462)</f>
        <v>2238986.6973036504</v>
      </c>
      <c r="F461" s="24">
        <f t="shared" si="57"/>
        <v>7762.990178983302</v>
      </c>
      <c r="G461" s="32"/>
      <c r="H461" s="25">
        <f t="shared" ca="1" si="62"/>
        <v>716.75890410958903</v>
      </c>
      <c r="I461" s="26">
        <f t="shared" ca="1" si="58"/>
        <v>-299567.82321346208</v>
      </c>
      <c r="J461" s="26">
        <f t="shared" ca="1" si="60"/>
        <v>299567.82321346208</v>
      </c>
      <c r="K461" s="27">
        <f t="shared" ca="1" si="61"/>
        <v>-6376.4898402945491</v>
      </c>
      <c r="L461" s="27">
        <f t="shared" ca="1" si="59"/>
        <v>98.083333333333343</v>
      </c>
    </row>
    <row r="462" spans="1:12">
      <c r="A462" s="31">
        <v>56097</v>
      </c>
      <c r="B462" s="23">
        <v>459</v>
      </c>
      <c r="C462" s="24">
        <f t="shared" si="56"/>
        <v>2227260.1841742126</v>
      </c>
      <c r="D462" s="24"/>
      <c r="E462" s="24">
        <f t="shared" si="63"/>
        <v>2248314.6418855162</v>
      </c>
      <c r="F462" s="24">
        <f t="shared" si="57"/>
        <v>7795.410644609743</v>
      </c>
      <c r="G462" s="32"/>
      <c r="H462" s="25">
        <f t="shared" ca="1" si="62"/>
        <v>717.75890410958903</v>
      </c>
      <c r="I462" s="26">
        <f t="shared" ca="1" si="58"/>
        <v>-305944.3130537566</v>
      </c>
      <c r="J462" s="26">
        <f t="shared" ca="1" si="60"/>
        <v>305944.3130537566</v>
      </c>
      <c r="K462" s="27">
        <f t="shared" ca="1" si="61"/>
        <v>-6398.8075547355802</v>
      </c>
      <c r="L462" s="27">
        <f t="shared" ca="1" si="59"/>
        <v>98.166666666666657</v>
      </c>
    </row>
    <row r="463" spans="1:12">
      <c r="A463" s="31">
        <v>56128</v>
      </c>
      <c r="B463" s="23">
        <v>460</v>
      </c>
      <c r="C463" s="24">
        <f t="shared" si="56"/>
        <v>2236555.5948188226</v>
      </c>
      <c r="D463" s="24"/>
      <c r="E463" s="24">
        <f t="shared" si="63"/>
        <v>2257675.2342734188</v>
      </c>
      <c r="F463" s="24">
        <f t="shared" si="57"/>
        <v>7827.9445818658778</v>
      </c>
      <c r="G463" s="32"/>
      <c r="H463" s="25">
        <f t="shared" ca="1" si="62"/>
        <v>718.75890410958903</v>
      </c>
      <c r="I463" s="26">
        <f t="shared" ca="1" si="58"/>
        <v>-312343.12060849217</v>
      </c>
      <c r="J463" s="26">
        <f t="shared" ca="1" si="60"/>
        <v>312343.12060849217</v>
      </c>
      <c r="K463" s="27">
        <f t="shared" ca="1" si="61"/>
        <v>-6421.2033811771544</v>
      </c>
      <c r="L463" s="27">
        <f t="shared" ca="1" si="59"/>
        <v>98.25</v>
      </c>
    </row>
    <row r="464" spans="1:12">
      <c r="A464" s="31">
        <v>56158</v>
      </c>
      <c r="B464" s="23">
        <v>461</v>
      </c>
      <c r="C464" s="24">
        <f t="shared" si="56"/>
        <v>2245883.5394006884</v>
      </c>
      <c r="D464" s="24"/>
      <c r="E464" s="24">
        <f t="shared" si="63"/>
        <v>2267068.5887346789</v>
      </c>
      <c r="F464" s="24">
        <f t="shared" si="57"/>
        <v>7860.5923879024085</v>
      </c>
      <c r="G464" s="32"/>
      <c r="H464" s="25">
        <f t="shared" ca="1" si="62"/>
        <v>719.75890410958903</v>
      </c>
      <c r="I464" s="26">
        <f t="shared" ca="1" si="58"/>
        <v>-318764.32398966933</v>
      </c>
      <c r="J464" s="26">
        <f t="shared" ca="1" si="60"/>
        <v>318764.32398966933</v>
      </c>
      <c r="K464" s="27">
        <f t="shared" ca="1" si="61"/>
        <v>-6443.6775930112744</v>
      </c>
      <c r="L464" s="27">
        <f t="shared" ca="1" si="59"/>
        <v>98.333333333333343</v>
      </c>
    </row>
    <row r="465" spans="1:12">
      <c r="A465" s="31">
        <v>56189</v>
      </c>
      <c r="B465" s="23">
        <v>462</v>
      </c>
      <c r="C465" s="24">
        <f t="shared" si="56"/>
        <v>2255244.1317885909</v>
      </c>
      <c r="D465" s="24"/>
      <c r="E465" s="24">
        <f t="shared" si="63"/>
        <v>2276494.8199365535</v>
      </c>
      <c r="F465" s="24">
        <f t="shared" si="57"/>
        <v>7893.3544612600672</v>
      </c>
      <c r="G465" s="32"/>
      <c r="H465" s="25">
        <f t="shared" ca="1" si="62"/>
        <v>720.75890410958903</v>
      </c>
      <c r="I465" s="26">
        <f t="shared" ca="1" si="58"/>
        <v>-325208.00158268062</v>
      </c>
      <c r="J465" s="26">
        <f t="shared" ca="1" si="60"/>
        <v>325208.00158268062</v>
      </c>
      <c r="K465" s="27">
        <f t="shared" ca="1" si="61"/>
        <v>-6466.2304645868144</v>
      </c>
      <c r="L465" s="27">
        <f t="shared" ca="1" si="59"/>
        <v>98.416666666666657</v>
      </c>
    </row>
    <row r="466" spans="1:12">
      <c r="A466" s="31">
        <v>56219</v>
      </c>
      <c r="B466" s="23">
        <v>463</v>
      </c>
      <c r="C466" s="24">
        <f t="shared" si="56"/>
        <v>2264637.4862498511</v>
      </c>
      <c r="D466" s="24"/>
      <c r="E466" s="24">
        <f t="shared" si="63"/>
        <v>2285954.0429476346</v>
      </c>
      <c r="F466" s="24">
        <f t="shared" si="57"/>
        <v>7926.2312018744778</v>
      </c>
      <c r="G466" s="32"/>
      <c r="H466" s="25">
        <f t="shared" ca="1" si="62"/>
        <v>721.75890410958903</v>
      </c>
      <c r="I466" s="26">
        <f t="shared" ca="1" si="58"/>
        <v>-331674.23204726743</v>
      </c>
      <c r="J466" s="26">
        <f t="shared" ca="1" si="60"/>
        <v>331674.23204726743</v>
      </c>
      <c r="K466" s="27">
        <f t="shared" ca="1" si="61"/>
        <v>-6488.8622712128681</v>
      </c>
      <c r="L466" s="27">
        <f t="shared" ca="1" si="59"/>
        <v>98.5</v>
      </c>
    </row>
    <row r="467" spans="1:12">
      <c r="A467" s="31">
        <v>56250</v>
      </c>
      <c r="B467" s="23">
        <v>464</v>
      </c>
      <c r="C467" s="24">
        <f t="shared" si="56"/>
        <v>2274063.7174517256</v>
      </c>
      <c r="D467" s="24"/>
      <c r="E467" s="24">
        <f t="shared" si="63"/>
        <v>2295446.3732392546</v>
      </c>
      <c r="F467" s="24">
        <f t="shared" si="57"/>
        <v>7959.2230110810387</v>
      </c>
      <c r="G467" s="32"/>
      <c r="H467" s="25">
        <f t="shared" ca="1" si="62"/>
        <v>722.75890410958903</v>
      </c>
      <c r="I467" s="26">
        <f t="shared" ca="1" si="58"/>
        <v>-338163.09431848029</v>
      </c>
      <c r="J467" s="26">
        <f t="shared" ca="1" si="60"/>
        <v>338163.09431848029</v>
      </c>
      <c r="K467" s="27">
        <f t="shared" ca="1" si="61"/>
        <v>-6511.5732891621128</v>
      </c>
      <c r="L467" s="27">
        <f t="shared" ca="1" si="59"/>
        <v>98.583333333333343</v>
      </c>
    </row>
    <row r="468" spans="1:12">
      <c r="A468" s="31">
        <v>56281</v>
      </c>
      <c r="B468" s="23">
        <v>465</v>
      </c>
      <c r="C468" s="24">
        <f t="shared" si="56"/>
        <v>2283522.9404628067</v>
      </c>
      <c r="D468" s="24"/>
      <c r="E468" s="24">
        <f t="shared" si="63"/>
        <v>2304971.9266868951</v>
      </c>
      <c r="F468" s="24">
        <f t="shared" si="57"/>
        <v>7992.3302916198227</v>
      </c>
      <c r="G468" s="32"/>
      <c r="H468" s="25">
        <f t="shared" ca="1" si="62"/>
        <v>723.75890410958903</v>
      </c>
      <c r="I468" s="26">
        <f t="shared" ca="1" si="58"/>
        <v>-344674.66760764242</v>
      </c>
      <c r="J468" s="26">
        <f t="shared" ca="1" si="60"/>
        <v>344674.66760764242</v>
      </c>
      <c r="K468" s="27">
        <f t="shared" ca="1" si="61"/>
        <v>-6534.3637956741804</v>
      </c>
      <c r="L468" s="27">
        <f t="shared" ca="1" si="59"/>
        <v>98.666666666666657</v>
      </c>
    </row>
    <row r="469" spans="1:12">
      <c r="A469" s="31">
        <v>56309</v>
      </c>
      <c r="B469" s="23">
        <v>466</v>
      </c>
      <c r="C469" s="24">
        <f t="shared" si="56"/>
        <v>2293015.2707544267</v>
      </c>
      <c r="D469" s="24"/>
      <c r="E469" s="24">
        <f t="shared" si="63"/>
        <v>2314530.8195716022</v>
      </c>
      <c r="F469" s="24">
        <f t="shared" si="57"/>
        <v>8025.5534476404928</v>
      </c>
      <c r="G469" s="32"/>
      <c r="H469" s="25">
        <f t="shared" ca="1" si="62"/>
        <v>724.75890410958903</v>
      </c>
      <c r="I469" s="26">
        <f t="shared" ca="1" si="58"/>
        <v>-351209.03140331659</v>
      </c>
      <c r="J469" s="26">
        <f t="shared" ca="1" si="60"/>
        <v>351209.03140331659</v>
      </c>
      <c r="K469" s="27">
        <f t="shared" ca="1" si="61"/>
        <v>-6557.2340689590401</v>
      </c>
      <c r="L469" s="27">
        <f t="shared" ca="1" si="59"/>
        <v>98.75</v>
      </c>
    </row>
    <row r="470" spans="1:12">
      <c r="A470" s="31">
        <v>56340</v>
      </c>
      <c r="B470" s="23">
        <v>467</v>
      </c>
      <c r="C470" s="24">
        <f t="shared" si="56"/>
        <v>2302540.8242020672</v>
      </c>
      <c r="D470" s="24"/>
      <c r="E470" s="24">
        <f t="shared" si="63"/>
        <v>2324123.1685814057</v>
      </c>
      <c r="F470" s="24">
        <f t="shared" si="57"/>
        <v>8058.8928847072348</v>
      </c>
      <c r="G470" s="32"/>
      <c r="H470" s="25">
        <f t="shared" ca="1" si="62"/>
        <v>725.75890410958903</v>
      </c>
      <c r="I470" s="26">
        <f t="shared" ca="1" si="58"/>
        <v>-357766.26547227561</v>
      </c>
      <c r="J470" s="26">
        <f t="shared" ca="1" si="60"/>
        <v>357766.26547227561</v>
      </c>
      <c r="K470" s="27">
        <f t="shared" ca="1" si="61"/>
        <v>-6580.1843882003968</v>
      </c>
      <c r="L470" s="27">
        <f t="shared" ca="1" si="59"/>
        <v>98.833333333333343</v>
      </c>
    </row>
    <row r="471" spans="1:12">
      <c r="A471" s="31">
        <v>56370</v>
      </c>
      <c r="B471" s="23">
        <v>468</v>
      </c>
      <c r="C471" s="24">
        <f t="shared" si="56"/>
        <v>2312099.7170867743</v>
      </c>
      <c r="D471" s="24"/>
      <c r="E471" s="24">
        <f t="shared" si="63"/>
        <v>2333749.0908127436</v>
      </c>
      <c r="F471" s="24">
        <f t="shared" si="57"/>
        <v>8092.3490098037091</v>
      </c>
      <c r="G471" s="32"/>
      <c r="H471" s="25">
        <f t="shared" ca="1" si="62"/>
        <v>726.75890410958903</v>
      </c>
      <c r="I471" s="26">
        <f t="shared" ca="1" si="58"/>
        <v>-364346.44986047602</v>
      </c>
      <c r="J471" s="26">
        <f t="shared" ca="1" si="60"/>
        <v>364346.44986047602</v>
      </c>
      <c r="K471" s="27">
        <f t="shared" ca="1" si="61"/>
        <v>-6603.2150335590977</v>
      </c>
      <c r="L471" s="27">
        <f t="shared" ca="1" si="59"/>
        <v>98.916666666666657</v>
      </c>
    </row>
    <row r="472" spans="1:12">
      <c r="A472" s="31">
        <v>56401</v>
      </c>
      <c r="B472" s="23">
        <v>469</v>
      </c>
      <c r="C472" s="24">
        <f t="shared" si="56"/>
        <v>2321692.0660965778</v>
      </c>
      <c r="D472" s="24"/>
      <c r="E472" s="24">
        <f t="shared" si="63"/>
        <v>2343408.7037718915</v>
      </c>
      <c r="F472" s="24">
        <f t="shared" si="57"/>
        <v>8125.9222313380214</v>
      </c>
      <c r="G472" s="32"/>
      <c r="H472" s="25">
        <f t="shared" ca="1" si="62"/>
        <v>727.75890410958903</v>
      </c>
      <c r="I472" s="26">
        <f t="shared" ca="1" si="58"/>
        <v>-370949.66489403509</v>
      </c>
      <c r="J472" s="26">
        <f t="shared" ca="1" si="60"/>
        <v>370949.66489403509</v>
      </c>
      <c r="K472" s="27">
        <f t="shared" ca="1" si="61"/>
        <v>-6626.3262861765552</v>
      </c>
      <c r="L472" s="27">
        <f t="shared" ca="1" si="59"/>
        <v>99</v>
      </c>
    </row>
    <row r="473" spans="1:12">
      <c r="A473" s="31">
        <v>56431</v>
      </c>
      <c r="B473" s="23">
        <v>470</v>
      </c>
      <c r="C473" s="24">
        <f t="shared" si="56"/>
        <v>2331317.9883279158</v>
      </c>
      <c r="D473" s="24"/>
      <c r="E473" s="24">
        <f t="shared" si="63"/>
        <v>2353102.1253763963</v>
      </c>
      <c r="F473" s="24">
        <f t="shared" si="57"/>
        <v>8159.6129591477047</v>
      </c>
      <c r="G473" s="32"/>
      <c r="H473" s="25">
        <f t="shared" ca="1" si="62"/>
        <v>728.75890410958903</v>
      </c>
      <c r="I473" s="26">
        <f t="shared" ca="1" si="58"/>
        <v>-377575.99118021165</v>
      </c>
      <c r="J473" s="26">
        <f t="shared" ca="1" si="60"/>
        <v>377575.99118021165</v>
      </c>
      <c r="K473" s="27">
        <f t="shared" ca="1" si="61"/>
        <v>-6649.5184281781731</v>
      </c>
      <c r="L473" s="27">
        <f t="shared" ca="1" si="59"/>
        <v>99.083333333333343</v>
      </c>
    </row>
    <row r="474" spans="1:12">
      <c r="A474" s="31">
        <v>56462</v>
      </c>
      <c r="B474" s="23">
        <v>471</v>
      </c>
      <c r="C474" s="24">
        <f t="shared" si="56"/>
        <v>2340977.6012870637</v>
      </c>
      <c r="D474" s="24"/>
      <c r="E474" s="24">
        <f t="shared" si="63"/>
        <v>2362829.4739565169</v>
      </c>
      <c r="F474" s="24">
        <f t="shared" si="57"/>
        <v>8193.4216045047215</v>
      </c>
      <c r="G474" s="32"/>
      <c r="H474" s="25">
        <f t="shared" ca="1" si="62"/>
        <v>729.75890410958903</v>
      </c>
      <c r="I474" s="26">
        <f t="shared" ca="1" si="58"/>
        <v>-384225.50960838981</v>
      </c>
      <c r="J474" s="26">
        <f t="shared" ca="1" si="60"/>
        <v>384225.50960838981</v>
      </c>
      <c r="K474" s="27">
        <f t="shared" ca="1" si="61"/>
        <v>-6672.7917426767963</v>
      </c>
      <c r="L474" s="27">
        <f t="shared" ca="1" si="59"/>
        <v>99.166666666666657</v>
      </c>
    </row>
    <row r="475" spans="1:12">
      <c r="A475" s="31">
        <v>56493</v>
      </c>
      <c r="B475" s="23">
        <v>472</v>
      </c>
      <c r="C475" s="24">
        <f t="shared" si="56"/>
        <v>2350671.0228915685</v>
      </c>
      <c r="D475" s="24"/>
      <c r="E475" s="24">
        <f t="shared" si="63"/>
        <v>2372590.8682566676</v>
      </c>
      <c r="F475" s="24">
        <f t="shared" si="57"/>
        <v>8227.3485801204897</v>
      </c>
      <c r="G475" s="32"/>
      <c r="H475" s="25">
        <f t="shared" ca="1" si="62"/>
        <v>730.75890410958903</v>
      </c>
      <c r="I475" s="26">
        <f t="shared" ca="1" si="58"/>
        <v>-390898.30135106662</v>
      </c>
      <c r="J475" s="26">
        <f t="shared" ca="1" si="60"/>
        <v>390898.30135106662</v>
      </c>
      <c r="K475" s="27">
        <f t="shared" ca="1" si="61"/>
        <v>-6696.1465137761652</v>
      </c>
      <c r="L475" s="27">
        <f t="shared" ca="1" si="59"/>
        <v>99.25</v>
      </c>
    </row>
    <row r="476" spans="1:12">
      <c r="A476" s="31">
        <v>56523</v>
      </c>
      <c r="B476" s="23">
        <v>473</v>
      </c>
      <c r="C476" s="24">
        <f t="shared" si="56"/>
        <v>2360398.3714716891</v>
      </c>
      <c r="D476" s="24"/>
      <c r="E476" s="24">
        <f t="shared" si="63"/>
        <v>2382386.4274368691</v>
      </c>
      <c r="F476" s="24">
        <f t="shared" si="57"/>
        <v>8261.3943001509106</v>
      </c>
      <c r="G476" s="32"/>
      <c r="H476" s="25">
        <f t="shared" ca="1" si="62"/>
        <v>731.75890410958903</v>
      </c>
      <c r="I476" s="26">
        <f t="shared" ca="1" si="58"/>
        <v>-397594.44786484278</v>
      </c>
      <c r="J476" s="26">
        <f t="shared" ca="1" si="60"/>
        <v>397594.44786484278</v>
      </c>
      <c r="K476" s="27">
        <f t="shared" ca="1" si="61"/>
        <v>-6719.5830265743816</v>
      </c>
      <c r="L476" s="27">
        <f t="shared" ca="1" si="59"/>
        <v>99.333333333333343</v>
      </c>
    </row>
    <row r="477" spans="1:12">
      <c r="A477" s="31">
        <v>56554</v>
      </c>
      <c r="B477" s="23">
        <v>474</v>
      </c>
      <c r="C477" s="24">
        <f t="shared" si="56"/>
        <v>2370159.7657718398</v>
      </c>
      <c r="D477" s="24"/>
      <c r="E477" s="24">
        <f t="shared" si="63"/>
        <v>2392216.2710742014</v>
      </c>
      <c r="F477" s="24">
        <f t="shared" si="57"/>
        <v>8295.5591802014387</v>
      </c>
      <c r="G477" s="32"/>
      <c r="H477" s="25">
        <f t="shared" ca="1" si="62"/>
        <v>732.75890410958903</v>
      </c>
      <c r="I477" s="26">
        <f t="shared" ca="1" si="58"/>
        <v>-404314.03089141718</v>
      </c>
      <c r="J477" s="26">
        <f t="shared" ca="1" si="60"/>
        <v>404314.03089141718</v>
      </c>
      <c r="K477" s="27">
        <f t="shared" ca="1" si="61"/>
        <v>-6743.1015671673922</v>
      </c>
      <c r="L477" s="27">
        <f t="shared" ca="1" si="59"/>
        <v>99.416666666666657</v>
      </c>
    </row>
    <row r="478" spans="1:12">
      <c r="A478" s="31">
        <v>56584</v>
      </c>
      <c r="B478" s="23">
        <v>475</v>
      </c>
      <c r="C478" s="24">
        <f t="shared" si="56"/>
        <v>2379955.3249520413</v>
      </c>
      <c r="D478" s="24"/>
      <c r="E478" s="24">
        <f t="shared" si="63"/>
        <v>2402080.5191642642</v>
      </c>
      <c r="F478" s="24">
        <f t="shared" si="57"/>
        <v>8329.8436373321438</v>
      </c>
      <c r="G478" s="32"/>
      <c r="H478" s="25">
        <f t="shared" ca="1" si="62"/>
        <v>733.75890410958903</v>
      </c>
      <c r="I478" s="26">
        <f t="shared" ca="1" si="58"/>
        <v>-411057.13245858456</v>
      </c>
      <c r="J478" s="26">
        <f t="shared" ca="1" si="60"/>
        <v>411057.13245858456</v>
      </c>
      <c r="K478" s="27">
        <f t="shared" ca="1" si="61"/>
        <v>-6766.7024226524782</v>
      </c>
      <c r="L478" s="27">
        <f t="shared" ca="1" si="59"/>
        <v>99.5</v>
      </c>
    </row>
    <row r="479" spans="1:12">
      <c r="A479" s="31">
        <v>56615</v>
      </c>
      <c r="B479" s="23">
        <v>476</v>
      </c>
      <c r="C479" s="24">
        <f t="shared" si="56"/>
        <v>2389785.1685893736</v>
      </c>
      <c r="D479" s="24"/>
      <c r="E479" s="24">
        <f t="shared" si="63"/>
        <v>2411979.292122642</v>
      </c>
      <c r="F479" s="24">
        <f t="shared" si="57"/>
        <v>8364.248090062807</v>
      </c>
      <c r="G479" s="32"/>
      <c r="H479" s="25">
        <f t="shared" ca="1" si="62"/>
        <v>734.75890410958903</v>
      </c>
      <c r="I479" s="26">
        <f t="shared" ca="1" si="58"/>
        <v>-417823.83488123701</v>
      </c>
      <c r="J479" s="26">
        <f t="shared" ca="1" si="60"/>
        <v>417823.83488123701</v>
      </c>
      <c r="K479" s="27">
        <f t="shared" ca="1" si="61"/>
        <v>-6790.3858811317614</v>
      </c>
      <c r="L479" s="27">
        <f t="shared" ca="1" si="59"/>
        <v>99.583333333333343</v>
      </c>
    </row>
    <row r="480" spans="1:12">
      <c r="A480" s="31">
        <v>56646</v>
      </c>
      <c r="B480" s="23">
        <v>477</v>
      </c>
      <c r="C480" s="24">
        <f t="shared" si="56"/>
        <v>2399649.4166794363</v>
      </c>
      <c r="D480" s="24"/>
      <c r="E480" s="24">
        <f t="shared" si="63"/>
        <v>2421912.7107863743</v>
      </c>
      <c r="F480" s="24">
        <f t="shared" si="57"/>
        <v>8398.7729583780256</v>
      </c>
      <c r="G480" s="32"/>
      <c r="H480" s="25">
        <f t="shared" ca="1" si="62"/>
        <v>735.75890410958903</v>
      </c>
      <c r="I480" s="26">
        <f t="shared" ca="1" si="58"/>
        <v>-424614.22076236876</v>
      </c>
      <c r="J480" s="26">
        <f t="shared" ca="1" si="60"/>
        <v>424614.22076236876</v>
      </c>
      <c r="K480" s="27">
        <f t="shared" ca="1" si="61"/>
        <v>-6814.1522317157232</v>
      </c>
      <c r="L480" s="27">
        <f t="shared" ca="1" si="59"/>
        <v>99.666666666666657</v>
      </c>
    </row>
    <row r="481" spans="1:12">
      <c r="A481" s="31">
        <v>56674</v>
      </c>
      <c r="B481" s="23">
        <v>478</v>
      </c>
      <c r="C481" s="24">
        <f t="shared" si="56"/>
        <v>2409548.1896378142</v>
      </c>
      <c r="D481" s="24"/>
      <c r="E481" s="24">
        <f t="shared" si="63"/>
        <v>2431880.8964154297</v>
      </c>
      <c r="F481" s="24">
        <f t="shared" si="57"/>
        <v>8433.4186637323492</v>
      </c>
      <c r="G481" s="32"/>
      <c r="H481" s="25">
        <f t="shared" ca="1" si="62"/>
        <v>736.75890410958903</v>
      </c>
      <c r="I481" s="26">
        <f t="shared" ca="1" si="58"/>
        <v>-431428.37299408449</v>
      </c>
      <c r="J481" s="26">
        <f t="shared" ca="1" si="60"/>
        <v>431428.37299408449</v>
      </c>
      <c r="K481" s="27">
        <f t="shared" ca="1" si="61"/>
        <v>-6838.001764526728</v>
      </c>
      <c r="L481" s="27">
        <f t="shared" ca="1" si="59"/>
        <v>99.75</v>
      </c>
    </row>
    <row r="482" spans="1:12">
      <c r="A482" s="31">
        <v>56705</v>
      </c>
      <c r="B482" s="23">
        <v>479</v>
      </c>
      <c r="C482" s="24">
        <f t="shared" si="56"/>
        <v>2419481.6083015464</v>
      </c>
      <c r="D482" s="24"/>
      <c r="E482" s="24">
        <f t="shared" si="63"/>
        <v>2441883.9706941866</v>
      </c>
      <c r="F482" s="24">
        <f t="shared" si="57"/>
        <v>8468.1856290554115</v>
      </c>
      <c r="G482" s="32"/>
      <c r="H482" s="25">
        <f t="shared" ca="1" si="62"/>
        <v>737.75890410958903</v>
      </c>
      <c r="I482" s="26">
        <f t="shared" ca="1" si="58"/>
        <v>-438266.3747586112</v>
      </c>
      <c r="J482" s="26">
        <f t="shared" ca="1" si="60"/>
        <v>438266.3747586112</v>
      </c>
      <c r="K482" s="27">
        <f t="shared" ca="1" si="61"/>
        <v>-6861.9347707025718</v>
      </c>
      <c r="L482" s="27">
        <f t="shared" ca="1" si="59"/>
        <v>99.833333333333343</v>
      </c>
    </row>
    <row r="483" spans="1:12">
      <c r="A483" s="31">
        <v>56735</v>
      </c>
      <c r="B483" s="23">
        <v>480</v>
      </c>
      <c r="C483" s="24">
        <f t="shared" si="56"/>
        <v>2429449.7939306018</v>
      </c>
      <c r="D483" s="24"/>
      <c r="E483" s="24">
        <f t="shared" si="63"/>
        <v>2451922.0557329194</v>
      </c>
      <c r="F483" s="24">
        <f t="shared" si="57"/>
        <v>8503.0742787571053</v>
      </c>
      <c r="G483" s="32"/>
      <c r="H483" s="25">
        <f t="shared" ca="1" si="62"/>
        <v>738.75890410958903</v>
      </c>
      <c r="I483" s="26">
        <f t="shared" ca="1" si="58"/>
        <v>-445128.30952931376</v>
      </c>
      <c r="J483" s="26">
        <f t="shared" ca="1" si="60"/>
        <v>445128.30952931376</v>
      </c>
      <c r="K483" s="27">
        <f t="shared" ca="1" si="61"/>
        <v>-6885.9515424000301</v>
      </c>
      <c r="L483" s="27">
        <f t="shared" ca="1" si="59"/>
        <v>99.916666666666657</v>
      </c>
    </row>
    <row r="484" spans="1:12">
      <c r="A484" s="31">
        <v>56766</v>
      </c>
      <c r="B484" s="23">
        <v>481</v>
      </c>
      <c r="C484" s="24">
        <f t="shared" si="56"/>
        <v>2439452.8682093588</v>
      </c>
      <c r="D484" s="24"/>
      <c r="E484" s="24">
        <f t="shared" si="63"/>
        <v>2461995.2740692878</v>
      </c>
      <c r="F484" s="24">
        <f t="shared" si="57"/>
        <v>8538.0850387327555</v>
      </c>
      <c r="G484" s="32"/>
      <c r="H484" s="25">
        <f t="shared" ca="1" si="62"/>
        <v>739.75890410958903</v>
      </c>
      <c r="I484" s="26">
        <f t="shared" ca="1" si="58"/>
        <v>-452014.26107171382</v>
      </c>
      <c r="J484" s="26">
        <f t="shared" ca="1" si="60"/>
        <v>452014.26107171382</v>
      </c>
      <c r="K484" s="27">
        <f t="shared" ca="1" si="61"/>
        <v>-6910.052372798431</v>
      </c>
      <c r="L484" s="27">
        <f t="shared" ca="1" si="59"/>
        <v>100</v>
      </c>
    </row>
    <row r="485" spans="1:12">
      <c r="A485" s="31">
        <v>56796</v>
      </c>
      <c r="B485" s="23">
        <v>482</v>
      </c>
      <c r="C485" s="24">
        <f t="shared" si="56"/>
        <v>2449490.9532480915</v>
      </c>
      <c r="D485" s="24"/>
      <c r="E485" s="24">
        <f t="shared" si="63"/>
        <v>2472103.7486698334</v>
      </c>
      <c r="F485" s="24">
        <f t="shared" si="57"/>
        <v>8573.2183363683198</v>
      </c>
      <c r="G485" s="32"/>
      <c r="H485" s="25">
        <f t="shared" ca="1" si="62"/>
        <v>740.75890410958903</v>
      </c>
      <c r="I485" s="26">
        <f t="shared" ca="1" si="58"/>
        <v>-458924.31344451226</v>
      </c>
      <c r="J485" s="26">
        <f t="shared" ca="1" si="60"/>
        <v>458924.31344451226</v>
      </c>
      <c r="K485" s="27">
        <f t="shared" ca="1" si="61"/>
        <v>-6934.237556103225</v>
      </c>
      <c r="L485" s="27">
        <f t="shared" ca="1" si="59"/>
        <v>100.08333333333334</v>
      </c>
    </row>
    <row r="486" spans="1:12">
      <c r="A486" s="31">
        <v>56827</v>
      </c>
      <c r="B486" s="23">
        <v>483</v>
      </c>
      <c r="C486" s="24">
        <f t="shared" si="56"/>
        <v>2459564.17158446</v>
      </c>
      <c r="D486" s="24"/>
      <c r="E486" s="24">
        <f t="shared" si="63"/>
        <v>2482247.6029314809</v>
      </c>
      <c r="F486" s="24">
        <f t="shared" si="57"/>
        <v>8608.4746005456091</v>
      </c>
      <c r="G486" s="32"/>
      <c r="H486" s="25">
        <f t="shared" ca="1" si="62"/>
        <v>741.75890410958903</v>
      </c>
      <c r="I486" s="26">
        <f t="shared" ca="1" si="58"/>
        <v>-465858.55100061547</v>
      </c>
      <c r="J486" s="26">
        <f t="shared" ca="1" si="60"/>
        <v>465858.55100061547</v>
      </c>
      <c r="K486" s="27">
        <f t="shared" ca="1" si="61"/>
        <v>-6958.5073875495864</v>
      </c>
      <c r="L486" s="27">
        <f t="shared" ca="1" si="59"/>
        <v>100.16666666666666</v>
      </c>
    </row>
    <row r="487" spans="1:12">
      <c r="A487" s="31">
        <v>56858</v>
      </c>
      <c r="B487" s="23">
        <v>484</v>
      </c>
      <c r="C487" s="24">
        <f t="shared" si="56"/>
        <v>2469672.6461850055</v>
      </c>
      <c r="D487" s="24"/>
      <c r="E487" s="24">
        <f t="shared" si="63"/>
        <v>2492426.960683044</v>
      </c>
      <c r="F487" s="24">
        <f t="shared" si="57"/>
        <v>8643.8542616475188</v>
      </c>
      <c r="G487" s="32"/>
      <c r="H487" s="25">
        <f t="shared" ca="1" si="62"/>
        <v>742.75890410958903</v>
      </c>
      <c r="I487" s="26">
        <f t="shared" ca="1" si="58"/>
        <v>-472817.05838816502</v>
      </c>
      <c r="J487" s="26">
        <f t="shared" ca="1" si="60"/>
        <v>472817.05838816502</v>
      </c>
      <c r="K487" s="27">
        <f t="shared" ca="1" si="61"/>
        <v>-6982.8621634060091</v>
      </c>
      <c r="L487" s="27">
        <f t="shared" ca="1" si="59"/>
        <v>100.25</v>
      </c>
    </row>
    <row r="488" spans="1:12">
      <c r="A488" s="31">
        <v>56888</v>
      </c>
      <c r="B488" s="23">
        <v>485</v>
      </c>
      <c r="C488" s="24">
        <f t="shared" si="56"/>
        <v>2479816.500446653</v>
      </c>
      <c r="D488" s="24"/>
      <c r="E488" s="24">
        <f t="shared" si="63"/>
        <v>2502641.9461867376</v>
      </c>
      <c r="F488" s="24">
        <f t="shared" si="57"/>
        <v>8679.3577515632842</v>
      </c>
      <c r="G488" s="32"/>
      <c r="H488" s="25">
        <f t="shared" ca="1" si="62"/>
        <v>743.75890410958903</v>
      </c>
      <c r="I488" s="26">
        <f t="shared" ca="1" si="58"/>
        <v>-479799.92055157101</v>
      </c>
      <c r="J488" s="26">
        <f t="shared" ca="1" si="60"/>
        <v>479799.92055157101</v>
      </c>
      <c r="K488" s="27">
        <f t="shared" ca="1" si="61"/>
        <v>-7007.3021809779311</v>
      </c>
      <c r="L488" s="27">
        <f t="shared" ca="1" si="59"/>
        <v>100.33333333333334</v>
      </c>
    </row>
    <row r="489" spans="1:12">
      <c r="A489" s="31">
        <v>56919</v>
      </c>
      <c r="B489" s="23">
        <v>486</v>
      </c>
      <c r="C489" s="24">
        <f t="shared" si="56"/>
        <v>2489995.8581982162</v>
      </c>
      <c r="D489" s="24"/>
      <c r="E489" s="24">
        <f t="shared" si="63"/>
        <v>2512892.6841396941</v>
      </c>
      <c r="F489" s="24">
        <f t="shared" si="57"/>
        <v>8714.9855036937552</v>
      </c>
      <c r="G489" s="32"/>
      <c r="H489" s="25">
        <f t="shared" ca="1" si="62"/>
        <v>744.75890410958903</v>
      </c>
      <c r="I489" s="26">
        <f t="shared" ca="1" si="58"/>
        <v>-486807.22273254895</v>
      </c>
      <c r="J489" s="26">
        <f t="shared" ca="1" si="60"/>
        <v>486807.22273254895</v>
      </c>
      <c r="K489" s="27">
        <f t="shared" ca="1" si="61"/>
        <v>-7031.8277386113532</v>
      </c>
      <c r="L489" s="27">
        <f t="shared" ca="1" si="59"/>
        <v>100.41666666666666</v>
      </c>
    </row>
    <row r="490" spans="1:12">
      <c r="A490" s="31">
        <v>56949</v>
      </c>
      <c r="B490" s="23">
        <v>487</v>
      </c>
      <c r="C490" s="24">
        <f t="shared" si="56"/>
        <v>2500210.8437019098</v>
      </c>
      <c r="D490" s="24"/>
      <c r="E490" s="24">
        <f t="shared" si="63"/>
        <v>2523179.2996754861</v>
      </c>
      <c r="F490" s="24">
        <f t="shared" si="57"/>
        <v>8750.7379529566824</v>
      </c>
      <c r="G490" s="32"/>
      <c r="H490" s="25">
        <f t="shared" ca="1" si="62"/>
        <v>745.75890410958903</v>
      </c>
      <c r="I490" s="26">
        <f t="shared" ca="1" si="58"/>
        <v>-493839.05047116033</v>
      </c>
      <c r="J490" s="26">
        <f t="shared" ca="1" si="60"/>
        <v>493839.05047116033</v>
      </c>
      <c r="K490" s="27">
        <f t="shared" ca="1" si="61"/>
        <v>-7056.4391356964934</v>
      </c>
      <c r="L490" s="27">
        <f t="shared" ca="1" si="59"/>
        <v>100.5</v>
      </c>
    </row>
    <row r="491" spans="1:12">
      <c r="A491" s="31">
        <v>56980</v>
      </c>
      <c r="B491" s="23">
        <v>488</v>
      </c>
      <c r="C491" s="24">
        <f t="shared" si="56"/>
        <v>2510461.5816548662</v>
      </c>
      <c r="D491" s="24"/>
      <c r="E491" s="24">
        <f t="shared" si="63"/>
        <v>2533501.9183656531</v>
      </c>
      <c r="F491" s="24">
        <f t="shared" si="57"/>
        <v>8786.6155357920306</v>
      </c>
      <c r="G491" s="32"/>
      <c r="H491" s="25">
        <f t="shared" ca="1" si="62"/>
        <v>746.75890410958903</v>
      </c>
      <c r="I491" s="26">
        <f t="shared" ca="1" si="58"/>
        <v>-500895.48960685683</v>
      </c>
      <c r="J491" s="26">
        <f t="shared" ca="1" si="60"/>
        <v>500895.48960685683</v>
      </c>
      <c r="K491" s="27">
        <f t="shared" ca="1" si="61"/>
        <v>-7081.1366726714314</v>
      </c>
      <c r="L491" s="27">
        <f t="shared" ca="1" si="59"/>
        <v>100.58333333333334</v>
      </c>
    </row>
    <row r="492" spans="1:12">
      <c r="A492" s="31">
        <v>57011</v>
      </c>
      <c r="B492" s="23">
        <v>489</v>
      </c>
      <c r="C492" s="24">
        <f t="shared" si="56"/>
        <v>2520748.1971906582</v>
      </c>
      <c r="D492" s="24"/>
      <c r="E492" s="24">
        <f t="shared" si="63"/>
        <v>2543860.6662212359</v>
      </c>
      <c r="F492" s="24">
        <f t="shared" si="57"/>
        <v>8822.6186901673027</v>
      </c>
      <c r="G492" s="32"/>
      <c r="H492" s="25">
        <f t="shared" ca="1" si="62"/>
        <v>747.75890410958903</v>
      </c>
      <c r="I492" s="26">
        <f t="shared" ca="1" si="58"/>
        <v>-507976.62627952825</v>
      </c>
      <c r="J492" s="26">
        <f t="shared" ca="1" si="60"/>
        <v>507976.62627952825</v>
      </c>
      <c r="K492" s="27">
        <f t="shared" ca="1" si="61"/>
        <v>-7105.9206510257809</v>
      </c>
      <c r="L492" s="27">
        <f t="shared" ca="1" si="59"/>
        <v>100.66666666666666</v>
      </c>
    </row>
    <row r="493" spans="1:12">
      <c r="A493" s="31">
        <v>57040</v>
      </c>
      <c r="B493" s="23">
        <v>490</v>
      </c>
      <c r="C493" s="24">
        <f t="shared" si="56"/>
        <v>2531070.8158808253</v>
      </c>
      <c r="D493" s="24"/>
      <c r="E493" s="24">
        <f t="shared" si="63"/>
        <v>2554255.6696943133</v>
      </c>
      <c r="F493" s="24">
        <f t="shared" si="57"/>
        <v>8858.7478555828875</v>
      </c>
      <c r="G493" s="32"/>
      <c r="H493" s="25">
        <f t="shared" ca="1" si="62"/>
        <v>748.75890410958903</v>
      </c>
      <c r="I493" s="26">
        <f t="shared" ca="1" si="58"/>
        <v>-515082.54693055403</v>
      </c>
      <c r="J493" s="26">
        <f t="shared" ca="1" si="60"/>
        <v>515082.54693055403</v>
      </c>
      <c r="K493" s="27">
        <f t="shared" ca="1" si="61"/>
        <v>-7130.7913733043715</v>
      </c>
      <c r="L493" s="27">
        <f t="shared" ca="1" si="59"/>
        <v>100.75</v>
      </c>
    </row>
    <row r="494" spans="1:12">
      <c r="A494" s="31">
        <v>57071</v>
      </c>
      <c r="B494" s="23">
        <v>491</v>
      </c>
      <c r="C494" s="24">
        <f t="shared" si="56"/>
        <v>2541429.563736408</v>
      </c>
      <c r="D494" s="24"/>
      <c r="E494" s="24">
        <f t="shared" si="63"/>
        <v>2564687.0556795467</v>
      </c>
      <c r="F494" s="24">
        <f t="shared" si="57"/>
        <v>8895.0034730774278</v>
      </c>
      <c r="G494" s="32"/>
      <c r="H494" s="25">
        <f t="shared" ca="1" si="62"/>
        <v>749.75890410958903</v>
      </c>
      <c r="I494" s="26">
        <f t="shared" ca="1" si="58"/>
        <v>-522213.33830385841</v>
      </c>
      <c r="J494" s="26">
        <f t="shared" ca="1" si="60"/>
        <v>522213.33830385841</v>
      </c>
      <c r="K494" s="27">
        <f t="shared" ca="1" si="61"/>
        <v>-7155.7491431109365</v>
      </c>
      <c r="L494" s="27">
        <f t="shared" ca="1" si="59"/>
        <v>100.83333333333334</v>
      </c>
    </row>
    <row r="495" spans="1:12">
      <c r="A495" s="31">
        <v>57101</v>
      </c>
      <c r="B495" s="23">
        <v>492</v>
      </c>
      <c r="C495" s="24">
        <f t="shared" si="56"/>
        <v>2551824.5672094855</v>
      </c>
      <c r="D495" s="24"/>
      <c r="E495" s="24">
        <f t="shared" si="63"/>
        <v>2575154.9515157281</v>
      </c>
      <c r="F495" s="24">
        <f t="shared" si="57"/>
        <v>8931.3859852331989</v>
      </c>
      <c r="G495" s="32"/>
      <c r="H495" s="25">
        <f t="shared" ca="1" si="62"/>
        <v>750.75890410958903</v>
      </c>
      <c r="I495" s="26">
        <f t="shared" ca="1" si="58"/>
        <v>-529369.08744696935</v>
      </c>
      <c r="J495" s="26">
        <f t="shared" ca="1" si="60"/>
        <v>529369.08744696935</v>
      </c>
      <c r="K495" s="27">
        <f t="shared" ca="1" si="61"/>
        <v>-7180.7942651118246</v>
      </c>
      <c r="L495" s="27">
        <f t="shared" ca="1" si="59"/>
        <v>100.91666666666666</v>
      </c>
    </row>
    <row r="496" spans="1:12">
      <c r="A496" s="31">
        <v>57132</v>
      </c>
      <c r="B496" s="23">
        <v>493</v>
      </c>
      <c r="C496" s="24">
        <f t="shared" si="56"/>
        <v>2562255.9531947188</v>
      </c>
      <c r="D496" s="24"/>
      <c r="E496" s="24">
        <f t="shared" si="63"/>
        <v>2585659.4849873362</v>
      </c>
      <c r="F496" s="24">
        <f t="shared" si="57"/>
        <v>8967.8958361815148</v>
      </c>
      <c r="G496" s="32"/>
      <c r="H496" s="25">
        <f t="shared" ca="1" si="62"/>
        <v>751.75890410958903</v>
      </c>
      <c r="I496" s="26">
        <f t="shared" ca="1" si="58"/>
        <v>-536549.88171208114</v>
      </c>
      <c r="J496" s="26">
        <f t="shared" ca="1" si="60"/>
        <v>536549.88171208114</v>
      </c>
      <c r="K496" s="27">
        <f t="shared" ca="1" si="61"/>
        <v>-7205.9270450397162</v>
      </c>
      <c r="L496" s="27">
        <f t="shared" ca="1" si="59"/>
        <v>101</v>
      </c>
    </row>
    <row r="497" spans="1:12">
      <c r="A497" s="31">
        <v>57162</v>
      </c>
      <c r="B497" s="23">
        <v>494</v>
      </c>
      <c r="C497" s="24">
        <f t="shared" si="56"/>
        <v>2572723.8490309003</v>
      </c>
      <c r="D497" s="24"/>
      <c r="E497" s="24">
        <f t="shared" si="63"/>
        <v>2596200.7843260951</v>
      </c>
      <c r="F497" s="24">
        <f t="shared" si="57"/>
        <v>9004.5334716081506</v>
      </c>
      <c r="G497" s="32"/>
      <c r="H497" s="25">
        <f t="shared" ca="1" si="62"/>
        <v>752.75890410958903</v>
      </c>
      <c r="I497" s="26">
        <f t="shared" ca="1" si="58"/>
        <v>-543755.80875712086</v>
      </c>
      <c r="J497" s="26">
        <f t="shared" ca="1" si="60"/>
        <v>543755.80875712086</v>
      </c>
      <c r="K497" s="27">
        <f t="shared" ca="1" si="61"/>
        <v>-7231.1477896973556</v>
      </c>
      <c r="L497" s="27">
        <f t="shared" ca="1" si="59"/>
        <v>101.08333333333334</v>
      </c>
    </row>
    <row r="498" spans="1:12">
      <c r="A498" s="31">
        <v>57193</v>
      </c>
      <c r="B498" s="23">
        <v>495</v>
      </c>
      <c r="C498" s="24">
        <f t="shared" si="56"/>
        <v>2583228.3825025083</v>
      </c>
      <c r="D498" s="24"/>
      <c r="E498" s="24">
        <f t="shared" si="63"/>
        <v>2606778.9782125396</v>
      </c>
      <c r="F498" s="24">
        <f t="shared" si="57"/>
        <v>9041.2993387587776</v>
      </c>
      <c r="G498" s="32"/>
      <c r="H498" s="25">
        <f t="shared" ca="1" si="62"/>
        <v>753.75890410958903</v>
      </c>
      <c r="I498" s="26">
        <f t="shared" ca="1" si="58"/>
        <v>-550986.95654681826</v>
      </c>
      <c r="J498" s="26">
        <f t="shared" ca="1" si="60"/>
        <v>550986.95654681826</v>
      </c>
      <c r="K498" s="27">
        <f t="shared" ca="1" si="61"/>
        <v>-7256.456806961296</v>
      </c>
      <c r="L498" s="27">
        <f t="shared" ca="1" si="59"/>
        <v>101.16666666666666</v>
      </c>
    </row>
    <row r="499" spans="1:12">
      <c r="A499" s="31">
        <v>57224</v>
      </c>
      <c r="B499" s="23">
        <v>496</v>
      </c>
      <c r="C499" s="24">
        <f t="shared" si="56"/>
        <v>2593769.6818412673</v>
      </c>
      <c r="D499" s="24"/>
      <c r="E499" s="24">
        <f t="shared" si="63"/>
        <v>2617394.1957775867</v>
      </c>
      <c r="F499" s="24">
        <f t="shared" si="57"/>
        <v>9078.1938864444346</v>
      </c>
      <c r="G499" s="32"/>
      <c r="H499" s="25">
        <f t="shared" ca="1" si="62"/>
        <v>754.75890410958903</v>
      </c>
      <c r="I499" s="26">
        <f t="shared" ca="1" si="58"/>
        <v>-558243.41335377959</v>
      </c>
      <c r="J499" s="26">
        <f t="shared" ca="1" si="60"/>
        <v>558243.41335377959</v>
      </c>
      <c r="K499" s="27">
        <f t="shared" ca="1" si="61"/>
        <v>-7281.8544057856607</v>
      </c>
      <c r="L499" s="27">
        <f t="shared" ca="1" si="59"/>
        <v>101.25</v>
      </c>
    </row>
    <row r="500" spans="1:12">
      <c r="A500" s="31">
        <v>57254</v>
      </c>
      <c r="B500" s="23">
        <v>497</v>
      </c>
      <c r="C500" s="24">
        <f t="shared" si="56"/>
        <v>2604347.8757277117</v>
      </c>
      <c r="D500" s="24"/>
      <c r="E500" s="24">
        <f t="shared" si="63"/>
        <v>2628046.5666041113</v>
      </c>
      <c r="F500" s="24">
        <f t="shared" si="57"/>
        <v>9115.2175650469908</v>
      </c>
      <c r="G500" s="32"/>
      <c r="H500" s="25">
        <f t="shared" ca="1" si="62"/>
        <v>755.75890410958903</v>
      </c>
      <c r="I500" s="26">
        <f t="shared" ca="1" si="58"/>
        <v>-565525.26775956526</v>
      </c>
      <c r="J500" s="26">
        <f t="shared" ca="1" si="60"/>
        <v>565525.26775956526</v>
      </c>
      <c r="K500" s="27">
        <f t="shared" ca="1" si="61"/>
        <v>-7307.3408962059102</v>
      </c>
      <c r="L500" s="27">
        <f t="shared" ca="1" si="59"/>
        <v>101.33333333333334</v>
      </c>
    </row>
    <row r="501" spans="1:12">
      <c r="A501" s="31">
        <v>57285</v>
      </c>
      <c r="B501" s="23">
        <v>498</v>
      </c>
      <c r="C501" s="24">
        <f t="shared" si="56"/>
        <v>2614963.0932927588</v>
      </c>
      <c r="D501" s="24"/>
      <c r="E501" s="24">
        <f t="shared" si="63"/>
        <v>2638736.2207285287</v>
      </c>
      <c r="F501" s="24">
        <f t="shared" si="57"/>
        <v>9152.3708265246551</v>
      </c>
      <c r="G501" s="32"/>
      <c r="H501" s="25">
        <f t="shared" ca="1" si="62"/>
        <v>756.75890410958903</v>
      </c>
      <c r="I501" s="26">
        <f t="shared" ca="1" si="58"/>
        <v>-572832.60865577112</v>
      </c>
      <c r="J501" s="26">
        <f t="shared" ca="1" si="60"/>
        <v>572832.60865577112</v>
      </c>
      <c r="K501" s="27">
        <f t="shared" ca="1" si="61"/>
        <v>-7332.9165893426307</v>
      </c>
      <c r="L501" s="27">
        <f t="shared" ca="1" si="59"/>
        <v>101.41666666666666</v>
      </c>
    </row>
    <row r="502" spans="1:12">
      <c r="A502" s="31">
        <v>57315</v>
      </c>
      <c r="B502" s="23">
        <v>499</v>
      </c>
      <c r="C502" s="24">
        <f t="shared" si="56"/>
        <v>2625615.4641192835</v>
      </c>
      <c r="D502" s="24"/>
      <c r="E502" s="24">
        <f t="shared" si="63"/>
        <v>2649463.2886423818</v>
      </c>
      <c r="F502" s="24">
        <f t="shared" si="57"/>
        <v>9189.6541244174914</v>
      </c>
      <c r="G502" s="32"/>
      <c r="H502" s="25">
        <f t="shared" ca="1" si="62"/>
        <v>757.75890410958903</v>
      </c>
      <c r="I502" s="26">
        <f t="shared" ca="1" si="58"/>
        <v>-580165.52524511376</v>
      </c>
      <c r="J502" s="26">
        <f t="shared" ca="1" si="60"/>
        <v>580165.52524511376</v>
      </c>
      <c r="K502" s="27">
        <f t="shared" ca="1" si="61"/>
        <v>-7358.5817974053298</v>
      </c>
      <c r="L502" s="27">
        <f t="shared" ca="1" si="59"/>
        <v>101.5</v>
      </c>
    </row>
    <row r="503" spans="1:12">
      <c r="A503" s="31">
        <v>57346</v>
      </c>
      <c r="B503" s="23">
        <v>500</v>
      </c>
      <c r="C503" s="24">
        <f t="shared" si="56"/>
        <v>2636305.1182437008</v>
      </c>
      <c r="D503" s="24"/>
      <c r="E503" s="24">
        <f t="shared" si="63"/>
        <v>2660227.9012939334</v>
      </c>
      <c r="F503" s="24">
        <f t="shared" si="57"/>
        <v>9227.0679138529522</v>
      </c>
      <c r="G503" s="32"/>
      <c r="H503" s="25">
        <f t="shared" ca="1" si="62"/>
        <v>758.75890410958903</v>
      </c>
      <c r="I503" s="26">
        <f t="shared" ca="1" si="58"/>
        <v>-587524.10704251914</v>
      </c>
      <c r="J503" s="26">
        <f t="shared" ca="1" si="60"/>
        <v>587524.10704251914</v>
      </c>
      <c r="K503" s="27">
        <f t="shared" ca="1" si="61"/>
        <v>-7384.3368336962485</v>
      </c>
      <c r="L503" s="27">
        <f t="shared" ca="1" si="59"/>
        <v>101.58333333333334</v>
      </c>
    </row>
    <row r="504" spans="1:12">
      <c r="A504" s="31">
        <v>57377</v>
      </c>
      <c r="B504" s="23">
        <v>501</v>
      </c>
      <c r="C504" s="24">
        <f t="shared" si="56"/>
        <v>2647032.1861575539</v>
      </c>
      <c r="D504" s="24"/>
      <c r="E504" s="24">
        <f t="shared" si="63"/>
        <v>2671030.1900897655</v>
      </c>
      <c r="F504" s="24">
        <f t="shared" si="57"/>
        <v>9264.612651551437</v>
      </c>
      <c r="G504" s="32"/>
      <c r="H504" s="25">
        <f t="shared" ca="1" si="62"/>
        <v>759.75890410958903</v>
      </c>
      <c r="I504" s="26">
        <f t="shared" ca="1" si="58"/>
        <v>-594908.44387621537</v>
      </c>
      <c r="J504" s="26">
        <f t="shared" ca="1" si="60"/>
        <v>594908.44387621537</v>
      </c>
      <c r="K504" s="27">
        <f t="shared" ca="1" si="61"/>
        <v>-7410.1820126141856</v>
      </c>
      <c r="L504" s="27">
        <f t="shared" ca="1" si="59"/>
        <v>101.66666666666666</v>
      </c>
    </row>
    <row r="505" spans="1:12">
      <c r="A505" s="31">
        <v>57405</v>
      </c>
      <c r="B505" s="23">
        <v>502</v>
      </c>
      <c r="C505" s="24">
        <f t="shared" si="56"/>
        <v>2657796.7988091055</v>
      </c>
      <c r="D505" s="24"/>
      <c r="E505" s="24">
        <f t="shared" si="63"/>
        <v>2681870.2868963829</v>
      </c>
      <c r="F505" s="24">
        <f t="shared" si="57"/>
        <v>9302.2887958318679</v>
      </c>
      <c r="G505" s="32"/>
      <c r="H505" s="25">
        <f t="shared" ca="1" si="62"/>
        <v>760.75890410958903</v>
      </c>
      <c r="I505" s="26">
        <f t="shared" ca="1" si="58"/>
        <v>-602318.62588882959</v>
      </c>
      <c r="J505" s="26">
        <f t="shared" ca="1" si="60"/>
        <v>602318.62588882959</v>
      </c>
      <c r="K505" s="27">
        <f t="shared" ca="1" si="61"/>
        <v>-7436.1176496583357</v>
      </c>
      <c r="L505" s="27">
        <f t="shared" ca="1" si="59"/>
        <v>101.75</v>
      </c>
    </row>
    <row r="506" spans="1:12">
      <c r="A506" s="31">
        <v>57436</v>
      </c>
      <c r="B506" s="23">
        <v>503</v>
      </c>
      <c r="C506" s="24">
        <f t="shared" si="56"/>
        <v>2668599.0876049376</v>
      </c>
      <c r="D506" s="24"/>
      <c r="E506" s="24">
        <f t="shared" si="63"/>
        <v>2692748.3240418234</v>
      </c>
      <c r="F506" s="24">
        <f t="shared" si="57"/>
        <v>9340.0968066172809</v>
      </c>
      <c r="G506" s="32"/>
      <c r="H506" s="25">
        <f t="shared" ca="1" si="62"/>
        <v>761.75890410958903</v>
      </c>
      <c r="I506" s="26">
        <f t="shared" ca="1" si="58"/>
        <v>-609754.74353848794</v>
      </c>
      <c r="J506" s="26">
        <f t="shared" ca="1" si="60"/>
        <v>609754.74353848794</v>
      </c>
      <c r="K506" s="27">
        <f t="shared" ca="1" si="61"/>
        <v>-7462.14406143214</v>
      </c>
      <c r="L506" s="27">
        <f t="shared" ca="1" si="59"/>
        <v>101.83333333333334</v>
      </c>
    </row>
    <row r="507" spans="1:12">
      <c r="A507" s="31">
        <v>57466</v>
      </c>
      <c r="B507" s="23">
        <v>504</v>
      </c>
      <c r="C507" s="24">
        <f t="shared" si="56"/>
        <v>2679439.1844115551</v>
      </c>
      <c r="D507" s="24"/>
      <c r="E507" s="24">
        <f t="shared" si="63"/>
        <v>2703664.4343172731</v>
      </c>
      <c r="F507" s="24">
        <f t="shared" si="57"/>
        <v>9378.0371454404412</v>
      </c>
      <c r="G507" s="32"/>
      <c r="H507" s="25">
        <f t="shared" ca="1" si="62"/>
        <v>762.75890410958903</v>
      </c>
      <c r="I507" s="26">
        <f t="shared" ca="1" si="58"/>
        <v>-617216.88759992004</v>
      </c>
      <c r="J507" s="26">
        <f t="shared" ca="1" si="60"/>
        <v>617216.88759992004</v>
      </c>
      <c r="K507" s="27">
        <f t="shared" ca="1" si="61"/>
        <v>-7488.2615656471517</v>
      </c>
      <c r="L507" s="27">
        <f t="shared" ca="1" si="59"/>
        <v>101.91666666666666</v>
      </c>
    </row>
    <row r="508" spans="1:12">
      <c r="A508" s="31">
        <v>57497</v>
      </c>
      <c r="B508" s="23">
        <v>505</v>
      </c>
      <c r="C508" s="24">
        <f t="shared" si="56"/>
        <v>2690317.2215569955</v>
      </c>
      <c r="D508" s="24"/>
      <c r="E508" s="24">
        <f t="shared" si="63"/>
        <v>2714618.7509786868</v>
      </c>
      <c r="F508" s="24">
        <f t="shared" si="57"/>
        <v>9416.1102754494841</v>
      </c>
      <c r="G508" s="32"/>
      <c r="H508" s="25">
        <f t="shared" ca="1" si="62"/>
        <v>763.75890410958903</v>
      </c>
      <c r="I508" s="26">
        <f t="shared" ca="1" si="58"/>
        <v>-624705.14916556724</v>
      </c>
      <c r="J508" s="26">
        <f t="shared" ca="1" si="60"/>
        <v>624705.14916556724</v>
      </c>
      <c r="K508" s="27">
        <f t="shared" ca="1" si="61"/>
        <v>-7514.4704811269175</v>
      </c>
      <c r="L508" s="27">
        <f t="shared" ca="1" si="59"/>
        <v>102</v>
      </c>
    </row>
    <row r="509" spans="1:12">
      <c r="A509" s="31">
        <v>57527</v>
      </c>
      <c r="B509" s="23">
        <v>506</v>
      </c>
      <c r="C509" s="24">
        <f t="shared" si="56"/>
        <v>2701233.3318324452</v>
      </c>
      <c r="D509" s="24"/>
      <c r="E509" s="24">
        <f t="shared" si="63"/>
        <v>2725611.4077484151</v>
      </c>
      <c r="F509" s="24">
        <f t="shared" si="57"/>
        <v>9454.3166614135571</v>
      </c>
      <c r="G509" s="32"/>
      <c r="H509" s="25">
        <f t="shared" ca="1" si="62"/>
        <v>764.75890410958903</v>
      </c>
      <c r="I509" s="26">
        <f t="shared" ca="1" si="58"/>
        <v>-632219.61964669416</v>
      </c>
      <c r="J509" s="26">
        <f t="shared" ca="1" si="60"/>
        <v>632219.61964669416</v>
      </c>
      <c r="K509" s="27">
        <f t="shared" ca="1" si="61"/>
        <v>-7540.7711278108618</v>
      </c>
      <c r="L509" s="27">
        <f t="shared" ca="1" si="59"/>
        <v>102.08333333333334</v>
      </c>
    </row>
    <row r="510" spans="1:12">
      <c r="A510" s="31">
        <v>57558</v>
      </c>
      <c r="B510" s="23">
        <v>507</v>
      </c>
      <c r="C510" s="24">
        <f t="shared" si="56"/>
        <v>2712187.648493859</v>
      </c>
      <c r="D510" s="24"/>
      <c r="E510" s="24">
        <f t="shared" si="63"/>
        <v>2736642.5388168376</v>
      </c>
      <c r="F510" s="24">
        <f t="shared" si="57"/>
        <v>9492.6567697285063</v>
      </c>
      <c r="G510" s="32"/>
      <c r="H510" s="25">
        <f t="shared" ca="1" si="62"/>
        <v>765.75890410958903</v>
      </c>
      <c r="I510" s="26">
        <f t="shared" ca="1" si="58"/>
        <v>-639760.39077450498</v>
      </c>
      <c r="J510" s="26">
        <f t="shared" ca="1" si="60"/>
        <v>639760.39077450498</v>
      </c>
      <c r="K510" s="27">
        <f t="shared" ca="1" si="61"/>
        <v>-7567.1638267581993</v>
      </c>
      <c r="L510" s="27">
        <f t="shared" ca="1" si="59"/>
        <v>102.16666666666666</v>
      </c>
    </row>
    <row r="511" spans="1:12">
      <c r="A511" s="31">
        <v>57589</v>
      </c>
      <c r="B511" s="23">
        <v>508</v>
      </c>
      <c r="C511" s="24">
        <f t="shared" si="56"/>
        <v>2723180.3052635873</v>
      </c>
      <c r="D511" s="24"/>
      <c r="E511" s="24">
        <f t="shared" si="63"/>
        <v>2747712.2788439998</v>
      </c>
      <c r="F511" s="24">
        <f t="shared" si="57"/>
        <v>9531.1310684225537</v>
      </c>
      <c r="G511" s="32"/>
      <c r="H511" s="25">
        <f t="shared" ca="1" si="62"/>
        <v>766.75890410958903</v>
      </c>
      <c r="I511" s="26">
        <f t="shared" ca="1" si="58"/>
        <v>-647327.55460126314</v>
      </c>
      <c r="J511" s="26">
        <f t="shared" ca="1" si="60"/>
        <v>647327.55460126314</v>
      </c>
      <c r="K511" s="27">
        <f t="shared" ca="1" si="61"/>
        <v>-7593.648900151853</v>
      </c>
      <c r="L511" s="27">
        <f t="shared" ca="1" si="59"/>
        <v>102.25</v>
      </c>
    </row>
    <row r="512" spans="1:12">
      <c r="A512" s="31">
        <v>57619</v>
      </c>
      <c r="B512" s="23">
        <v>509</v>
      </c>
      <c r="C512" s="24">
        <f t="shared" si="56"/>
        <v>2734211.4363320097</v>
      </c>
      <c r="D512" s="24"/>
      <c r="E512" s="24">
        <f t="shared" si="63"/>
        <v>2758820.7629612568</v>
      </c>
      <c r="F512" s="24">
        <f t="shared" si="57"/>
        <v>9569.7400271620336</v>
      </c>
      <c r="G512" s="32"/>
      <c r="H512" s="25">
        <f t="shared" ca="1" si="62"/>
        <v>767.75890410958903</v>
      </c>
      <c r="I512" s="26">
        <f t="shared" ca="1" si="58"/>
        <v>-654921.20350141497</v>
      </c>
      <c r="J512" s="26">
        <f t="shared" ca="1" si="60"/>
        <v>654921.20350141497</v>
      </c>
      <c r="K512" s="27">
        <f t="shared" ca="1" si="61"/>
        <v>-7620.2266713023846</v>
      </c>
      <c r="L512" s="27">
        <f t="shared" ca="1" si="59"/>
        <v>102.33333333333334</v>
      </c>
    </row>
    <row r="513" spans="1:12">
      <c r="A513" s="31">
        <v>57650</v>
      </c>
      <c r="B513" s="23">
        <v>510</v>
      </c>
      <c r="C513" s="24">
        <f t="shared" si="56"/>
        <v>2745281.176359172</v>
      </c>
      <c r="D513" s="24"/>
      <c r="E513" s="24">
        <f t="shared" si="63"/>
        <v>2769968.1267729243</v>
      </c>
      <c r="F513" s="24">
        <f t="shared" si="57"/>
        <v>9608.4841172571014</v>
      </c>
      <c r="G513" s="32"/>
      <c r="H513" s="25">
        <f t="shared" ca="1" si="62"/>
        <v>768.75890410958903</v>
      </c>
      <c r="I513" s="26">
        <f t="shared" ca="1" si="58"/>
        <v>-662541.43017271732</v>
      </c>
      <c r="J513" s="26">
        <f t="shared" ca="1" si="60"/>
        <v>662541.43017271732</v>
      </c>
      <c r="K513" s="27">
        <f t="shared" ca="1" si="61"/>
        <v>-7646.8974646519428</v>
      </c>
      <c r="L513" s="27">
        <f t="shared" ca="1" si="59"/>
        <v>102.41666666666667</v>
      </c>
    </row>
    <row r="514" spans="1:12">
      <c r="A514" s="31">
        <v>57680</v>
      </c>
      <c r="B514" s="23">
        <v>511</v>
      </c>
      <c r="C514" s="24">
        <f t="shared" si="56"/>
        <v>2756389.6604764289</v>
      </c>
      <c r="D514" s="24"/>
      <c r="E514" s="24">
        <f t="shared" si="63"/>
        <v>2781154.5063579325</v>
      </c>
      <c r="F514" s="24">
        <f t="shared" si="57"/>
        <v>9647.3638116675011</v>
      </c>
      <c r="G514" s="32"/>
      <c r="H514" s="25">
        <f t="shared" ca="1" si="62"/>
        <v>769.75890410958903</v>
      </c>
      <c r="I514" s="26">
        <f t="shared" ca="1" si="58"/>
        <v>-670188.32763736928</v>
      </c>
      <c r="J514" s="26">
        <f t="shared" ca="1" si="60"/>
        <v>670188.32763736928</v>
      </c>
      <c r="K514" s="27">
        <f t="shared" ca="1" si="61"/>
        <v>-7673.6616057782248</v>
      </c>
      <c r="L514" s="27">
        <f t="shared" ca="1" si="59"/>
        <v>102.5</v>
      </c>
    </row>
    <row r="515" spans="1:12">
      <c r="A515" s="31">
        <v>57711</v>
      </c>
      <c r="B515" s="23">
        <v>512</v>
      </c>
      <c r="C515" s="24">
        <f t="shared" si="56"/>
        <v>2767537.0242880965</v>
      </c>
      <c r="D515" s="24"/>
      <c r="E515" s="24">
        <f t="shared" si="63"/>
        <v>2792380.0382714882</v>
      </c>
      <c r="F515" s="24">
        <f t="shared" si="57"/>
        <v>9686.379585008337</v>
      </c>
      <c r="G515" s="32"/>
      <c r="H515" s="25">
        <f t="shared" ca="1" si="62"/>
        <v>770.75890410958903</v>
      </c>
      <c r="I515" s="26">
        <f t="shared" ca="1" si="58"/>
        <v>-677861.98924314755</v>
      </c>
      <c r="J515" s="26">
        <f t="shared" ca="1" si="60"/>
        <v>677861.98924314755</v>
      </c>
      <c r="K515" s="27">
        <f t="shared" ca="1" si="61"/>
        <v>-7700.5194213984487</v>
      </c>
      <c r="L515" s="27">
        <f t="shared" ca="1" si="59"/>
        <v>102.58333333333333</v>
      </c>
    </row>
    <row r="516" spans="1:12">
      <c r="A516" s="31">
        <v>57742</v>
      </c>
      <c r="B516" s="23">
        <v>513</v>
      </c>
      <c r="C516" s="24">
        <f t="shared" ref="C516:C579" si="64">C515+$O$2+F515</f>
        <v>2778723.4038731046</v>
      </c>
      <c r="D516" s="24"/>
      <c r="E516" s="24">
        <f t="shared" si="63"/>
        <v>2803644.8595467415</v>
      </c>
      <c r="F516" s="24">
        <f t="shared" ref="F516:F579" si="65">($O$5-$O$4)*C516</f>
        <v>9725.5319135558657</v>
      </c>
      <c r="G516" s="32"/>
      <c r="H516" s="25">
        <f t="shared" ca="1" si="62"/>
        <v>771.75890410958903</v>
      </c>
      <c r="I516" s="26">
        <f t="shared" ref="I516:I579" ca="1" si="66">I515+K515</f>
        <v>-685562.50866454595</v>
      </c>
      <c r="J516" s="26">
        <f t="shared" ca="1" si="60"/>
        <v>685562.50866454595</v>
      </c>
      <c r="K516" s="27">
        <f t="shared" ca="1" si="61"/>
        <v>-7727.4712393733425</v>
      </c>
      <c r="L516" s="27">
        <f t="shared" ref="L516:L579" ca="1" si="67">((TODAY()-$O$7)/365)+(H516/12)</f>
        <v>102.66666666666667</v>
      </c>
    </row>
    <row r="517" spans="1:12">
      <c r="A517" s="31">
        <v>57770</v>
      </c>
      <c r="B517" s="23">
        <v>514</v>
      </c>
      <c r="C517" s="24">
        <f t="shared" si="64"/>
        <v>2789948.9357866603</v>
      </c>
      <c r="D517" s="24"/>
      <c r="E517" s="24">
        <f t="shared" si="63"/>
        <v>2814949.1076964582</v>
      </c>
      <c r="F517" s="24">
        <f t="shared" si="65"/>
        <v>9764.8212752533109</v>
      </c>
      <c r="G517" s="32"/>
      <c r="H517" s="25">
        <f t="shared" ca="1" si="62"/>
        <v>772.75890410958903</v>
      </c>
      <c r="I517" s="26">
        <f t="shared" ca="1" si="66"/>
        <v>-693289.97990391927</v>
      </c>
      <c r="J517" s="26">
        <f t="shared" ref="J517:J580" ca="1" si="68">I517*-1</f>
        <v>693289.97990391927</v>
      </c>
      <c r="K517" s="27">
        <f t="shared" ref="K517:K580" ca="1" si="69">(($O$5-$O$4)*I517)-$S$3</f>
        <v>-7754.5173887111496</v>
      </c>
      <c r="L517" s="27">
        <f t="shared" ca="1" si="67"/>
        <v>102.75</v>
      </c>
    </row>
    <row r="518" spans="1:12">
      <c r="A518" s="31">
        <v>57801</v>
      </c>
      <c r="B518" s="23">
        <v>515</v>
      </c>
      <c r="C518" s="24">
        <f t="shared" si="64"/>
        <v>2801213.7570619136</v>
      </c>
      <c r="D518" s="24"/>
      <c r="E518" s="24">
        <f t="shared" si="63"/>
        <v>2826292.9207146987</v>
      </c>
      <c r="F518" s="24">
        <f t="shared" si="65"/>
        <v>9804.2481497166973</v>
      </c>
      <c r="G518" s="32"/>
      <c r="H518" s="25">
        <f t="shared" ref="H518:H581" ca="1" si="70">H517+1</f>
        <v>773.75890410958903</v>
      </c>
      <c r="I518" s="26">
        <f t="shared" ca="1" si="66"/>
        <v>-701044.49729263037</v>
      </c>
      <c r="J518" s="26">
        <f t="shared" ca="1" si="68"/>
        <v>701044.49729263037</v>
      </c>
      <c r="K518" s="27">
        <f t="shared" ca="1" si="69"/>
        <v>-7781.6581995716388</v>
      </c>
      <c r="L518" s="27">
        <f t="shared" ca="1" si="67"/>
        <v>102.83333333333333</v>
      </c>
    </row>
    <row r="519" spans="1:12">
      <c r="A519" s="31">
        <v>57831</v>
      </c>
      <c r="B519" s="23">
        <v>516</v>
      </c>
      <c r="C519" s="24">
        <f t="shared" si="64"/>
        <v>2812518.0052116304</v>
      </c>
      <c r="D519" s="24"/>
      <c r="E519" s="24">
        <f t="shared" si="63"/>
        <v>2837676.4370785034</v>
      </c>
      <c r="F519" s="24">
        <f t="shared" si="65"/>
        <v>9843.8130182407058</v>
      </c>
      <c r="G519" s="32"/>
      <c r="H519" s="25">
        <f t="shared" ca="1" si="70"/>
        <v>774.75890410958903</v>
      </c>
      <c r="I519" s="26">
        <f t="shared" ca="1" si="66"/>
        <v>-708826.15549220203</v>
      </c>
      <c r="J519" s="26">
        <f t="shared" ca="1" si="68"/>
        <v>708826.15549220203</v>
      </c>
      <c r="K519" s="27">
        <f t="shared" ca="1" si="69"/>
        <v>-7808.8940032701394</v>
      </c>
      <c r="L519" s="27">
        <f t="shared" ca="1" si="67"/>
        <v>102.91666666666667</v>
      </c>
    </row>
    <row r="520" spans="1:12">
      <c r="A520" s="31">
        <v>57862</v>
      </c>
      <c r="B520" s="23">
        <v>517</v>
      </c>
      <c r="C520" s="24">
        <f t="shared" si="64"/>
        <v>2823861.8182298709</v>
      </c>
      <c r="D520" s="24"/>
      <c r="E520" s="24">
        <f t="shared" si="63"/>
        <v>2849099.7957495814</v>
      </c>
      <c r="F520" s="24">
        <f t="shared" si="65"/>
        <v>9883.5163638045469</v>
      </c>
      <c r="G520" s="32"/>
      <c r="H520" s="25">
        <f t="shared" ca="1" si="70"/>
        <v>775.75890410958903</v>
      </c>
      <c r="I520" s="26">
        <f t="shared" ca="1" si="66"/>
        <v>-716635.04949547222</v>
      </c>
      <c r="J520" s="26">
        <f t="shared" ca="1" si="68"/>
        <v>716635.04949547222</v>
      </c>
      <c r="K520" s="27">
        <f t="shared" ca="1" si="69"/>
        <v>-7836.2251322815846</v>
      </c>
      <c r="L520" s="27">
        <f t="shared" ca="1" si="67"/>
        <v>103</v>
      </c>
    </row>
    <row r="521" spans="1:12">
      <c r="A521" s="31">
        <v>57892</v>
      </c>
      <c r="B521" s="23">
        <v>518</v>
      </c>
      <c r="C521" s="24">
        <f t="shared" si="64"/>
        <v>2835245.3345936756</v>
      </c>
      <c r="D521" s="24"/>
      <c r="E521" s="24">
        <f t="shared" si="63"/>
        <v>2860563.1361760083</v>
      </c>
      <c r="F521" s="24">
        <f t="shared" si="65"/>
        <v>9923.3586710778636</v>
      </c>
      <c r="G521" s="32"/>
      <c r="H521" s="25">
        <f t="shared" ca="1" si="70"/>
        <v>776.75890410958903</v>
      </c>
      <c r="I521" s="26">
        <f t="shared" ca="1" si="66"/>
        <v>-724471.27462775377</v>
      </c>
      <c r="J521" s="26">
        <f t="shared" ca="1" si="68"/>
        <v>724471.27462775377</v>
      </c>
      <c r="K521" s="27">
        <f t="shared" ca="1" si="69"/>
        <v>-7863.6519202445706</v>
      </c>
      <c r="L521" s="27">
        <f t="shared" ca="1" si="67"/>
        <v>103.08333333333333</v>
      </c>
    </row>
    <row r="522" spans="1:12">
      <c r="A522" s="31">
        <v>57923</v>
      </c>
      <c r="B522" s="23">
        <v>519</v>
      </c>
      <c r="C522" s="24">
        <f t="shared" si="64"/>
        <v>2846668.6932647536</v>
      </c>
      <c r="D522" s="24"/>
      <c r="E522" s="24">
        <f t="shared" si="63"/>
        <v>2872066.5982939275</v>
      </c>
      <c r="F522" s="24">
        <f t="shared" si="65"/>
        <v>9963.3404264266355</v>
      </c>
      <c r="G522" s="32"/>
      <c r="H522" s="25">
        <f t="shared" ca="1" si="70"/>
        <v>777.75890410958903</v>
      </c>
      <c r="I522" s="26">
        <f t="shared" ca="1" si="66"/>
        <v>-732334.92654799833</v>
      </c>
      <c r="J522" s="26">
        <f t="shared" ca="1" si="68"/>
        <v>732334.92654799833</v>
      </c>
      <c r="K522" s="27">
        <f t="shared" ca="1" si="69"/>
        <v>-7891.1747019654267</v>
      </c>
      <c r="L522" s="27">
        <f t="shared" ca="1" si="67"/>
        <v>103.16666666666667</v>
      </c>
    </row>
    <row r="523" spans="1:12">
      <c r="A523" s="31">
        <v>57954</v>
      </c>
      <c r="B523" s="23">
        <v>520</v>
      </c>
      <c r="C523" s="24">
        <f t="shared" si="64"/>
        <v>2858132.0336911804</v>
      </c>
      <c r="D523" s="24"/>
      <c r="E523" s="24">
        <f t="shared" si="63"/>
        <v>2883610.3225292591</v>
      </c>
      <c r="F523" s="24">
        <f t="shared" si="65"/>
        <v>10003.462117919131</v>
      </c>
      <c r="G523" s="32"/>
      <c r="H523" s="25">
        <f t="shared" ca="1" si="70"/>
        <v>778.75890410958903</v>
      </c>
      <c r="I523" s="26">
        <f t="shared" ca="1" si="66"/>
        <v>-740226.10124996374</v>
      </c>
      <c r="J523" s="26">
        <f t="shared" ca="1" si="68"/>
        <v>740226.10124996374</v>
      </c>
      <c r="K523" s="27">
        <f t="shared" ca="1" si="69"/>
        <v>-7918.793813422305</v>
      </c>
      <c r="L523" s="27">
        <f t="shared" ca="1" si="67"/>
        <v>103.25</v>
      </c>
    </row>
    <row r="524" spans="1:12">
      <c r="A524" s="31">
        <v>57984</v>
      </c>
      <c r="B524" s="23">
        <v>521</v>
      </c>
      <c r="C524" s="24">
        <f t="shared" si="64"/>
        <v>2869635.4958090996</v>
      </c>
      <c r="D524" s="24"/>
      <c r="E524" s="24">
        <f t="shared" si="63"/>
        <v>2895194.4497994147</v>
      </c>
      <c r="F524" s="24">
        <f t="shared" si="65"/>
        <v>10043.724235331847</v>
      </c>
      <c r="G524" s="32"/>
      <c r="H524" s="25">
        <f t="shared" ca="1" si="70"/>
        <v>779.75890410958903</v>
      </c>
      <c r="I524" s="26">
        <f t="shared" ca="1" si="66"/>
        <v>-748144.89506338607</v>
      </c>
      <c r="J524" s="26">
        <f t="shared" ca="1" si="68"/>
        <v>748144.89506338607</v>
      </c>
      <c r="K524" s="27">
        <f t="shared" ca="1" si="69"/>
        <v>-7946.5095917692834</v>
      </c>
      <c r="L524" s="27">
        <f t="shared" ca="1" si="67"/>
        <v>103.33333333333333</v>
      </c>
    </row>
    <row r="525" spans="1:12">
      <c r="A525" s="31">
        <v>58015</v>
      </c>
      <c r="B525" s="23">
        <v>522</v>
      </c>
      <c r="C525" s="24">
        <f t="shared" si="64"/>
        <v>2881179.2200444313</v>
      </c>
      <c r="D525" s="24"/>
      <c r="E525" s="24">
        <f t="shared" ref="E525:E588" si="71">E524+$O$2+((($O$5-$O$4+D525))*C526)</f>
        <v>2906819.1215150156</v>
      </c>
      <c r="F525" s="24">
        <f t="shared" si="65"/>
        <v>10084.127270155508</v>
      </c>
      <c r="G525" s="32"/>
      <c r="H525" s="25">
        <f t="shared" ca="1" si="70"/>
        <v>780.75890410958903</v>
      </c>
      <c r="I525" s="26">
        <f t="shared" ca="1" si="66"/>
        <v>-756091.40465515538</v>
      </c>
      <c r="J525" s="26">
        <f t="shared" ca="1" si="68"/>
        <v>756091.40465515538</v>
      </c>
      <c r="K525" s="27">
        <f t="shared" ca="1" si="69"/>
        <v>-7974.3223753404764</v>
      </c>
      <c r="L525" s="27">
        <f t="shared" ca="1" si="67"/>
        <v>103.41666666666667</v>
      </c>
    </row>
    <row r="526" spans="1:12">
      <c r="A526" s="31">
        <v>58045</v>
      </c>
      <c r="B526" s="23">
        <v>523</v>
      </c>
      <c r="C526" s="24">
        <f t="shared" si="64"/>
        <v>2892763.3473145869</v>
      </c>
      <c r="D526" s="24"/>
      <c r="E526" s="24">
        <f t="shared" si="71"/>
        <v>2918484.4795816215</v>
      </c>
      <c r="F526" s="24">
        <f t="shared" si="65"/>
        <v>10124.671715601053</v>
      </c>
      <c r="G526" s="32"/>
      <c r="H526" s="25">
        <f t="shared" ca="1" si="70"/>
        <v>781.75890410958903</v>
      </c>
      <c r="I526" s="26">
        <f t="shared" ca="1" si="66"/>
        <v>-764065.72703049588</v>
      </c>
      <c r="J526" s="26">
        <f t="shared" ca="1" si="68"/>
        <v>764065.72703049588</v>
      </c>
      <c r="K526" s="27">
        <f t="shared" ca="1" si="69"/>
        <v>-8002.2325036541679</v>
      </c>
      <c r="L526" s="27">
        <f t="shared" ca="1" si="67"/>
        <v>103.5</v>
      </c>
    </row>
    <row r="527" spans="1:12">
      <c r="A527" s="31">
        <v>58076</v>
      </c>
      <c r="B527" s="23">
        <v>524</v>
      </c>
      <c r="C527" s="24">
        <f t="shared" si="64"/>
        <v>2904388.0190301877</v>
      </c>
      <c r="D527" s="24"/>
      <c r="E527" s="24">
        <f t="shared" si="71"/>
        <v>2930190.6664014603</v>
      </c>
      <c r="F527" s="24">
        <f t="shared" si="65"/>
        <v>10165.358066605657</v>
      </c>
      <c r="G527" s="32"/>
      <c r="H527" s="25">
        <f t="shared" ca="1" si="70"/>
        <v>782.75890410958903</v>
      </c>
      <c r="I527" s="26">
        <f t="shared" ca="1" si="66"/>
        <v>-772067.95953415008</v>
      </c>
      <c r="J527" s="26">
        <f t="shared" ca="1" si="68"/>
        <v>772067.95953415008</v>
      </c>
      <c r="K527" s="27">
        <f t="shared" ca="1" si="69"/>
        <v>-8030.2403174169576</v>
      </c>
      <c r="L527" s="27">
        <f t="shared" ca="1" si="67"/>
        <v>103.58333333333333</v>
      </c>
    </row>
    <row r="528" spans="1:12">
      <c r="A528" s="31">
        <v>58107</v>
      </c>
      <c r="B528" s="23">
        <v>525</v>
      </c>
      <c r="C528" s="24">
        <f t="shared" si="64"/>
        <v>2916053.3770967936</v>
      </c>
      <c r="D528" s="24"/>
      <c r="E528" s="24">
        <f t="shared" si="71"/>
        <v>2941937.8248751685</v>
      </c>
      <c r="F528" s="24">
        <f t="shared" si="65"/>
        <v>10206.186819838777</v>
      </c>
      <c r="G528" s="32"/>
      <c r="H528" s="25">
        <f t="shared" ca="1" si="70"/>
        <v>783.75890410958903</v>
      </c>
      <c r="I528" s="26">
        <f t="shared" ca="1" si="66"/>
        <v>-780098.19985156704</v>
      </c>
      <c r="J528" s="26">
        <f t="shared" ca="1" si="68"/>
        <v>780098.19985156704</v>
      </c>
      <c r="K528" s="27">
        <f t="shared" ca="1" si="69"/>
        <v>-8058.3461585279165</v>
      </c>
      <c r="L528" s="27">
        <f t="shared" ca="1" si="67"/>
        <v>103.66666666666667</v>
      </c>
    </row>
    <row r="529" spans="1:12">
      <c r="A529" s="31">
        <v>58135</v>
      </c>
      <c r="B529" s="23">
        <v>526</v>
      </c>
      <c r="C529" s="24">
        <f t="shared" si="64"/>
        <v>2927759.5639166324</v>
      </c>
      <c r="D529" s="24"/>
      <c r="E529" s="24">
        <f t="shared" si="71"/>
        <v>2953726.0984035349</v>
      </c>
      <c r="F529" s="24">
        <f t="shared" si="65"/>
        <v>10247.158473708212</v>
      </c>
      <c r="G529" s="32"/>
      <c r="H529" s="25">
        <f t="shared" ca="1" si="70"/>
        <v>784.75890410958903</v>
      </c>
      <c r="I529" s="26">
        <f t="shared" ca="1" si="66"/>
        <v>-788156.54601009493</v>
      </c>
      <c r="J529" s="26">
        <f t="shared" ca="1" si="68"/>
        <v>788156.54601009493</v>
      </c>
      <c r="K529" s="27">
        <f t="shared" ca="1" si="69"/>
        <v>-8086.5503700827649</v>
      </c>
      <c r="L529" s="27">
        <f t="shared" ca="1" si="67"/>
        <v>103.75</v>
      </c>
    </row>
    <row r="530" spans="1:12">
      <c r="A530" s="31">
        <v>58166</v>
      </c>
      <c r="B530" s="23">
        <v>527</v>
      </c>
      <c r="C530" s="24">
        <f t="shared" si="64"/>
        <v>2939506.7223903406</v>
      </c>
      <c r="D530" s="24"/>
      <c r="E530" s="24">
        <f t="shared" si="71"/>
        <v>2965555.6308892504</v>
      </c>
      <c r="F530" s="24">
        <f t="shared" si="65"/>
        <v>10288.273528366191</v>
      </c>
      <c r="G530" s="32"/>
      <c r="H530" s="25">
        <f t="shared" ca="1" si="70"/>
        <v>785.75890410958903</v>
      </c>
      <c r="I530" s="26">
        <f t="shared" ca="1" si="66"/>
        <v>-796243.09638017765</v>
      </c>
      <c r="J530" s="26">
        <f t="shared" ca="1" si="68"/>
        <v>796243.09638017765</v>
      </c>
      <c r="K530" s="27">
        <f t="shared" ca="1" si="69"/>
        <v>-8114.8532963780535</v>
      </c>
      <c r="L530" s="27">
        <f t="shared" ca="1" si="67"/>
        <v>103.83333333333333</v>
      </c>
    </row>
    <row r="531" spans="1:12">
      <c r="A531" s="31">
        <v>58196</v>
      </c>
      <c r="B531" s="23">
        <v>528</v>
      </c>
      <c r="C531" s="24">
        <f t="shared" si="64"/>
        <v>2951294.995918707</v>
      </c>
      <c r="D531" s="24"/>
      <c r="E531" s="24">
        <f t="shared" si="71"/>
        <v>2977426.566738666</v>
      </c>
      <c r="F531" s="24">
        <f t="shared" si="65"/>
        <v>10329.532485715474</v>
      </c>
      <c r="G531" s="32"/>
      <c r="H531" s="25">
        <f t="shared" ca="1" si="70"/>
        <v>786.75890410958903</v>
      </c>
      <c r="I531" s="26">
        <f t="shared" ca="1" si="66"/>
        <v>-804357.9496765557</v>
      </c>
      <c r="J531" s="26">
        <f t="shared" ca="1" si="68"/>
        <v>804357.9496765557</v>
      </c>
      <c r="K531" s="27">
        <f t="shared" ca="1" si="69"/>
        <v>-8143.2552829153774</v>
      </c>
      <c r="L531" s="27">
        <f t="shared" ca="1" si="67"/>
        <v>103.91666666666667</v>
      </c>
    </row>
    <row r="532" spans="1:12">
      <c r="A532" s="31">
        <v>58227</v>
      </c>
      <c r="B532" s="23">
        <v>529</v>
      </c>
      <c r="C532" s="24">
        <f t="shared" si="64"/>
        <v>2963124.5284044226</v>
      </c>
      <c r="D532" s="24"/>
      <c r="E532" s="24">
        <f t="shared" si="71"/>
        <v>2989339.0508635547</v>
      </c>
      <c r="F532" s="24">
        <f t="shared" si="65"/>
        <v>10370.935849415479</v>
      </c>
      <c r="G532" s="32"/>
      <c r="H532" s="25">
        <f t="shared" ca="1" si="70"/>
        <v>787.75890410958903</v>
      </c>
      <c r="I532" s="26">
        <f t="shared" ca="1" si="66"/>
        <v>-812501.20495947113</v>
      </c>
      <c r="J532" s="26">
        <f t="shared" ca="1" si="68"/>
        <v>812501.20495947113</v>
      </c>
      <c r="K532" s="27">
        <f t="shared" ca="1" si="69"/>
        <v>-8171.7566764055809</v>
      </c>
      <c r="L532" s="27">
        <f t="shared" ca="1" si="67"/>
        <v>104</v>
      </c>
    </row>
    <row r="533" spans="1:12">
      <c r="A533" s="31">
        <v>58257</v>
      </c>
      <c r="B533" s="23">
        <v>530</v>
      </c>
      <c r="C533" s="24">
        <f t="shared" si="64"/>
        <v>2974995.4642538382</v>
      </c>
      <c r="D533" s="24"/>
      <c r="E533" s="24">
        <f t="shared" si="71"/>
        <v>3001293.2286828803</v>
      </c>
      <c r="F533" s="24">
        <f t="shared" si="65"/>
        <v>10412.484124888433</v>
      </c>
      <c r="G533" s="32"/>
      <c r="H533" s="25">
        <f t="shared" ca="1" si="70"/>
        <v>788.75890410958903</v>
      </c>
      <c r="I533" s="26">
        <f t="shared" ca="1" si="66"/>
        <v>-820672.96163587668</v>
      </c>
      <c r="J533" s="26">
        <f t="shared" ca="1" si="68"/>
        <v>820672.96163587668</v>
      </c>
      <c r="K533" s="27">
        <f t="shared" ca="1" si="69"/>
        <v>-8200.3578247730002</v>
      </c>
      <c r="L533" s="27">
        <f t="shared" ca="1" si="67"/>
        <v>104.08333333333333</v>
      </c>
    </row>
    <row r="534" spans="1:12">
      <c r="A534" s="31">
        <v>58288</v>
      </c>
      <c r="B534" s="23">
        <v>531</v>
      </c>
      <c r="C534" s="24">
        <f t="shared" si="64"/>
        <v>2986907.9483787268</v>
      </c>
      <c r="D534" s="24"/>
      <c r="E534" s="24">
        <f t="shared" si="71"/>
        <v>3013289.2461245735</v>
      </c>
      <c r="F534" s="24">
        <f t="shared" si="65"/>
        <v>10454.177819325543</v>
      </c>
      <c r="G534" s="32"/>
      <c r="H534" s="25">
        <f t="shared" ca="1" si="70"/>
        <v>789.75890410958903</v>
      </c>
      <c r="I534" s="26">
        <f t="shared" ca="1" si="66"/>
        <v>-828873.31946064963</v>
      </c>
      <c r="J534" s="26">
        <f t="shared" ca="1" si="68"/>
        <v>828873.31946064963</v>
      </c>
      <c r="K534" s="27">
        <f t="shared" ca="1" si="69"/>
        <v>-8229.0590771597053</v>
      </c>
      <c r="L534" s="27">
        <f t="shared" ca="1" si="67"/>
        <v>104.16666666666667</v>
      </c>
    </row>
    <row r="535" spans="1:12">
      <c r="A535" s="31">
        <v>58319</v>
      </c>
      <c r="B535" s="23">
        <v>532</v>
      </c>
      <c r="C535" s="24">
        <f t="shared" si="64"/>
        <v>2998862.1261980524</v>
      </c>
      <c r="D535" s="24"/>
      <c r="E535" s="24">
        <f t="shared" si="71"/>
        <v>3025327.2496273126</v>
      </c>
      <c r="F535" s="24">
        <f t="shared" si="65"/>
        <v>10496.017441693182</v>
      </c>
      <c r="G535" s="32"/>
      <c r="H535" s="25">
        <f t="shared" ca="1" si="70"/>
        <v>790.75890410958903</v>
      </c>
      <c r="I535" s="26">
        <f t="shared" ca="1" si="66"/>
        <v>-837102.37853780936</v>
      </c>
      <c r="J535" s="26">
        <f t="shared" ca="1" si="68"/>
        <v>837102.37853780936</v>
      </c>
      <c r="K535" s="27">
        <f t="shared" ca="1" si="69"/>
        <v>-8257.8607839297656</v>
      </c>
      <c r="L535" s="27">
        <f t="shared" ca="1" si="67"/>
        <v>104.25</v>
      </c>
    </row>
    <row r="536" spans="1:12">
      <c r="A536" s="31">
        <v>58349</v>
      </c>
      <c r="B536" s="23">
        <v>533</v>
      </c>
      <c r="C536" s="24">
        <f t="shared" si="64"/>
        <v>3010858.1436397457</v>
      </c>
      <c r="D536" s="24"/>
      <c r="E536" s="24">
        <f t="shared" si="71"/>
        <v>3037407.3861423112</v>
      </c>
      <c r="F536" s="24">
        <f t="shared" si="65"/>
        <v>10538.00350273911</v>
      </c>
      <c r="G536" s="32"/>
      <c r="H536" s="25">
        <f t="shared" ca="1" si="70"/>
        <v>791.75890410958903</v>
      </c>
      <c r="I536" s="26">
        <f t="shared" ca="1" si="66"/>
        <v>-845360.23932173918</v>
      </c>
      <c r="J536" s="26">
        <f t="shared" ca="1" si="68"/>
        <v>845360.23932173918</v>
      </c>
      <c r="K536" s="27">
        <f t="shared" ca="1" si="69"/>
        <v>-8286.7632966735182</v>
      </c>
      <c r="L536" s="27">
        <f t="shared" ca="1" si="67"/>
        <v>104.33333333333333</v>
      </c>
    </row>
    <row r="537" spans="1:12">
      <c r="A537" s="31">
        <v>58380</v>
      </c>
      <c r="B537" s="23">
        <v>534</v>
      </c>
      <c r="C537" s="24">
        <f t="shared" si="64"/>
        <v>3022896.1471424848</v>
      </c>
      <c r="D537" s="24"/>
      <c r="E537" s="24">
        <f t="shared" si="71"/>
        <v>3049529.8031351124</v>
      </c>
      <c r="F537" s="24">
        <f t="shared" si="65"/>
        <v>10580.136514998696</v>
      </c>
      <c r="G537" s="32"/>
      <c r="H537" s="25">
        <f t="shared" ca="1" si="70"/>
        <v>792.75890410958903</v>
      </c>
      <c r="I537" s="26">
        <f t="shared" ca="1" si="66"/>
        <v>-853647.00261841272</v>
      </c>
      <c r="J537" s="26">
        <f t="shared" ca="1" si="68"/>
        <v>853647.00261841272</v>
      </c>
      <c r="K537" s="27">
        <f t="shared" ca="1" si="69"/>
        <v>-8315.7669682118758</v>
      </c>
      <c r="L537" s="27">
        <f t="shared" ca="1" si="67"/>
        <v>104.41666666666667</v>
      </c>
    </row>
    <row r="538" spans="1:12">
      <c r="A538" s="31">
        <v>58410</v>
      </c>
      <c r="B538" s="23">
        <v>535</v>
      </c>
      <c r="C538" s="24">
        <f t="shared" si="64"/>
        <v>3034976.2836574833</v>
      </c>
      <c r="D538" s="24"/>
      <c r="E538" s="24">
        <f t="shared" si="71"/>
        <v>3061694.6485873885</v>
      </c>
      <c r="F538" s="24">
        <f t="shared" si="65"/>
        <v>10622.416992801191</v>
      </c>
      <c r="G538" s="32"/>
      <c r="H538" s="25">
        <f t="shared" ca="1" si="70"/>
        <v>793.75890410958903</v>
      </c>
      <c r="I538" s="26">
        <f t="shared" ca="1" si="66"/>
        <v>-861962.76958662458</v>
      </c>
      <c r="J538" s="26">
        <f t="shared" ca="1" si="68"/>
        <v>861962.76958662458</v>
      </c>
      <c r="K538" s="27">
        <f t="shared" ca="1" si="69"/>
        <v>-8344.8721526006175</v>
      </c>
      <c r="L538" s="27">
        <f t="shared" ca="1" si="67"/>
        <v>104.5</v>
      </c>
    </row>
    <row r="539" spans="1:12">
      <c r="A539" s="31">
        <v>58441</v>
      </c>
      <c r="B539" s="23">
        <v>536</v>
      </c>
      <c r="C539" s="24">
        <f t="shared" si="64"/>
        <v>3047098.7006502845</v>
      </c>
      <c r="D539" s="24"/>
      <c r="E539" s="24">
        <f t="shared" si="71"/>
        <v>3073902.0709987474</v>
      </c>
      <c r="F539" s="24">
        <f t="shared" si="65"/>
        <v>10664.845452275995</v>
      </c>
      <c r="G539" s="32"/>
      <c r="H539" s="25">
        <f t="shared" ca="1" si="70"/>
        <v>794.75890410958903</v>
      </c>
      <c r="I539" s="26">
        <f t="shared" ca="1" si="66"/>
        <v>-870307.64173922525</v>
      </c>
      <c r="J539" s="26">
        <f t="shared" ca="1" si="68"/>
        <v>870307.64173922525</v>
      </c>
      <c r="K539" s="27">
        <f t="shared" ca="1" si="69"/>
        <v>-8374.0792051347198</v>
      </c>
      <c r="L539" s="27">
        <f t="shared" ca="1" si="67"/>
        <v>104.58333333333333</v>
      </c>
    </row>
    <row r="540" spans="1:12">
      <c r="A540" s="31">
        <v>58472</v>
      </c>
      <c r="B540" s="23">
        <v>537</v>
      </c>
      <c r="C540" s="24">
        <f t="shared" si="64"/>
        <v>3059263.5461025606</v>
      </c>
      <c r="D540" s="24"/>
      <c r="E540" s="24">
        <f t="shared" si="71"/>
        <v>3086152.219388546</v>
      </c>
      <c r="F540" s="24">
        <f t="shared" si="65"/>
        <v>10707.422411358961</v>
      </c>
      <c r="G540" s="32"/>
      <c r="H540" s="25">
        <f t="shared" ca="1" si="70"/>
        <v>795.75890410958903</v>
      </c>
      <c r="I540" s="26">
        <f t="shared" ca="1" si="66"/>
        <v>-878681.72094436001</v>
      </c>
      <c r="J540" s="26">
        <f t="shared" ca="1" si="68"/>
        <v>878681.72094436001</v>
      </c>
      <c r="K540" s="27">
        <f t="shared" ca="1" si="69"/>
        <v>-8403.3884823526914</v>
      </c>
      <c r="L540" s="27">
        <f t="shared" ca="1" si="67"/>
        <v>104.66666666666667</v>
      </c>
    </row>
    <row r="541" spans="1:12">
      <c r="A541" s="31">
        <v>58501</v>
      </c>
      <c r="B541" s="23">
        <v>538</v>
      </c>
      <c r="C541" s="24">
        <f t="shared" si="64"/>
        <v>3071470.9685139195</v>
      </c>
      <c r="D541" s="24"/>
      <c r="E541" s="24">
        <f t="shared" si="71"/>
        <v>3098445.2432977092</v>
      </c>
      <c r="F541" s="24">
        <f t="shared" si="65"/>
        <v>10750.148389798716</v>
      </c>
      <c r="G541" s="32"/>
      <c r="H541" s="25">
        <f t="shared" ca="1" si="70"/>
        <v>796.75890410958903</v>
      </c>
      <c r="I541" s="26">
        <f t="shared" ca="1" si="66"/>
        <v>-887085.10942671273</v>
      </c>
      <c r="J541" s="26">
        <f t="shared" ca="1" si="68"/>
        <v>887085.10942671273</v>
      </c>
      <c r="K541" s="27">
        <f t="shared" ca="1" si="69"/>
        <v>-8432.8003420409259</v>
      </c>
      <c r="L541" s="27">
        <f t="shared" ca="1" si="67"/>
        <v>104.75</v>
      </c>
    </row>
    <row r="542" spans="1:12">
      <c r="A542" s="31">
        <v>58532</v>
      </c>
      <c r="B542" s="23">
        <v>539</v>
      </c>
      <c r="C542" s="24">
        <f t="shared" si="64"/>
        <v>3083721.1169037181</v>
      </c>
      <c r="D542" s="24"/>
      <c r="E542" s="24">
        <f t="shared" si="71"/>
        <v>3110781.2927905545</v>
      </c>
      <c r="F542" s="24">
        <f t="shared" si="65"/>
        <v>10793.023909163012</v>
      </c>
      <c r="G542" s="32"/>
      <c r="H542" s="25">
        <f t="shared" ca="1" si="70"/>
        <v>797.75890410958903</v>
      </c>
      <c r="I542" s="26">
        <f t="shared" ca="1" si="66"/>
        <v>-895517.90976875369</v>
      </c>
      <c r="J542" s="26">
        <f t="shared" ca="1" si="68"/>
        <v>895517.90976875369</v>
      </c>
      <c r="K542" s="27">
        <f t="shared" ca="1" si="69"/>
        <v>-8462.3151432380691</v>
      </c>
      <c r="L542" s="27">
        <f t="shared" ca="1" si="67"/>
        <v>104.83333333333333</v>
      </c>
    </row>
    <row r="543" spans="1:12">
      <c r="A543" s="31">
        <v>58562</v>
      </c>
      <c r="B543" s="23">
        <v>540</v>
      </c>
      <c r="C543" s="24">
        <f t="shared" si="64"/>
        <v>3096014.1408128813</v>
      </c>
      <c r="D543" s="24"/>
      <c r="E543" s="24">
        <f t="shared" si="71"/>
        <v>3123160.5184566244</v>
      </c>
      <c r="F543" s="24">
        <f t="shared" si="65"/>
        <v>10836.049492845083</v>
      </c>
      <c r="G543" s="32"/>
      <c r="H543" s="25">
        <f t="shared" ca="1" si="70"/>
        <v>798.75890410958903</v>
      </c>
      <c r="I543" s="26">
        <f t="shared" ca="1" si="66"/>
        <v>-903980.22491199174</v>
      </c>
      <c r="J543" s="26">
        <f t="shared" ca="1" si="68"/>
        <v>903980.22491199174</v>
      </c>
      <c r="K543" s="27">
        <f t="shared" ca="1" si="69"/>
        <v>-8491.9332462394032</v>
      </c>
      <c r="L543" s="27">
        <f t="shared" ca="1" si="67"/>
        <v>104.91666666666667</v>
      </c>
    </row>
    <row r="544" spans="1:12">
      <c r="A544" s="31">
        <v>58593</v>
      </c>
      <c r="B544" s="23">
        <v>541</v>
      </c>
      <c r="C544" s="24">
        <f t="shared" si="64"/>
        <v>3108350.1903057266</v>
      </c>
      <c r="D544" s="24"/>
      <c r="E544" s="24">
        <f t="shared" si="71"/>
        <v>3135583.0714125256</v>
      </c>
      <c r="F544" s="24">
        <f t="shared" si="65"/>
        <v>10879.225666070042</v>
      </c>
      <c r="G544" s="32"/>
      <c r="H544" s="25">
        <f t="shared" ca="1" si="70"/>
        <v>799.75890410958903</v>
      </c>
      <c r="I544" s="26">
        <f t="shared" ca="1" si="66"/>
        <v>-912472.15815823118</v>
      </c>
      <c r="J544" s="26">
        <f t="shared" ca="1" si="68"/>
        <v>912472.15815823118</v>
      </c>
      <c r="K544" s="27">
        <f t="shared" ca="1" si="69"/>
        <v>-8521.6550126012407</v>
      </c>
      <c r="L544" s="27">
        <f t="shared" ca="1" si="67"/>
        <v>105</v>
      </c>
    </row>
    <row r="545" spans="1:12">
      <c r="A545" s="31">
        <v>58623</v>
      </c>
      <c r="B545" s="23">
        <v>542</v>
      </c>
      <c r="C545" s="24">
        <f t="shared" si="64"/>
        <v>3120729.4159717965</v>
      </c>
      <c r="D545" s="24"/>
      <c r="E545" s="24">
        <f t="shared" si="71"/>
        <v>3148049.1033037724</v>
      </c>
      <c r="F545" s="24">
        <f t="shared" si="65"/>
        <v>10922.552955901287</v>
      </c>
      <c r="G545" s="32"/>
      <c r="H545" s="25">
        <f t="shared" ca="1" si="70"/>
        <v>800.75890410958903</v>
      </c>
      <c r="I545" s="26">
        <f t="shared" ca="1" si="66"/>
        <v>-920993.81317083247</v>
      </c>
      <c r="J545" s="26">
        <f t="shared" ca="1" si="68"/>
        <v>920993.81317083247</v>
      </c>
      <c r="K545" s="27">
        <f t="shared" ca="1" si="69"/>
        <v>-8551.4808051453456</v>
      </c>
      <c r="L545" s="27">
        <f t="shared" ca="1" si="67"/>
        <v>105.08333333333333</v>
      </c>
    </row>
    <row r="546" spans="1:12">
      <c r="A546" s="31">
        <v>58654</v>
      </c>
      <c r="B546" s="23">
        <v>543</v>
      </c>
      <c r="C546" s="24">
        <f t="shared" si="64"/>
        <v>3133151.9689276977</v>
      </c>
      <c r="D546" s="24"/>
      <c r="E546" s="24">
        <f t="shared" si="71"/>
        <v>3160558.7663066387</v>
      </c>
      <c r="F546" s="24">
        <f t="shared" si="65"/>
        <v>10966.031891246941</v>
      </c>
      <c r="G546" s="32"/>
      <c r="H546" s="25">
        <f t="shared" ca="1" si="70"/>
        <v>801.75890410958903</v>
      </c>
      <c r="I546" s="26">
        <f t="shared" ca="1" si="66"/>
        <v>-929545.29397597781</v>
      </c>
      <c r="J546" s="26">
        <f t="shared" ca="1" si="68"/>
        <v>929545.29397597781</v>
      </c>
      <c r="K546" s="27">
        <f t="shared" ca="1" si="69"/>
        <v>-8581.4109879633543</v>
      </c>
      <c r="L546" s="27">
        <f t="shared" ca="1" si="67"/>
        <v>105.16666666666667</v>
      </c>
    </row>
    <row r="547" spans="1:12">
      <c r="A547" s="31">
        <v>58685</v>
      </c>
      <c r="B547" s="23">
        <v>544</v>
      </c>
      <c r="C547" s="24">
        <f t="shared" si="64"/>
        <v>3145618.0008189445</v>
      </c>
      <c r="D547" s="24"/>
      <c r="E547" s="24">
        <f t="shared" si="71"/>
        <v>3173112.2131300149</v>
      </c>
      <c r="F547" s="24">
        <f t="shared" si="65"/>
        <v>11009.663002866304</v>
      </c>
      <c r="G547" s="32"/>
      <c r="H547" s="25">
        <f t="shared" ca="1" si="70"/>
        <v>802.75890410958903</v>
      </c>
      <c r="I547" s="26">
        <f t="shared" ca="1" si="66"/>
        <v>-938126.70496394113</v>
      </c>
      <c r="J547" s="26">
        <f t="shared" ca="1" si="68"/>
        <v>938126.70496394113</v>
      </c>
      <c r="K547" s="27">
        <f t="shared" ca="1" si="69"/>
        <v>-8611.4459264212255</v>
      </c>
      <c r="L547" s="27">
        <f t="shared" ca="1" si="67"/>
        <v>105.25</v>
      </c>
    </row>
    <row r="548" spans="1:12">
      <c r="A548" s="31">
        <v>58715</v>
      </c>
      <c r="B548" s="23">
        <v>545</v>
      </c>
      <c r="C548" s="24">
        <f t="shared" si="64"/>
        <v>3158127.6638218109</v>
      </c>
      <c r="D548" s="24"/>
      <c r="E548" s="24">
        <f t="shared" si="71"/>
        <v>3185709.5970172733</v>
      </c>
      <c r="F548" s="24">
        <f t="shared" si="65"/>
        <v>11053.446823376336</v>
      </c>
      <c r="G548" s="32"/>
      <c r="H548" s="25">
        <f t="shared" ca="1" si="70"/>
        <v>803.75890410958903</v>
      </c>
      <c r="I548" s="26">
        <f t="shared" ca="1" si="66"/>
        <v>-946738.15089036233</v>
      </c>
      <c r="J548" s="26">
        <f t="shared" ca="1" si="68"/>
        <v>946738.15089036233</v>
      </c>
      <c r="K548" s="27">
        <f t="shared" ca="1" si="69"/>
        <v>-8641.5859871637003</v>
      </c>
      <c r="L548" s="27">
        <f t="shared" ca="1" si="67"/>
        <v>105.33333333333333</v>
      </c>
    </row>
    <row r="549" spans="1:12">
      <c r="A549" s="31">
        <v>58746</v>
      </c>
      <c r="B549" s="23">
        <v>546</v>
      </c>
      <c r="C549" s="24">
        <f t="shared" si="64"/>
        <v>3170681.1106451871</v>
      </c>
      <c r="D549" s="24"/>
      <c r="E549" s="24">
        <f t="shared" si="71"/>
        <v>3198351.071748137</v>
      </c>
      <c r="F549" s="24">
        <f t="shared" si="65"/>
        <v>11097.383887258153</v>
      </c>
      <c r="G549" s="32"/>
      <c r="H549" s="25">
        <f t="shared" ca="1" si="70"/>
        <v>804.75890410958903</v>
      </c>
      <c r="I549" s="26">
        <f t="shared" ca="1" si="66"/>
        <v>-955379.73687752604</v>
      </c>
      <c r="J549" s="26">
        <f t="shared" ca="1" si="68"/>
        <v>955379.73687752604</v>
      </c>
      <c r="K549" s="27">
        <f t="shared" ca="1" si="69"/>
        <v>-8671.8315381187731</v>
      </c>
      <c r="L549" s="27">
        <f t="shared" ca="1" si="67"/>
        <v>105.41666666666667</v>
      </c>
    </row>
    <row r="550" spans="1:12">
      <c r="A550" s="31">
        <v>58776</v>
      </c>
      <c r="B550" s="23">
        <v>547</v>
      </c>
      <c r="C550" s="24">
        <f t="shared" si="64"/>
        <v>3183278.4945324454</v>
      </c>
      <c r="D550" s="24"/>
      <c r="E550" s="24">
        <f t="shared" si="71"/>
        <v>3211036.7916405587</v>
      </c>
      <c r="F550" s="24">
        <f t="shared" si="65"/>
        <v>11141.474730863558</v>
      </c>
      <c r="G550" s="32"/>
      <c r="H550" s="25">
        <f t="shared" ca="1" si="70"/>
        <v>805.75890410958903</v>
      </c>
      <c r="I550" s="26">
        <f t="shared" ca="1" si="66"/>
        <v>-964051.56841564481</v>
      </c>
      <c r="J550" s="26">
        <f t="shared" ca="1" si="68"/>
        <v>964051.56841564481</v>
      </c>
      <c r="K550" s="27">
        <f t="shared" ca="1" si="69"/>
        <v>-8702.1829485021881</v>
      </c>
      <c r="L550" s="27">
        <f t="shared" ca="1" si="67"/>
        <v>105.5</v>
      </c>
    </row>
    <row r="551" spans="1:12">
      <c r="A551" s="31">
        <v>58807</v>
      </c>
      <c r="B551" s="23">
        <v>548</v>
      </c>
      <c r="C551" s="24">
        <f t="shared" si="64"/>
        <v>3195919.9692633091</v>
      </c>
      <c r="D551" s="24"/>
      <c r="E551" s="24">
        <f t="shared" si="71"/>
        <v>3223766.9115526038</v>
      </c>
      <c r="F551" s="24">
        <f t="shared" si="65"/>
        <v>11185.719892421581</v>
      </c>
      <c r="G551" s="32"/>
      <c r="H551" s="25">
        <f t="shared" ca="1" si="70"/>
        <v>806.75890410958903</v>
      </c>
      <c r="I551" s="26">
        <f t="shared" ca="1" si="66"/>
        <v>-972753.75136414706</v>
      </c>
      <c r="J551" s="26">
        <f t="shared" ca="1" si="68"/>
        <v>972753.75136414706</v>
      </c>
      <c r="K551" s="27">
        <f t="shared" ca="1" si="69"/>
        <v>-8732.6405888219469</v>
      </c>
      <c r="L551" s="27">
        <f t="shared" ca="1" si="67"/>
        <v>105.58333333333333</v>
      </c>
    </row>
    <row r="552" spans="1:12">
      <c r="A552" s="31">
        <v>58838</v>
      </c>
      <c r="B552" s="23">
        <v>549</v>
      </c>
      <c r="C552" s="24">
        <f t="shared" si="64"/>
        <v>3208605.6891557309</v>
      </c>
      <c r="D552" s="24"/>
      <c r="E552" s="24">
        <f t="shared" si="71"/>
        <v>3236541.5868843412</v>
      </c>
      <c r="F552" s="24">
        <f t="shared" si="65"/>
        <v>11230.119912045056</v>
      </c>
      <c r="G552" s="32"/>
      <c r="H552" s="25">
        <f t="shared" ca="1" si="70"/>
        <v>807.75890410958903</v>
      </c>
      <c r="I552" s="26">
        <f t="shared" ca="1" si="66"/>
        <v>-981486.39195296902</v>
      </c>
      <c r="J552" s="26">
        <f t="shared" ca="1" si="68"/>
        <v>981486.39195296902</v>
      </c>
      <c r="K552" s="27">
        <f t="shared" ca="1" si="69"/>
        <v>-8763.2048308828234</v>
      </c>
      <c r="L552" s="27">
        <f t="shared" ca="1" si="67"/>
        <v>105.66666666666667</v>
      </c>
    </row>
    <row r="553" spans="1:12">
      <c r="A553" s="31">
        <v>58866</v>
      </c>
      <c r="B553" s="23">
        <v>550</v>
      </c>
      <c r="C553" s="24">
        <f t="shared" si="64"/>
        <v>3221335.809067776</v>
      </c>
      <c r="D553" s="24"/>
      <c r="E553" s="24">
        <f t="shared" si="71"/>
        <v>3249360.9735797397</v>
      </c>
      <c r="F553" s="24">
        <f t="shared" si="65"/>
        <v>11274.675331737215</v>
      </c>
      <c r="G553" s="32"/>
      <c r="H553" s="25">
        <f t="shared" ca="1" si="70"/>
        <v>808.75890410958903</v>
      </c>
      <c r="I553" s="26">
        <f t="shared" ca="1" si="66"/>
        <v>-990249.59678385186</v>
      </c>
      <c r="J553" s="26">
        <f t="shared" ca="1" si="68"/>
        <v>990249.59678385186</v>
      </c>
      <c r="K553" s="27">
        <f t="shared" ca="1" si="69"/>
        <v>-8793.8760477909127</v>
      </c>
      <c r="L553" s="27">
        <f t="shared" ca="1" si="67"/>
        <v>105.75</v>
      </c>
    </row>
    <row r="554" spans="1:12">
      <c r="A554" s="31">
        <v>58897</v>
      </c>
      <c r="B554" s="23">
        <v>551</v>
      </c>
      <c r="C554" s="24">
        <f t="shared" si="64"/>
        <v>3234110.4843995133</v>
      </c>
      <c r="D554" s="24"/>
      <c r="E554" s="24">
        <f t="shared" si="71"/>
        <v>3262225.228128572</v>
      </c>
      <c r="F554" s="24">
        <f t="shared" si="65"/>
        <v>11319.386695398296</v>
      </c>
      <c r="G554" s="32"/>
      <c r="H554" s="25">
        <f t="shared" ca="1" si="70"/>
        <v>809.75890410958903</v>
      </c>
      <c r="I554" s="26">
        <f t="shared" ca="1" si="66"/>
        <v>-999043.47283164272</v>
      </c>
      <c r="J554" s="26">
        <f t="shared" ca="1" si="68"/>
        <v>999043.47283164272</v>
      </c>
      <c r="K554" s="27">
        <f t="shared" ca="1" si="69"/>
        <v>-8824.6546139581806</v>
      </c>
      <c r="L554" s="27">
        <f t="shared" ca="1" si="67"/>
        <v>105.83333333333333</v>
      </c>
    </row>
    <row r="555" spans="1:12">
      <c r="A555" s="31">
        <v>58927</v>
      </c>
      <c r="B555" s="23">
        <v>552</v>
      </c>
      <c r="C555" s="24">
        <f t="shared" si="64"/>
        <v>3246929.8710949118</v>
      </c>
      <c r="D555" s="24"/>
      <c r="E555" s="24">
        <f t="shared" si="71"/>
        <v>3275134.5075683249</v>
      </c>
      <c r="F555" s="24">
        <f t="shared" si="65"/>
        <v>11364.25454883219</v>
      </c>
      <c r="G555" s="32"/>
      <c r="H555" s="25">
        <f t="shared" ca="1" si="70"/>
        <v>810.75890410958903</v>
      </c>
      <c r="I555" s="26">
        <f t="shared" ca="1" si="66"/>
        <v>-1007868.1274456009</v>
      </c>
      <c r="J555" s="26">
        <f t="shared" ca="1" si="68"/>
        <v>1007868.1274456009</v>
      </c>
      <c r="K555" s="27">
        <f t="shared" ca="1" si="69"/>
        <v>-8855.5409051070346</v>
      </c>
      <c r="L555" s="27">
        <f t="shared" ca="1" si="67"/>
        <v>105.91666666666667</v>
      </c>
    </row>
    <row r="556" spans="1:12">
      <c r="A556" s="31">
        <v>58958</v>
      </c>
      <c r="B556" s="23">
        <v>553</v>
      </c>
      <c r="C556" s="24">
        <f t="shared" si="64"/>
        <v>3259794.1256437441</v>
      </c>
      <c r="D556" s="24"/>
      <c r="E556" s="24">
        <f t="shared" si="71"/>
        <v>3288088.9694861174</v>
      </c>
      <c r="F556" s="24">
        <f t="shared" si="65"/>
        <v>11409.279439753103</v>
      </c>
      <c r="G556" s="32"/>
      <c r="H556" s="25">
        <f t="shared" ca="1" si="70"/>
        <v>811.75890410958903</v>
      </c>
      <c r="I556" s="26">
        <f t="shared" ca="1" si="66"/>
        <v>-1016723.668350708</v>
      </c>
      <c r="J556" s="26">
        <f t="shared" ca="1" si="68"/>
        <v>1016723.668350708</v>
      </c>
      <c r="K556" s="27">
        <f t="shared" ca="1" si="69"/>
        <v>-8886.53529827491</v>
      </c>
      <c r="L556" s="27">
        <f t="shared" ca="1" si="67"/>
        <v>106</v>
      </c>
    </row>
    <row r="557" spans="1:12">
      <c r="A557" s="31">
        <v>58988</v>
      </c>
      <c r="B557" s="23">
        <v>554</v>
      </c>
      <c r="C557" s="24">
        <f t="shared" si="64"/>
        <v>3272703.4050834971</v>
      </c>
      <c r="D557" s="24"/>
      <c r="E557" s="24">
        <f t="shared" si="71"/>
        <v>3301088.7720206217</v>
      </c>
      <c r="F557" s="24">
        <f t="shared" si="65"/>
        <v>11454.461917792238</v>
      </c>
      <c r="G557" s="32"/>
      <c r="H557" s="25">
        <f t="shared" ca="1" si="70"/>
        <v>812.75890410958903</v>
      </c>
      <c r="I557" s="26">
        <f t="shared" ca="1" si="66"/>
        <v>-1025610.2036489829</v>
      </c>
      <c r="J557" s="26">
        <f t="shared" ca="1" si="68"/>
        <v>1025610.2036489829</v>
      </c>
      <c r="K557" s="27">
        <f t="shared" ca="1" si="69"/>
        <v>-8917.6381718188713</v>
      </c>
      <c r="L557" s="27">
        <f t="shared" ca="1" si="67"/>
        <v>106.08333333333333</v>
      </c>
    </row>
    <row r="558" spans="1:12">
      <c r="A558" s="31">
        <v>59019</v>
      </c>
      <c r="B558" s="23">
        <v>555</v>
      </c>
      <c r="C558" s="24">
        <f t="shared" si="64"/>
        <v>3285657.8670012895</v>
      </c>
      <c r="D558" s="24"/>
      <c r="E558" s="24">
        <f t="shared" si="71"/>
        <v>3314134.0738639971</v>
      </c>
      <c r="F558" s="24">
        <f t="shared" si="65"/>
        <v>11499.802534504512</v>
      </c>
      <c r="G558" s="32"/>
      <c r="H558" s="25">
        <f t="shared" ca="1" si="70"/>
        <v>813.75890410958903</v>
      </c>
      <c r="I558" s="26">
        <f t="shared" ca="1" si="66"/>
        <v>-1034527.8418208018</v>
      </c>
      <c r="J558" s="26">
        <f t="shared" ca="1" si="68"/>
        <v>1034527.8418208018</v>
      </c>
      <c r="K558" s="27">
        <f t="shared" ca="1" si="69"/>
        <v>-8948.8499054202384</v>
      </c>
      <c r="L558" s="27">
        <f t="shared" ca="1" si="67"/>
        <v>106.16666666666667</v>
      </c>
    </row>
    <row r="559" spans="1:12">
      <c r="A559" s="31">
        <v>59050</v>
      </c>
      <c r="B559" s="23">
        <v>556</v>
      </c>
      <c r="C559" s="24">
        <f t="shared" si="64"/>
        <v>3298657.6695357938</v>
      </c>
      <c r="D559" s="24"/>
      <c r="E559" s="24">
        <f t="shared" si="71"/>
        <v>3327225.0342638241</v>
      </c>
      <c r="F559" s="24">
        <f t="shared" si="65"/>
        <v>11545.301843375277</v>
      </c>
      <c r="G559" s="32"/>
      <c r="H559" s="25">
        <f t="shared" ca="1" si="70"/>
        <v>814.75890410958903</v>
      </c>
      <c r="I559" s="26">
        <f t="shared" ca="1" si="66"/>
        <v>-1043476.6917262221</v>
      </c>
      <c r="J559" s="26">
        <f t="shared" ca="1" si="68"/>
        <v>1043476.6917262221</v>
      </c>
      <c r="K559" s="27">
        <f t="shared" ca="1" si="69"/>
        <v>-8980.1708800892084</v>
      </c>
      <c r="L559" s="27">
        <f t="shared" ca="1" si="67"/>
        <v>106.25</v>
      </c>
    </row>
    <row r="560" spans="1:12">
      <c r="A560" s="31">
        <v>59080</v>
      </c>
      <c r="B560" s="23">
        <v>557</v>
      </c>
      <c r="C560" s="24">
        <f t="shared" si="64"/>
        <v>3311702.9713791693</v>
      </c>
      <c r="D560" s="24"/>
      <c r="E560" s="24">
        <f t="shared" si="71"/>
        <v>3340361.8130250508</v>
      </c>
      <c r="F560" s="24">
        <f t="shared" si="65"/>
        <v>11590.96039982709</v>
      </c>
      <c r="G560" s="32"/>
      <c r="H560" s="25">
        <f t="shared" ca="1" si="70"/>
        <v>815.75890410958903</v>
      </c>
      <c r="I560" s="26">
        <f t="shared" ca="1" si="66"/>
        <v>-1052456.8626063112</v>
      </c>
      <c r="J560" s="26">
        <f t="shared" ca="1" si="68"/>
        <v>1052456.8626063112</v>
      </c>
      <c r="K560" s="27">
        <f t="shared" ca="1" si="69"/>
        <v>-9011.6014781695212</v>
      </c>
      <c r="L560" s="27">
        <f t="shared" ca="1" si="67"/>
        <v>106.33333333333333</v>
      </c>
    </row>
    <row r="561" spans="1:12">
      <c r="A561" s="31">
        <v>59111</v>
      </c>
      <c r="B561" s="23">
        <v>558</v>
      </c>
      <c r="C561" s="24">
        <f t="shared" si="64"/>
        <v>3324793.9317789963</v>
      </c>
      <c r="D561" s="24"/>
      <c r="E561" s="24">
        <f t="shared" si="71"/>
        <v>3353544.5705119418</v>
      </c>
      <c r="F561" s="24">
        <f t="shared" si="65"/>
        <v>11636.778761226486</v>
      </c>
      <c r="G561" s="32"/>
      <c r="H561" s="25">
        <f t="shared" ca="1" si="70"/>
        <v>816.75890410958903</v>
      </c>
      <c r="I561" s="26">
        <f t="shared" ca="1" si="66"/>
        <v>-1061468.4640844807</v>
      </c>
      <c r="J561" s="26">
        <f t="shared" ca="1" si="68"/>
        <v>1061468.4640844807</v>
      </c>
      <c r="K561" s="27">
        <f t="shared" ca="1" si="69"/>
        <v>-9043.1420833431148</v>
      </c>
      <c r="L561" s="27">
        <f t="shared" ca="1" si="67"/>
        <v>106.41666666666667</v>
      </c>
    </row>
    <row r="562" spans="1:12">
      <c r="A562" s="31">
        <v>59141</v>
      </c>
      <c r="B562" s="23">
        <v>559</v>
      </c>
      <c r="C562" s="24">
        <f t="shared" si="64"/>
        <v>3337930.7105402229</v>
      </c>
      <c r="D562" s="24"/>
      <c r="E562" s="24">
        <f t="shared" si="71"/>
        <v>3366773.4676500368</v>
      </c>
      <c r="F562" s="24">
        <f t="shared" si="65"/>
        <v>11682.75748689078</v>
      </c>
      <c r="G562" s="32"/>
      <c r="H562" s="25">
        <f t="shared" ca="1" si="70"/>
        <v>817.75890410958903</v>
      </c>
      <c r="I562" s="26">
        <f t="shared" ca="1" si="66"/>
        <v>-1070511.6061678238</v>
      </c>
      <c r="J562" s="26">
        <f t="shared" ca="1" si="68"/>
        <v>1070511.6061678238</v>
      </c>
      <c r="K562" s="27">
        <f t="shared" ca="1" si="69"/>
        <v>-9074.7930806348159</v>
      </c>
      <c r="L562" s="27">
        <f t="shared" ca="1" si="67"/>
        <v>106.5</v>
      </c>
    </row>
    <row r="563" spans="1:12">
      <c r="A563" s="31">
        <v>59172</v>
      </c>
      <c r="B563" s="23">
        <v>560</v>
      </c>
      <c r="C563" s="24">
        <f t="shared" si="64"/>
        <v>3351113.4680271139</v>
      </c>
      <c r="D563" s="24"/>
      <c r="E563" s="24">
        <f t="shared" si="71"/>
        <v>3380048.6659281151</v>
      </c>
      <c r="F563" s="24">
        <f t="shared" si="65"/>
        <v>11728.897138094897</v>
      </c>
      <c r="G563" s="32"/>
      <c r="H563" s="25">
        <f t="shared" ca="1" si="70"/>
        <v>818.75890410958903</v>
      </c>
      <c r="I563" s="26">
        <f t="shared" ca="1" si="66"/>
        <v>-1079586.3992484587</v>
      </c>
      <c r="J563" s="26">
        <f t="shared" ca="1" si="68"/>
        <v>1079586.3992484587</v>
      </c>
      <c r="K563" s="27">
        <f t="shared" ca="1" si="69"/>
        <v>-9106.5548564170367</v>
      </c>
      <c r="L563" s="27">
        <f t="shared" ca="1" si="67"/>
        <v>106.58333333333333</v>
      </c>
    </row>
    <row r="564" spans="1:12">
      <c r="A564" s="31">
        <v>59203</v>
      </c>
      <c r="B564" s="23">
        <v>561</v>
      </c>
      <c r="C564" s="24">
        <f t="shared" si="64"/>
        <v>3364342.3651652089</v>
      </c>
      <c r="D564" s="24"/>
      <c r="E564" s="24">
        <f t="shared" si="71"/>
        <v>3393370.3274001665</v>
      </c>
      <c r="F564" s="24">
        <f t="shared" si="65"/>
        <v>11775.198278078231</v>
      </c>
      <c r="G564" s="32"/>
      <c r="H564" s="25">
        <f t="shared" ca="1" si="70"/>
        <v>819.75890410958903</v>
      </c>
      <c r="I564" s="26">
        <f t="shared" ca="1" si="66"/>
        <v>-1088692.9541048757</v>
      </c>
      <c r="J564" s="26">
        <f t="shared" ca="1" si="68"/>
        <v>1088692.9541048757</v>
      </c>
      <c r="K564" s="27">
        <f t="shared" ca="1" si="69"/>
        <v>-9138.4277984144974</v>
      </c>
      <c r="L564" s="27">
        <f t="shared" ca="1" si="67"/>
        <v>106.66666666666667</v>
      </c>
    </row>
    <row r="565" spans="1:12">
      <c r="A565" s="31">
        <v>59231</v>
      </c>
      <c r="B565" s="23">
        <v>562</v>
      </c>
      <c r="C565" s="24">
        <f t="shared" si="64"/>
        <v>3377617.5634432873</v>
      </c>
      <c r="D565" s="24"/>
      <c r="E565" s="24">
        <f t="shared" si="71"/>
        <v>3406738.6146873701</v>
      </c>
      <c r="F565" s="24">
        <f t="shared" si="65"/>
        <v>11821.661472051504</v>
      </c>
      <c r="G565" s="32"/>
      <c r="H565" s="25">
        <f t="shared" ca="1" si="70"/>
        <v>820.75890410958903</v>
      </c>
      <c r="I565" s="26">
        <f t="shared" ca="1" si="66"/>
        <v>-1097831.3819032903</v>
      </c>
      <c r="J565" s="26">
        <f t="shared" ca="1" si="68"/>
        <v>1097831.3819032903</v>
      </c>
      <c r="K565" s="27">
        <f t="shared" ca="1" si="69"/>
        <v>-9170.4122957089476</v>
      </c>
      <c r="L565" s="27">
        <f t="shared" ca="1" si="67"/>
        <v>106.75</v>
      </c>
    </row>
    <row r="566" spans="1:12">
      <c r="A566" s="31">
        <v>59262</v>
      </c>
      <c r="B566" s="23">
        <v>563</v>
      </c>
      <c r="C566" s="24">
        <f t="shared" si="64"/>
        <v>3390939.2249153387</v>
      </c>
      <c r="D566" s="24"/>
      <c r="E566" s="24">
        <f t="shared" si="71"/>
        <v>3420153.6909800791</v>
      </c>
      <c r="F566" s="24">
        <f t="shared" si="65"/>
        <v>11868.287287203684</v>
      </c>
      <c r="G566" s="32"/>
      <c r="H566" s="25">
        <f t="shared" ca="1" si="70"/>
        <v>821.75890410958903</v>
      </c>
      <c r="I566" s="26">
        <f t="shared" ca="1" si="66"/>
        <v>-1107001.7941989992</v>
      </c>
      <c r="J566" s="26">
        <f t="shared" ca="1" si="68"/>
        <v>1107001.7941989992</v>
      </c>
      <c r="K566" s="27">
        <f t="shared" ca="1" si="69"/>
        <v>-9202.5087387439289</v>
      </c>
      <c r="L566" s="27">
        <f t="shared" ca="1" si="67"/>
        <v>106.83333333333333</v>
      </c>
    </row>
    <row r="567" spans="1:12">
      <c r="A567" s="31">
        <v>59292</v>
      </c>
      <c r="B567" s="23">
        <v>564</v>
      </c>
      <c r="C567" s="24">
        <f t="shared" si="64"/>
        <v>3404307.5122025423</v>
      </c>
      <c r="D567" s="24"/>
      <c r="E567" s="24">
        <f t="shared" si="71"/>
        <v>3433615.7200398124</v>
      </c>
      <c r="F567" s="24">
        <f t="shared" si="65"/>
        <v>11915.076292708896</v>
      </c>
      <c r="G567" s="32"/>
      <c r="H567" s="25">
        <f t="shared" ca="1" si="70"/>
        <v>822.75890410958903</v>
      </c>
      <c r="I567" s="26">
        <f t="shared" ca="1" si="66"/>
        <v>-1116204.302937743</v>
      </c>
      <c r="J567" s="26">
        <f t="shared" ca="1" si="68"/>
        <v>1116204.302937743</v>
      </c>
      <c r="K567" s="27">
        <f t="shared" ca="1" si="69"/>
        <v>-9234.7175193295334</v>
      </c>
      <c r="L567" s="27">
        <f t="shared" ca="1" si="67"/>
        <v>106.91666666666667</v>
      </c>
    </row>
    <row r="568" spans="1:12">
      <c r="A568" s="31">
        <v>59323</v>
      </c>
      <c r="B568" s="23">
        <v>565</v>
      </c>
      <c r="C568" s="24">
        <f t="shared" si="64"/>
        <v>3417722.5884952513</v>
      </c>
      <c r="D568" s="24"/>
      <c r="E568" s="24">
        <f t="shared" si="71"/>
        <v>3447124.866201255</v>
      </c>
      <c r="F568" s="24">
        <f t="shared" si="65"/>
        <v>11962.029059733379</v>
      </c>
      <c r="G568" s="32"/>
      <c r="H568" s="25">
        <f t="shared" ca="1" si="70"/>
        <v>823.75890410958903</v>
      </c>
      <c r="I568" s="26">
        <f t="shared" ca="1" si="66"/>
        <v>-1125439.0204570726</v>
      </c>
      <c r="J568" s="26">
        <f t="shared" ca="1" si="68"/>
        <v>1125439.0204570726</v>
      </c>
      <c r="K568" s="27">
        <f t="shared" ca="1" si="69"/>
        <v>-9267.0390306471854</v>
      </c>
      <c r="L568" s="27">
        <f t="shared" ca="1" si="67"/>
        <v>107</v>
      </c>
    </row>
    <row r="569" spans="1:12">
      <c r="A569" s="31">
        <v>59353</v>
      </c>
      <c r="B569" s="23">
        <v>566</v>
      </c>
      <c r="C569" s="24">
        <f t="shared" si="64"/>
        <v>3431184.6175549845</v>
      </c>
      <c r="D569" s="24"/>
      <c r="E569" s="24">
        <f t="shared" si="71"/>
        <v>3460681.2943742624</v>
      </c>
      <c r="F569" s="24">
        <f t="shared" si="65"/>
        <v>12009.146161442444</v>
      </c>
      <c r="G569" s="32"/>
      <c r="H569" s="25">
        <f t="shared" ca="1" si="70"/>
        <v>824.75890410958903</v>
      </c>
      <c r="I569" s="26">
        <f t="shared" ca="1" si="66"/>
        <v>-1134706.0594877198</v>
      </c>
      <c r="J569" s="26">
        <f t="shared" ca="1" si="68"/>
        <v>1134706.0594877198</v>
      </c>
      <c r="K569" s="27">
        <f t="shared" ca="1" si="69"/>
        <v>-9299.4736672544514</v>
      </c>
      <c r="L569" s="27">
        <f t="shared" ca="1" si="67"/>
        <v>107.08333333333333</v>
      </c>
    </row>
    <row r="570" spans="1:12">
      <c r="A570" s="31">
        <v>59384</v>
      </c>
      <c r="B570" s="23">
        <v>567</v>
      </c>
      <c r="C570" s="24">
        <f t="shared" si="64"/>
        <v>3444693.7637164271</v>
      </c>
      <c r="D570" s="24"/>
      <c r="E570" s="24">
        <f t="shared" si="71"/>
        <v>3474285.1700458755</v>
      </c>
      <c r="F570" s="24">
        <f t="shared" si="65"/>
        <v>12056.428173007494</v>
      </c>
      <c r="G570" s="32"/>
      <c r="H570" s="25">
        <f t="shared" ca="1" si="70"/>
        <v>825.75890410958903</v>
      </c>
      <c r="I570" s="26">
        <f t="shared" ca="1" si="66"/>
        <v>-1144005.5331549742</v>
      </c>
      <c r="J570" s="26">
        <f t="shared" ca="1" si="68"/>
        <v>1144005.5331549742</v>
      </c>
      <c r="K570" s="27">
        <f t="shared" ca="1" si="69"/>
        <v>-9332.0218250898415</v>
      </c>
      <c r="L570" s="27">
        <f t="shared" ca="1" si="67"/>
        <v>107.16666666666667</v>
      </c>
    </row>
    <row r="571" spans="1:12">
      <c r="A571" s="31">
        <v>59415</v>
      </c>
      <c r="B571" s="23">
        <v>568</v>
      </c>
      <c r="C571" s="24">
        <f t="shared" si="64"/>
        <v>3458250.1918894346</v>
      </c>
      <c r="D571" s="24"/>
      <c r="E571" s="24">
        <f t="shared" si="71"/>
        <v>3487936.6592823393</v>
      </c>
      <c r="F571" s="24">
        <f t="shared" si="65"/>
        <v>12103.875671613019</v>
      </c>
      <c r="G571" s="32"/>
      <c r="H571" s="25">
        <f t="shared" ca="1" si="70"/>
        <v>826.75890410958903</v>
      </c>
      <c r="I571" s="26">
        <f t="shared" ca="1" si="66"/>
        <v>-1153337.554980064</v>
      </c>
      <c r="J571" s="26">
        <f t="shared" ca="1" si="68"/>
        <v>1153337.554980064</v>
      </c>
      <c r="K571" s="27">
        <f t="shared" ca="1" si="69"/>
        <v>-9364.683901477656</v>
      </c>
      <c r="L571" s="27">
        <f t="shared" ca="1" si="67"/>
        <v>107.25</v>
      </c>
    </row>
    <row r="572" spans="1:12">
      <c r="A572" s="31">
        <v>59445</v>
      </c>
      <c r="B572" s="23">
        <v>569</v>
      </c>
      <c r="C572" s="24">
        <f t="shared" si="64"/>
        <v>3471854.0675610476</v>
      </c>
      <c r="D572" s="24"/>
      <c r="E572" s="24">
        <f t="shared" si="71"/>
        <v>3501635.9287311304</v>
      </c>
      <c r="F572" s="24">
        <f t="shared" si="65"/>
        <v>12151.489236463665</v>
      </c>
      <c r="G572" s="32"/>
      <c r="H572" s="25">
        <f t="shared" ca="1" si="70"/>
        <v>827.75890410958903</v>
      </c>
      <c r="I572" s="26">
        <f t="shared" ca="1" si="66"/>
        <v>-1162702.2388815416</v>
      </c>
      <c r="J572" s="26">
        <f t="shared" ca="1" si="68"/>
        <v>1162702.2388815416</v>
      </c>
      <c r="K572" s="27">
        <f t="shared" ca="1" si="69"/>
        <v>-9397.460295132827</v>
      </c>
      <c r="L572" s="27">
        <f t="shared" ca="1" si="67"/>
        <v>107.33333333333333</v>
      </c>
    </row>
    <row r="573" spans="1:12">
      <c r="A573" s="31">
        <v>59476</v>
      </c>
      <c r="B573" s="23">
        <v>570</v>
      </c>
      <c r="C573" s="24">
        <f t="shared" si="64"/>
        <v>3485505.5567975114</v>
      </c>
      <c r="D573" s="24"/>
      <c r="E573" s="24">
        <f t="shared" si="71"/>
        <v>3515383.1456229924</v>
      </c>
      <c r="F573" s="24">
        <f t="shared" si="65"/>
        <v>12199.269448791289</v>
      </c>
      <c r="G573" s="32"/>
      <c r="H573" s="25">
        <f t="shared" ca="1" si="70"/>
        <v>828.75890410958903</v>
      </c>
      <c r="I573" s="26">
        <f t="shared" ca="1" si="66"/>
        <v>-1172099.6991766745</v>
      </c>
      <c r="J573" s="26">
        <f t="shared" ca="1" si="68"/>
        <v>1172099.6991766745</v>
      </c>
      <c r="K573" s="27">
        <f t="shared" ca="1" si="69"/>
        <v>-9430.3514061657916</v>
      </c>
      <c r="L573" s="27">
        <f t="shared" ca="1" si="67"/>
        <v>107.41666666666667</v>
      </c>
    </row>
    <row r="574" spans="1:12">
      <c r="A574" s="31">
        <v>59506</v>
      </c>
      <c r="B574" s="23">
        <v>571</v>
      </c>
      <c r="C574" s="24">
        <f t="shared" si="64"/>
        <v>3499204.8262463026</v>
      </c>
      <c r="D574" s="24"/>
      <c r="E574" s="24">
        <f t="shared" si="71"/>
        <v>3529178.477773976</v>
      </c>
      <c r="F574" s="24">
        <f t="shared" si="65"/>
        <v>12247.216891862057</v>
      </c>
      <c r="G574" s="32"/>
      <c r="H574" s="25">
        <f t="shared" ca="1" si="70"/>
        <v>829.75890410958903</v>
      </c>
      <c r="I574" s="26">
        <f t="shared" ca="1" si="66"/>
        <v>-1181530.0505828403</v>
      </c>
      <c r="J574" s="26">
        <f t="shared" ca="1" si="68"/>
        <v>1181530.0505828403</v>
      </c>
      <c r="K574" s="27">
        <f t="shared" ca="1" si="69"/>
        <v>-9463.357636087374</v>
      </c>
      <c r="L574" s="27">
        <f t="shared" ca="1" si="67"/>
        <v>107.5</v>
      </c>
    </row>
    <row r="575" spans="1:12">
      <c r="A575" s="31">
        <v>59537</v>
      </c>
      <c r="B575" s="23">
        <v>572</v>
      </c>
      <c r="C575" s="24">
        <f t="shared" si="64"/>
        <v>3512952.0431381646</v>
      </c>
      <c r="D575" s="24"/>
      <c r="E575" s="24">
        <f t="shared" si="71"/>
        <v>3543022.0935874879</v>
      </c>
      <c r="F575" s="24">
        <f t="shared" si="65"/>
        <v>12295.332150983575</v>
      </c>
      <c r="G575" s="32"/>
      <c r="H575" s="25">
        <f t="shared" ca="1" si="70"/>
        <v>830.75890410958903</v>
      </c>
      <c r="I575" s="26">
        <f t="shared" ca="1" si="66"/>
        <v>-1190993.4082189277</v>
      </c>
      <c r="J575" s="26">
        <f t="shared" ca="1" si="68"/>
        <v>1190993.4082189277</v>
      </c>
      <c r="K575" s="27">
        <f t="shared" ca="1" si="69"/>
        <v>-9496.4793878136788</v>
      </c>
      <c r="L575" s="27">
        <f t="shared" ca="1" si="67"/>
        <v>107.58333333333333</v>
      </c>
    </row>
    <row r="576" spans="1:12">
      <c r="A576" s="31">
        <v>59568</v>
      </c>
      <c r="B576" s="23">
        <v>573</v>
      </c>
      <c r="C576" s="24">
        <f t="shared" si="64"/>
        <v>3526747.3752891482</v>
      </c>
      <c r="D576" s="24"/>
      <c r="E576" s="24">
        <f t="shared" si="71"/>
        <v>3556914.1620563474</v>
      </c>
      <c r="F576" s="24">
        <f t="shared" si="65"/>
        <v>12343.615813512017</v>
      </c>
      <c r="G576" s="32"/>
      <c r="H576" s="25">
        <f t="shared" ca="1" si="70"/>
        <v>831.75890410958903</v>
      </c>
      <c r="I576" s="26">
        <f t="shared" ca="1" si="66"/>
        <v>-1200489.8876067414</v>
      </c>
      <c r="J576" s="26">
        <f t="shared" ca="1" si="68"/>
        <v>1200489.8876067414</v>
      </c>
      <c r="K576" s="27">
        <f t="shared" ca="1" si="69"/>
        <v>-9529.7170656710259</v>
      </c>
      <c r="L576" s="27">
        <f t="shared" ca="1" si="67"/>
        <v>107.66666666666667</v>
      </c>
    </row>
    <row r="577" spans="1:12">
      <c r="A577" s="31">
        <v>59596</v>
      </c>
      <c r="B577" s="23">
        <v>574</v>
      </c>
      <c r="C577" s="24">
        <f t="shared" si="64"/>
        <v>3540590.9911026601</v>
      </c>
      <c r="D577" s="24"/>
      <c r="E577" s="24">
        <f t="shared" si="71"/>
        <v>3570854.8527648477</v>
      </c>
      <c r="F577" s="24">
        <f t="shared" si="65"/>
        <v>12392.068468859308</v>
      </c>
      <c r="G577" s="32"/>
      <c r="H577" s="25">
        <f t="shared" ca="1" si="70"/>
        <v>832.75890410958903</v>
      </c>
      <c r="I577" s="26">
        <f t="shared" ca="1" si="66"/>
        <v>-1210019.6046724124</v>
      </c>
      <c r="J577" s="26">
        <f t="shared" ca="1" si="68"/>
        <v>1210019.6046724124</v>
      </c>
      <c r="K577" s="27">
        <f t="shared" ca="1" si="69"/>
        <v>-9563.071075400876</v>
      </c>
      <c r="L577" s="27">
        <f t="shared" ca="1" si="67"/>
        <v>107.75</v>
      </c>
    </row>
    <row r="578" spans="1:12">
      <c r="A578" s="31">
        <v>59627</v>
      </c>
      <c r="B578" s="23">
        <v>575</v>
      </c>
      <c r="C578" s="24">
        <f t="shared" si="64"/>
        <v>3554483.0595715195</v>
      </c>
      <c r="D578" s="24"/>
      <c r="E578" s="24">
        <f t="shared" si="71"/>
        <v>3584844.3358908277</v>
      </c>
      <c r="F578" s="24">
        <f t="shared" si="65"/>
        <v>12440.690708500317</v>
      </c>
      <c r="G578" s="32"/>
      <c r="H578" s="25">
        <f t="shared" ca="1" si="70"/>
        <v>833.75890410958903</v>
      </c>
      <c r="I578" s="26">
        <f t="shared" ca="1" si="66"/>
        <v>-1219582.6757478132</v>
      </c>
      <c r="J578" s="26">
        <f t="shared" ca="1" si="68"/>
        <v>1219582.6757478132</v>
      </c>
      <c r="K578" s="27">
        <f t="shared" ca="1" si="69"/>
        <v>-9596.5418241647785</v>
      </c>
      <c r="L578" s="27">
        <f t="shared" ca="1" si="67"/>
        <v>107.83333333333333</v>
      </c>
    </row>
    <row r="579" spans="1:12">
      <c r="A579" s="31">
        <v>59657</v>
      </c>
      <c r="B579" s="23">
        <v>576</v>
      </c>
      <c r="C579" s="24">
        <f t="shared" si="64"/>
        <v>3568423.7502800198</v>
      </c>
      <c r="D579" s="24"/>
      <c r="E579" s="24">
        <f t="shared" si="71"/>
        <v>3598882.7822077489</v>
      </c>
      <c r="F579" s="24">
        <f t="shared" si="65"/>
        <v>12489.483125980069</v>
      </c>
      <c r="G579" s="32"/>
      <c r="H579" s="25">
        <f t="shared" ca="1" si="70"/>
        <v>834.75890410958903</v>
      </c>
      <c r="I579" s="26">
        <f t="shared" ca="1" si="66"/>
        <v>-1229179.217571978</v>
      </c>
      <c r="J579" s="26">
        <f t="shared" ca="1" si="68"/>
        <v>1229179.217571978</v>
      </c>
      <c r="K579" s="27">
        <f t="shared" ca="1" si="69"/>
        <v>-9630.1297205493538</v>
      </c>
      <c r="L579" s="27">
        <f t="shared" ca="1" si="67"/>
        <v>107.91666666666667</v>
      </c>
    </row>
    <row r="580" spans="1:12">
      <c r="A580" s="31">
        <v>59688</v>
      </c>
      <c r="B580" s="23">
        <v>577</v>
      </c>
      <c r="C580" s="24">
        <f t="shared" ref="C580:C643" si="72">C579+$O$2+F579</f>
        <v>3582413.2334059998</v>
      </c>
      <c r="D580" s="24"/>
      <c r="E580" s="24">
        <f t="shared" si="71"/>
        <v>3612970.3630867791</v>
      </c>
      <c r="F580" s="24">
        <f t="shared" ref="F580:F643" si="73">($O$5-$O$4)*C580</f>
        <v>12538.446316920998</v>
      </c>
      <c r="G580" s="32"/>
      <c r="H580" s="25">
        <f t="shared" ca="1" si="70"/>
        <v>835.75890410958903</v>
      </c>
      <c r="I580" s="26">
        <f t="shared" ref="I580:I643" ca="1" si="74">I579+K579</f>
        <v>-1238809.3472925273</v>
      </c>
      <c r="J580" s="26">
        <f t="shared" ca="1" si="68"/>
        <v>1238809.3472925273</v>
      </c>
      <c r="K580" s="27">
        <f t="shared" ca="1" si="69"/>
        <v>-9663.8351745712771</v>
      </c>
      <c r="L580" s="27">
        <f t="shared" ref="L580:L643" ca="1" si="75">((TODAY()-$O$7)/365)+(H580/12)</f>
        <v>108</v>
      </c>
    </row>
    <row r="581" spans="1:12">
      <c r="A581" s="31">
        <v>59718</v>
      </c>
      <c r="B581" s="23">
        <v>578</v>
      </c>
      <c r="C581" s="24">
        <f t="shared" si="72"/>
        <v>3596451.679722921</v>
      </c>
      <c r="D581" s="24"/>
      <c r="E581" s="24">
        <f t="shared" si="71"/>
        <v>3627107.2504988858</v>
      </c>
      <c r="F581" s="24">
        <f t="shared" si="73"/>
        <v>12587.580879030222</v>
      </c>
      <c r="G581" s="32"/>
      <c r="H581" s="25">
        <f t="shared" ca="1" si="70"/>
        <v>836.75890410958903</v>
      </c>
      <c r="I581" s="26">
        <f t="shared" ca="1" si="74"/>
        <v>-1248473.1824670986</v>
      </c>
      <c r="J581" s="26">
        <f t="shared" ref="J581:J644" ca="1" si="76">I581*-1</f>
        <v>1248473.1824670986</v>
      </c>
      <c r="K581" s="27">
        <f t="shared" ref="K581:K644" ca="1" si="77">(($O$5-$O$4)*I581)-$S$3</f>
        <v>-9697.6585976822771</v>
      </c>
      <c r="L581" s="27">
        <f t="shared" ca="1" si="75"/>
        <v>108.08333333333333</v>
      </c>
    </row>
    <row r="582" spans="1:12">
      <c r="A582" s="31">
        <v>59749</v>
      </c>
      <c r="B582" s="23">
        <v>579</v>
      </c>
      <c r="C582" s="24">
        <f t="shared" si="72"/>
        <v>3610539.2606019513</v>
      </c>
      <c r="D582" s="24"/>
      <c r="E582" s="24">
        <f t="shared" si="71"/>
        <v>3641293.6170169348</v>
      </c>
      <c r="F582" s="24">
        <f t="shared" si="73"/>
        <v>12636.887412106827</v>
      </c>
      <c r="G582" s="32"/>
      <c r="H582" s="25">
        <f t="shared" ref="H582:H645" ca="1" si="78">H581+1</f>
        <v>837.75890410958903</v>
      </c>
      <c r="I582" s="26">
        <f t="shared" ca="1" si="74"/>
        <v>-1258170.841064781</v>
      </c>
      <c r="J582" s="26">
        <f t="shared" ca="1" si="76"/>
        <v>1258170.841064781</v>
      </c>
      <c r="K582" s="27">
        <f t="shared" ca="1" si="77"/>
        <v>-9731.6004027741656</v>
      </c>
      <c r="L582" s="27">
        <f t="shared" ca="1" si="75"/>
        <v>108.16666666666667</v>
      </c>
    </row>
    <row r="583" spans="1:12">
      <c r="A583" s="31">
        <v>59780</v>
      </c>
      <c r="B583" s="23">
        <v>580</v>
      </c>
      <c r="C583" s="24">
        <f t="shared" si="72"/>
        <v>3624676.1480140579</v>
      </c>
      <c r="D583" s="24"/>
      <c r="E583" s="24">
        <f t="shared" si="71"/>
        <v>3655529.6358177974</v>
      </c>
      <c r="F583" s="24">
        <f t="shared" si="73"/>
        <v>12686.366518049201</v>
      </c>
      <c r="G583" s="32"/>
      <c r="H583" s="25">
        <f t="shared" ca="1" si="78"/>
        <v>838.75890410958903</v>
      </c>
      <c r="I583" s="26">
        <f t="shared" ca="1" si="74"/>
        <v>-1267902.441467555</v>
      </c>
      <c r="J583" s="26">
        <f t="shared" ca="1" si="76"/>
        <v>1267902.441467555</v>
      </c>
      <c r="K583" s="27">
        <f t="shared" ca="1" si="77"/>
        <v>-9765.661004183874</v>
      </c>
      <c r="L583" s="27">
        <f t="shared" ca="1" si="75"/>
        <v>108.25</v>
      </c>
    </row>
    <row r="584" spans="1:12">
      <c r="A584" s="31">
        <v>59810</v>
      </c>
      <c r="B584" s="23">
        <v>581</v>
      </c>
      <c r="C584" s="24">
        <f t="shared" si="72"/>
        <v>3638862.5145321069</v>
      </c>
      <c r="D584" s="24"/>
      <c r="E584" s="24">
        <f t="shared" si="71"/>
        <v>3669815.4806844629</v>
      </c>
      <c r="F584" s="24">
        <f t="shared" si="73"/>
        <v>12736.018800862374</v>
      </c>
      <c r="G584" s="32"/>
      <c r="H584" s="25">
        <f t="shared" ca="1" si="78"/>
        <v>839.75890410958903</v>
      </c>
      <c r="I584" s="26">
        <f t="shared" ca="1" si="74"/>
        <v>-1277668.1024717388</v>
      </c>
      <c r="J584" s="26">
        <f t="shared" ca="1" si="76"/>
        <v>1277668.1024717388</v>
      </c>
      <c r="K584" s="27">
        <f t="shared" ca="1" si="77"/>
        <v>-9799.8408176985176</v>
      </c>
      <c r="L584" s="27">
        <f t="shared" ca="1" si="75"/>
        <v>108.33333333333333</v>
      </c>
    </row>
    <row r="585" spans="1:12">
      <c r="A585" s="31">
        <v>59841</v>
      </c>
      <c r="B585" s="23">
        <v>582</v>
      </c>
      <c r="C585" s="24">
        <f t="shared" si="72"/>
        <v>3653098.5333329695</v>
      </c>
      <c r="D585" s="24"/>
      <c r="E585" s="24">
        <f t="shared" si="71"/>
        <v>3684151.3260081615</v>
      </c>
      <c r="F585" s="24">
        <f t="shared" si="73"/>
        <v>12785.844866665391</v>
      </c>
      <c r="G585" s="32"/>
      <c r="H585" s="25">
        <f t="shared" ca="1" si="78"/>
        <v>840.75890410958903</v>
      </c>
      <c r="I585" s="26">
        <f t="shared" ca="1" si="74"/>
        <v>-1287467.9432894373</v>
      </c>
      <c r="J585" s="26">
        <f t="shared" ca="1" si="76"/>
        <v>1287467.9432894373</v>
      </c>
      <c r="K585" s="27">
        <f t="shared" ca="1" si="77"/>
        <v>-9834.1402605604635</v>
      </c>
      <c r="L585" s="27">
        <f t="shared" ca="1" si="75"/>
        <v>108.41666666666667</v>
      </c>
    </row>
    <row r="586" spans="1:12">
      <c r="A586" s="31">
        <v>59871</v>
      </c>
      <c r="B586" s="23">
        <v>583</v>
      </c>
      <c r="C586" s="24">
        <f t="shared" si="72"/>
        <v>3667384.3781996351</v>
      </c>
      <c r="D586" s="24"/>
      <c r="E586" s="24">
        <f t="shared" si="71"/>
        <v>3698537.346790493</v>
      </c>
      <c r="F586" s="24">
        <f t="shared" si="73"/>
        <v>12835.845323698721</v>
      </c>
      <c r="G586" s="32"/>
      <c r="H586" s="25">
        <f t="shared" ca="1" si="78"/>
        <v>841.75890410958903</v>
      </c>
      <c r="I586" s="26">
        <f t="shared" ca="1" si="74"/>
        <v>-1297302.0835499978</v>
      </c>
      <c r="J586" s="26">
        <f t="shared" ca="1" si="76"/>
        <v>1297302.0835499978</v>
      </c>
      <c r="K586" s="27">
        <f t="shared" ca="1" si="77"/>
        <v>-9868.559751472425</v>
      </c>
      <c r="L586" s="27">
        <f t="shared" ca="1" si="75"/>
        <v>108.5</v>
      </c>
    </row>
    <row r="587" spans="1:12">
      <c r="A587" s="31">
        <v>59902</v>
      </c>
      <c r="B587" s="23">
        <v>584</v>
      </c>
      <c r="C587" s="24">
        <f t="shared" si="72"/>
        <v>3681720.2235233337</v>
      </c>
      <c r="D587" s="24"/>
      <c r="E587" s="24">
        <f t="shared" si="71"/>
        <v>3712973.7186455629</v>
      </c>
      <c r="F587" s="24">
        <f t="shared" si="73"/>
        <v>12886.020782331667</v>
      </c>
      <c r="G587" s="32"/>
      <c r="H587" s="25">
        <f t="shared" ca="1" si="78"/>
        <v>842.75890410958903</v>
      </c>
      <c r="I587" s="26">
        <f t="shared" ca="1" si="74"/>
        <v>-1307170.6433014702</v>
      </c>
      <c r="J587" s="26">
        <f t="shared" ca="1" si="76"/>
        <v>1307170.6433014702</v>
      </c>
      <c r="K587" s="27">
        <f t="shared" ca="1" si="77"/>
        <v>-9903.099710602577</v>
      </c>
      <c r="L587" s="27">
        <f t="shared" ca="1" si="75"/>
        <v>108.58333333333333</v>
      </c>
    </row>
    <row r="588" spans="1:12">
      <c r="A588" s="31">
        <v>59933</v>
      </c>
      <c r="B588" s="23">
        <v>585</v>
      </c>
      <c r="C588" s="24">
        <f t="shared" si="72"/>
        <v>3696106.2443056651</v>
      </c>
      <c r="D588" s="24"/>
      <c r="E588" s="24">
        <f t="shared" si="71"/>
        <v>3727460.6178021254</v>
      </c>
      <c r="F588" s="24">
        <f t="shared" si="73"/>
        <v>12936.371855069827</v>
      </c>
      <c r="G588" s="32"/>
      <c r="H588" s="25">
        <f t="shared" ca="1" si="78"/>
        <v>843.75890410958903</v>
      </c>
      <c r="I588" s="26">
        <f t="shared" ca="1" si="74"/>
        <v>-1317073.7430120728</v>
      </c>
      <c r="J588" s="26">
        <f t="shared" ca="1" si="76"/>
        <v>1317073.7430120728</v>
      </c>
      <c r="K588" s="27">
        <f t="shared" ca="1" si="77"/>
        <v>-9937.7605595896857</v>
      </c>
      <c r="L588" s="27">
        <f t="shared" ca="1" si="75"/>
        <v>108.66666666666667</v>
      </c>
    </row>
    <row r="589" spans="1:12">
      <c r="A589" s="31">
        <v>59962</v>
      </c>
      <c r="B589" s="23">
        <v>586</v>
      </c>
      <c r="C589" s="24">
        <f t="shared" si="72"/>
        <v>3710542.616160735</v>
      </c>
      <c r="D589" s="24"/>
      <c r="E589" s="24">
        <f t="shared" ref="E589:E652" si="79">E588+$O$2+((($O$5-$O$4+D589))*C590)</f>
        <v>3741998.2211057357</v>
      </c>
      <c r="F589" s="24">
        <f t="shared" si="73"/>
        <v>12986.899156562571</v>
      </c>
      <c r="G589" s="32"/>
      <c r="H589" s="25">
        <f t="shared" ca="1" si="78"/>
        <v>844.75890410958903</v>
      </c>
      <c r="I589" s="26">
        <f t="shared" ca="1" si="74"/>
        <v>-1327011.5035716624</v>
      </c>
      <c r="J589" s="26">
        <f t="shared" ca="1" si="76"/>
        <v>1327011.5035716624</v>
      </c>
      <c r="K589" s="27">
        <f t="shared" ca="1" si="77"/>
        <v>-9972.5427215482487</v>
      </c>
      <c r="L589" s="27">
        <f t="shared" ca="1" si="75"/>
        <v>108.75</v>
      </c>
    </row>
    <row r="590" spans="1:12">
      <c r="A590" s="31">
        <v>59993</v>
      </c>
      <c r="B590" s="23">
        <v>587</v>
      </c>
      <c r="C590" s="24">
        <f t="shared" si="72"/>
        <v>3725029.5153172975</v>
      </c>
      <c r="D590" s="24"/>
      <c r="E590" s="24">
        <f t="shared" si="79"/>
        <v>3756586.7060209089</v>
      </c>
      <c r="F590" s="24">
        <f t="shared" si="73"/>
        <v>13037.60330361054</v>
      </c>
      <c r="G590" s="32"/>
      <c r="H590" s="25">
        <f t="shared" ca="1" si="78"/>
        <v>845.75890410958903</v>
      </c>
      <c r="I590" s="26">
        <f t="shared" ca="1" si="74"/>
        <v>-1336984.0462932107</v>
      </c>
      <c r="J590" s="26">
        <f t="shared" ca="1" si="76"/>
        <v>1336984.0462932107</v>
      </c>
      <c r="K590" s="27">
        <f t="shared" ca="1" si="77"/>
        <v>-10007.446621073668</v>
      </c>
      <c r="L590" s="27">
        <f t="shared" ca="1" si="75"/>
        <v>108.83333333333333</v>
      </c>
    </row>
    <row r="591" spans="1:12">
      <c r="A591" s="31">
        <v>60023</v>
      </c>
      <c r="B591" s="23">
        <v>588</v>
      </c>
      <c r="C591" s="24">
        <f t="shared" si="72"/>
        <v>3739567.1186209079</v>
      </c>
      <c r="D591" s="24"/>
      <c r="E591" s="24">
        <f t="shared" si="79"/>
        <v>3771226.2506332854</v>
      </c>
      <c r="F591" s="24">
        <f t="shared" si="73"/>
        <v>13088.484915173176</v>
      </c>
      <c r="G591" s="32"/>
      <c r="H591" s="25">
        <f t="shared" ca="1" si="78"/>
        <v>846.75890410958903</v>
      </c>
      <c r="I591" s="26">
        <f t="shared" ca="1" si="74"/>
        <v>-1346991.4929142843</v>
      </c>
      <c r="J591" s="26">
        <f t="shared" ca="1" si="76"/>
        <v>1346991.4929142843</v>
      </c>
      <c r="K591" s="27">
        <f t="shared" ca="1" si="77"/>
        <v>-10042.472684247427</v>
      </c>
      <c r="L591" s="27">
        <f t="shared" ca="1" si="75"/>
        <v>108.91666666666667</v>
      </c>
    </row>
    <row r="592" spans="1:12">
      <c r="A592" s="31">
        <v>60054</v>
      </c>
      <c r="B592" s="23">
        <v>589</v>
      </c>
      <c r="C592" s="24">
        <f t="shared" si="72"/>
        <v>3754155.603536081</v>
      </c>
      <c r="D592" s="24"/>
      <c r="E592" s="24">
        <f t="shared" si="79"/>
        <v>3785917.033651805</v>
      </c>
      <c r="F592" s="24">
        <f t="shared" si="73"/>
        <v>13139.544612376283</v>
      </c>
      <c r="G592" s="32"/>
      <c r="H592" s="25">
        <f t="shared" ca="1" si="78"/>
        <v>847.75890410958903</v>
      </c>
      <c r="I592" s="26">
        <f t="shared" ca="1" si="74"/>
        <v>-1357033.9655985318</v>
      </c>
      <c r="J592" s="26">
        <f t="shared" ca="1" si="76"/>
        <v>1357033.9655985318</v>
      </c>
      <c r="K592" s="27">
        <f t="shared" ca="1" si="77"/>
        <v>-10077.621338642293</v>
      </c>
      <c r="L592" s="27">
        <f t="shared" ca="1" si="75"/>
        <v>109</v>
      </c>
    </row>
    <row r="593" spans="1:12">
      <c r="A593" s="31">
        <v>60084</v>
      </c>
      <c r="B593" s="23">
        <v>590</v>
      </c>
      <c r="C593" s="24">
        <f t="shared" si="72"/>
        <v>3768795.1481484575</v>
      </c>
      <c r="D593" s="24"/>
      <c r="E593" s="24">
        <f t="shared" si="79"/>
        <v>3800659.2344108894</v>
      </c>
      <c r="F593" s="24">
        <f t="shared" si="73"/>
        <v>13190.7830185196</v>
      </c>
      <c r="G593" s="32"/>
      <c r="H593" s="25">
        <f t="shared" ca="1" si="78"/>
        <v>848.75890410958903</v>
      </c>
      <c r="I593" s="26">
        <f t="shared" ca="1" si="74"/>
        <v>-1367111.586937174</v>
      </c>
      <c r="J593" s="26">
        <f t="shared" ca="1" si="76"/>
        <v>1367111.586937174</v>
      </c>
      <c r="K593" s="27">
        <f t="shared" ca="1" si="77"/>
        <v>-10112.893013327541</v>
      </c>
      <c r="L593" s="27">
        <f t="shared" ca="1" si="75"/>
        <v>109.08333333333333</v>
      </c>
    </row>
    <row r="594" spans="1:12">
      <c r="A594" s="31">
        <v>60115</v>
      </c>
      <c r="B594" s="23">
        <v>591</v>
      </c>
      <c r="C594" s="24">
        <f t="shared" si="72"/>
        <v>3783485.9311669772</v>
      </c>
      <c r="D594" s="24"/>
      <c r="E594" s="24">
        <f t="shared" si="79"/>
        <v>3815453.0328726307</v>
      </c>
      <c r="F594" s="24">
        <f t="shared" si="73"/>
        <v>13242.200759084419</v>
      </c>
      <c r="G594" s="32"/>
      <c r="H594" s="25">
        <f t="shared" ca="1" si="78"/>
        <v>849.75890410958903</v>
      </c>
      <c r="I594" s="26">
        <f t="shared" ca="1" si="74"/>
        <v>-1377224.4799505016</v>
      </c>
      <c r="J594" s="26">
        <f t="shared" ca="1" si="76"/>
        <v>1377224.4799505016</v>
      </c>
      <c r="K594" s="27">
        <f t="shared" ca="1" si="77"/>
        <v>-10148.288138874188</v>
      </c>
      <c r="L594" s="27">
        <f t="shared" ca="1" si="75"/>
        <v>109.16666666666667</v>
      </c>
    </row>
    <row r="595" spans="1:12">
      <c r="A595" s="31">
        <v>60146</v>
      </c>
      <c r="B595" s="23">
        <v>592</v>
      </c>
      <c r="C595" s="24">
        <f t="shared" si="72"/>
        <v>3798228.1319260616</v>
      </c>
      <c r="D595" s="24"/>
      <c r="E595" s="24">
        <f t="shared" si="79"/>
        <v>3830298.609628988</v>
      </c>
      <c r="F595" s="24">
        <f t="shared" si="73"/>
        <v>13293.798461741215</v>
      </c>
      <c r="G595" s="32"/>
      <c r="H595" s="25">
        <f t="shared" ca="1" si="78"/>
        <v>850.75890410958903</v>
      </c>
      <c r="I595" s="26">
        <f t="shared" ca="1" si="74"/>
        <v>-1387372.7680893757</v>
      </c>
      <c r="J595" s="26">
        <f t="shared" ca="1" si="76"/>
        <v>1387372.7680893757</v>
      </c>
      <c r="K595" s="27">
        <f t="shared" ca="1" si="77"/>
        <v>-10183.807147360247</v>
      </c>
      <c r="L595" s="27">
        <f t="shared" ca="1" si="75"/>
        <v>109.25</v>
      </c>
    </row>
    <row r="596" spans="1:12">
      <c r="A596" s="31">
        <v>60176</v>
      </c>
      <c r="B596" s="23">
        <v>593</v>
      </c>
      <c r="C596" s="24">
        <f t="shared" si="72"/>
        <v>3813021.9303878029</v>
      </c>
      <c r="D596" s="24"/>
      <c r="E596" s="24">
        <f t="shared" si="79"/>
        <v>3845196.1459039925</v>
      </c>
      <c r="F596" s="24">
        <f t="shared" si="73"/>
        <v>13345.576756357308</v>
      </c>
      <c r="G596" s="32"/>
      <c r="H596" s="25">
        <f t="shared" ca="1" si="78"/>
        <v>851.75890410958903</v>
      </c>
      <c r="I596" s="26">
        <f t="shared" ca="1" si="74"/>
        <v>-1397556.5752367359</v>
      </c>
      <c r="J596" s="26">
        <f t="shared" ca="1" si="76"/>
        <v>1397556.5752367359</v>
      </c>
      <c r="K596" s="27">
        <f t="shared" ca="1" si="77"/>
        <v>-10219.450472376007</v>
      </c>
      <c r="L596" s="27">
        <f t="shared" ca="1" si="75"/>
        <v>109.33333333333333</v>
      </c>
    </row>
    <row r="597" spans="1:12">
      <c r="A597" s="31">
        <v>60207</v>
      </c>
      <c r="B597" s="23">
        <v>594</v>
      </c>
      <c r="C597" s="24">
        <f t="shared" si="72"/>
        <v>3827867.5071441601</v>
      </c>
      <c r="D597" s="24"/>
      <c r="E597" s="24">
        <f t="shared" si="79"/>
        <v>3860145.8235559594</v>
      </c>
      <c r="F597" s="24">
        <f t="shared" si="73"/>
        <v>13397.536275004559</v>
      </c>
      <c r="G597" s="32"/>
      <c r="H597" s="25">
        <f t="shared" ca="1" si="78"/>
        <v>852.75890410958903</v>
      </c>
      <c r="I597" s="26">
        <f t="shared" ca="1" si="74"/>
        <v>-1407776.0257091119</v>
      </c>
      <c r="J597" s="26">
        <f t="shared" ca="1" si="76"/>
        <v>1407776.0257091119</v>
      </c>
      <c r="K597" s="27">
        <f t="shared" ca="1" si="77"/>
        <v>-10255.218549029323</v>
      </c>
      <c r="L597" s="27">
        <f t="shared" ca="1" si="75"/>
        <v>109.41666666666667</v>
      </c>
    </row>
    <row r="598" spans="1:12">
      <c r="A598" s="31">
        <v>60237</v>
      </c>
      <c r="B598" s="23">
        <v>595</v>
      </c>
      <c r="C598" s="24">
        <f t="shared" si="72"/>
        <v>3842765.0434191646</v>
      </c>
      <c r="D598" s="24"/>
      <c r="E598" s="24">
        <f t="shared" si="79"/>
        <v>3875147.8250797084</v>
      </c>
      <c r="F598" s="24">
        <f t="shared" si="73"/>
        <v>13449.677651967075</v>
      </c>
      <c r="G598" s="32"/>
      <c r="H598" s="25">
        <f t="shared" ca="1" si="78"/>
        <v>853.75890410958903</v>
      </c>
      <c r="I598" s="26">
        <f t="shared" ca="1" si="74"/>
        <v>-1418031.2442581414</v>
      </c>
      <c r="J598" s="26">
        <f t="shared" ca="1" si="76"/>
        <v>1418031.2442581414</v>
      </c>
      <c r="K598" s="27">
        <f t="shared" ca="1" si="77"/>
        <v>-10291.111813950927</v>
      </c>
      <c r="L598" s="27">
        <f t="shared" ca="1" si="75"/>
        <v>109.5</v>
      </c>
    </row>
    <row r="599" spans="1:12">
      <c r="A599" s="31">
        <v>60268</v>
      </c>
      <c r="B599" s="23">
        <v>596</v>
      </c>
      <c r="C599" s="24">
        <f t="shared" si="72"/>
        <v>3857714.7210711315</v>
      </c>
      <c r="D599" s="24"/>
      <c r="E599" s="24">
        <f t="shared" si="79"/>
        <v>3890202.3336087903</v>
      </c>
      <c r="F599" s="24">
        <f t="shared" si="73"/>
        <v>13502.001523748959</v>
      </c>
      <c r="G599" s="32"/>
      <c r="H599" s="25">
        <f t="shared" ca="1" si="78"/>
        <v>854.75890410958903</v>
      </c>
      <c r="I599" s="26">
        <f t="shared" ca="1" si="74"/>
        <v>-1428322.3560720922</v>
      </c>
      <c r="J599" s="26">
        <f t="shared" ca="1" si="76"/>
        <v>1428322.3560720922</v>
      </c>
      <c r="K599" s="27">
        <f t="shared" ca="1" si="77"/>
        <v>-10327.130705299754</v>
      </c>
      <c r="L599" s="27">
        <f t="shared" ca="1" si="75"/>
        <v>109.58333333333333</v>
      </c>
    </row>
    <row r="600" spans="1:12">
      <c r="A600" s="31">
        <v>60299</v>
      </c>
      <c r="B600" s="23">
        <v>597</v>
      </c>
      <c r="C600" s="24">
        <f t="shared" si="72"/>
        <v>3872716.7225948805</v>
      </c>
      <c r="D600" s="24"/>
      <c r="E600" s="24">
        <f t="shared" si="79"/>
        <v>3905309.532917724</v>
      </c>
      <c r="F600" s="24">
        <f t="shared" si="73"/>
        <v>13554.508529082081</v>
      </c>
      <c r="G600" s="32"/>
      <c r="H600" s="25">
        <f t="shared" ca="1" si="78"/>
        <v>855.75890410958903</v>
      </c>
      <c r="I600" s="26">
        <f t="shared" ca="1" si="74"/>
        <v>-1438649.486777392</v>
      </c>
      <c r="J600" s="26">
        <f t="shared" ca="1" si="76"/>
        <v>1438649.486777392</v>
      </c>
      <c r="K600" s="27">
        <f t="shared" ca="1" si="77"/>
        <v>-10363.275662768305</v>
      </c>
      <c r="L600" s="27">
        <f t="shared" ca="1" si="75"/>
        <v>109.66666666666667</v>
      </c>
    </row>
    <row r="601" spans="1:12">
      <c r="A601" s="31">
        <v>60327</v>
      </c>
      <c r="B601" s="23">
        <v>598</v>
      </c>
      <c r="C601" s="24">
        <f t="shared" si="72"/>
        <v>3887771.2311239624</v>
      </c>
      <c r="D601" s="24"/>
      <c r="E601" s="24">
        <f t="shared" si="79"/>
        <v>3920469.6074242392</v>
      </c>
      <c r="F601" s="24">
        <f t="shared" si="73"/>
        <v>13607.199308933867</v>
      </c>
      <c r="G601" s="32"/>
      <c r="H601" s="25">
        <f t="shared" ca="1" si="78"/>
        <v>856.75890410958903</v>
      </c>
      <c r="I601" s="26">
        <f t="shared" ca="1" si="74"/>
        <v>-1449012.7624401604</v>
      </c>
      <c r="J601" s="26">
        <f t="shared" ca="1" si="76"/>
        <v>1449012.7624401604</v>
      </c>
      <c r="K601" s="27">
        <f t="shared" ca="1" si="77"/>
        <v>-10399.547127587994</v>
      </c>
      <c r="L601" s="27">
        <f t="shared" ca="1" si="75"/>
        <v>109.75</v>
      </c>
    </row>
    <row r="602" spans="1:12">
      <c r="A602" s="31">
        <v>60358</v>
      </c>
      <c r="B602" s="23">
        <v>599</v>
      </c>
      <c r="C602" s="24">
        <f t="shared" si="72"/>
        <v>3902878.4304328961</v>
      </c>
      <c r="D602" s="24"/>
      <c r="E602" s="24">
        <f t="shared" si="79"/>
        <v>3935682.742191527</v>
      </c>
      <c r="F602" s="24">
        <f t="shared" si="73"/>
        <v>13660.074506515135</v>
      </c>
      <c r="G602" s="32"/>
      <c r="H602" s="25">
        <f t="shared" ca="1" si="78"/>
        <v>857.75890410958903</v>
      </c>
      <c r="I602" s="26">
        <f t="shared" ca="1" si="74"/>
        <v>-1459412.3095677483</v>
      </c>
      <c r="J602" s="26">
        <f t="shared" ca="1" si="76"/>
        <v>1459412.3095677483</v>
      </c>
      <c r="K602" s="27">
        <f t="shared" ca="1" si="77"/>
        <v>-10435.945542534551</v>
      </c>
      <c r="L602" s="27">
        <f t="shared" ca="1" si="75"/>
        <v>109.83333333333333</v>
      </c>
    </row>
    <row r="603" spans="1:12">
      <c r="A603" s="31">
        <v>60388</v>
      </c>
      <c r="B603" s="23">
        <v>600</v>
      </c>
      <c r="C603" s="24">
        <f t="shared" si="72"/>
        <v>3918038.5049394113</v>
      </c>
      <c r="D603" s="24"/>
      <c r="E603" s="24">
        <f t="shared" si="79"/>
        <v>3950949.1229305007</v>
      </c>
      <c r="F603" s="24">
        <f t="shared" si="73"/>
        <v>13713.134767287938</v>
      </c>
      <c r="G603" s="32"/>
      <c r="H603" s="25">
        <f t="shared" ca="1" si="78"/>
        <v>858.75890410958903</v>
      </c>
      <c r="I603" s="26">
        <f t="shared" ca="1" si="74"/>
        <v>-1469848.2551102829</v>
      </c>
      <c r="J603" s="26">
        <f t="shared" ca="1" si="76"/>
        <v>1469848.2551102829</v>
      </c>
      <c r="K603" s="27">
        <f t="shared" ca="1" si="77"/>
        <v>-10472.471351933422</v>
      </c>
      <c r="L603" s="27">
        <f t="shared" ca="1" si="75"/>
        <v>109.91666666666667</v>
      </c>
    </row>
    <row r="604" spans="1:12">
      <c r="A604" s="31">
        <v>60419</v>
      </c>
      <c r="B604" s="23">
        <v>601</v>
      </c>
      <c r="C604" s="24">
        <f t="shared" si="72"/>
        <v>3933251.6397066992</v>
      </c>
      <c r="D604" s="24"/>
      <c r="E604" s="24">
        <f t="shared" si="79"/>
        <v>3966268.9360020603</v>
      </c>
      <c r="F604" s="24">
        <f t="shared" si="73"/>
        <v>13766.380738973447</v>
      </c>
      <c r="G604" s="32"/>
      <c r="H604" s="25">
        <f t="shared" ca="1" si="78"/>
        <v>859.75890410958903</v>
      </c>
      <c r="I604" s="26">
        <f t="shared" ca="1" si="74"/>
        <v>-1480320.7264622163</v>
      </c>
      <c r="J604" s="26">
        <f t="shared" ca="1" si="76"/>
        <v>1480320.7264622163</v>
      </c>
      <c r="K604" s="27">
        <f t="shared" ca="1" si="77"/>
        <v>-10509.12500166519</v>
      </c>
      <c r="L604" s="27">
        <f t="shared" ca="1" si="75"/>
        <v>110</v>
      </c>
    </row>
    <row r="605" spans="1:12">
      <c r="A605" s="31">
        <v>60449</v>
      </c>
      <c r="B605" s="23">
        <v>602</v>
      </c>
      <c r="C605" s="24">
        <f t="shared" si="72"/>
        <v>3948518.0204456728</v>
      </c>
      <c r="D605" s="24"/>
      <c r="E605" s="24">
        <f t="shared" si="79"/>
        <v>3981642.3684193706</v>
      </c>
      <c r="F605" s="24">
        <f t="shared" si="73"/>
        <v>13819.813071559853</v>
      </c>
      <c r="G605" s="32"/>
      <c r="H605" s="25">
        <f t="shared" ca="1" si="78"/>
        <v>860.75890410958903</v>
      </c>
      <c r="I605" s="26">
        <f t="shared" ca="1" si="74"/>
        <v>-1490829.8514638816</v>
      </c>
      <c r="J605" s="26">
        <f t="shared" ca="1" si="76"/>
        <v>1490829.8514638816</v>
      </c>
      <c r="K605" s="27">
        <f t="shared" ca="1" si="77"/>
        <v>-10545.906939171018</v>
      </c>
      <c r="L605" s="27">
        <f t="shared" ca="1" si="75"/>
        <v>110.08333333333333</v>
      </c>
    </row>
    <row r="606" spans="1:12">
      <c r="A606" s="31">
        <v>60480</v>
      </c>
      <c r="B606" s="23">
        <v>603</v>
      </c>
      <c r="C606" s="24">
        <f t="shared" si="72"/>
        <v>3963837.8335172324</v>
      </c>
      <c r="D606" s="24"/>
      <c r="E606" s="24">
        <f t="shared" si="79"/>
        <v>3997069.6078501414</v>
      </c>
      <c r="F606" s="24">
        <f t="shared" si="73"/>
        <v>13873.432417310312</v>
      </c>
      <c r="G606" s="32"/>
      <c r="H606" s="25">
        <f t="shared" ca="1" si="78"/>
        <v>861.75890410958903</v>
      </c>
      <c r="I606" s="26">
        <f t="shared" ca="1" si="74"/>
        <v>-1501375.7584030526</v>
      </c>
      <c r="J606" s="26">
        <f t="shared" ca="1" si="76"/>
        <v>1501375.7584030526</v>
      </c>
      <c r="K606" s="27">
        <f t="shared" ca="1" si="77"/>
        <v>-10582.817613458115</v>
      </c>
      <c r="L606" s="27">
        <f t="shared" ca="1" si="75"/>
        <v>110.16666666666667</v>
      </c>
    </row>
    <row r="607" spans="1:12">
      <c r="A607" s="31">
        <v>60511</v>
      </c>
      <c r="B607" s="23">
        <v>604</v>
      </c>
      <c r="C607" s="24">
        <f t="shared" si="72"/>
        <v>3979211.2659345428</v>
      </c>
      <c r="D607" s="24"/>
      <c r="E607" s="24">
        <f t="shared" si="79"/>
        <v>4012550.8426189199</v>
      </c>
      <c r="F607" s="24">
        <f t="shared" si="73"/>
        <v>13927.239430770898</v>
      </c>
      <c r="G607" s="32"/>
      <c r="H607" s="25">
        <f t="shared" ca="1" si="78"/>
        <v>862.75890410958903</v>
      </c>
      <c r="I607" s="26">
        <f t="shared" ca="1" si="74"/>
        <v>-1511958.5760165106</v>
      </c>
      <c r="J607" s="26">
        <f t="shared" ca="1" si="76"/>
        <v>1511958.5760165106</v>
      </c>
      <c r="K607" s="27">
        <f t="shared" ca="1" si="77"/>
        <v>-10619.857475105218</v>
      </c>
      <c r="L607" s="27">
        <f t="shared" ca="1" si="75"/>
        <v>110.25</v>
      </c>
    </row>
    <row r="608" spans="1:12">
      <c r="A608" s="31">
        <v>60541</v>
      </c>
      <c r="B608" s="23">
        <v>605</v>
      </c>
      <c r="C608" s="24">
        <f t="shared" si="72"/>
        <v>3994638.5053653135</v>
      </c>
      <c r="D608" s="24"/>
      <c r="E608" s="24">
        <f t="shared" si="79"/>
        <v>4028086.2617093893</v>
      </c>
      <c r="F608" s="24">
        <f t="shared" si="73"/>
        <v>13981.234768778595</v>
      </c>
      <c r="G608" s="32"/>
      <c r="H608" s="25">
        <f t="shared" ca="1" si="78"/>
        <v>863.75890410958903</v>
      </c>
      <c r="I608" s="26">
        <f t="shared" ca="1" si="74"/>
        <v>-1522578.4334916158</v>
      </c>
      <c r="J608" s="26">
        <f t="shared" ca="1" si="76"/>
        <v>1522578.4334916158</v>
      </c>
      <c r="K608" s="27">
        <f t="shared" ca="1" si="77"/>
        <v>-10657.026976268087</v>
      </c>
      <c r="L608" s="27">
        <f t="shared" ca="1" si="75"/>
        <v>110.33333333333333</v>
      </c>
    </row>
    <row r="609" spans="1:12">
      <c r="A609" s="31">
        <v>60572</v>
      </c>
      <c r="B609" s="23">
        <v>606</v>
      </c>
      <c r="C609" s="24">
        <f t="shared" si="72"/>
        <v>4010119.740134092</v>
      </c>
      <c r="D609" s="24"/>
      <c r="E609" s="24">
        <f t="shared" si="79"/>
        <v>4043676.0547666755</v>
      </c>
      <c r="F609" s="24">
        <f t="shared" si="73"/>
        <v>14035.419090469321</v>
      </c>
      <c r="G609" s="32"/>
      <c r="H609" s="25">
        <f t="shared" ca="1" si="78"/>
        <v>864.75890410958903</v>
      </c>
      <c r="I609" s="26">
        <f t="shared" ca="1" si="74"/>
        <v>-1533235.4604678839</v>
      </c>
      <c r="J609" s="26">
        <f t="shared" ca="1" si="76"/>
        <v>1533235.4604678839</v>
      </c>
      <c r="K609" s="27">
        <f t="shared" ca="1" si="77"/>
        <v>-10694.326570685025</v>
      </c>
      <c r="L609" s="27">
        <f t="shared" ca="1" si="75"/>
        <v>110.41666666666667</v>
      </c>
    </row>
    <row r="610" spans="1:12">
      <c r="A610" s="31">
        <v>60602</v>
      </c>
      <c r="B610" s="23">
        <v>607</v>
      </c>
      <c r="C610" s="24">
        <f t="shared" si="72"/>
        <v>4025655.1592245614</v>
      </c>
      <c r="D610" s="24"/>
      <c r="E610" s="24">
        <f t="shared" si="79"/>
        <v>4059320.4120996618</v>
      </c>
      <c r="F610" s="24">
        <f t="shared" si="73"/>
        <v>14089.793057285964</v>
      </c>
      <c r="G610" s="32"/>
      <c r="H610" s="25">
        <f t="shared" ca="1" si="78"/>
        <v>865.75890410958903</v>
      </c>
      <c r="I610" s="26">
        <f t="shared" ca="1" si="74"/>
        <v>-1543929.7870385689</v>
      </c>
      <c r="J610" s="26">
        <f t="shared" ca="1" si="76"/>
        <v>1543929.7870385689</v>
      </c>
      <c r="K610" s="27">
        <f t="shared" ca="1" si="77"/>
        <v>-10731.756713682422</v>
      </c>
      <c r="L610" s="27">
        <f t="shared" ca="1" si="75"/>
        <v>110.5</v>
      </c>
    </row>
    <row r="611" spans="1:12">
      <c r="A611" s="31">
        <v>60633</v>
      </c>
      <c r="B611" s="23">
        <v>608</v>
      </c>
      <c r="C611" s="24">
        <f t="shared" si="72"/>
        <v>4041244.9522818476</v>
      </c>
      <c r="D611" s="24"/>
      <c r="E611" s="24">
        <f t="shared" si="79"/>
        <v>4075019.5246833139</v>
      </c>
      <c r="F611" s="24">
        <f t="shared" si="73"/>
        <v>14144.357332986465</v>
      </c>
      <c r="G611" s="32"/>
      <c r="H611" s="25">
        <f t="shared" ca="1" si="78"/>
        <v>866.75890410958903</v>
      </c>
      <c r="I611" s="26">
        <f t="shared" ca="1" si="74"/>
        <v>-1554661.5437522512</v>
      </c>
      <c r="J611" s="26">
        <f t="shared" ca="1" si="76"/>
        <v>1554661.5437522512</v>
      </c>
      <c r="K611" s="27">
        <f t="shared" ca="1" si="77"/>
        <v>-10769.317862180311</v>
      </c>
      <c r="L611" s="27">
        <f t="shared" ca="1" si="75"/>
        <v>110.58333333333333</v>
      </c>
    </row>
    <row r="612" spans="1:12">
      <c r="A612" s="31">
        <v>60664</v>
      </c>
      <c r="B612" s="23">
        <v>609</v>
      </c>
      <c r="C612" s="24">
        <f t="shared" si="72"/>
        <v>4056889.3096148339</v>
      </c>
      <c r="D612" s="24"/>
      <c r="E612" s="24">
        <f t="shared" si="79"/>
        <v>4090773.5841610087</v>
      </c>
      <c r="F612" s="24">
        <f t="shared" si="73"/>
        <v>14199.112583651917</v>
      </c>
      <c r="G612" s="32"/>
      <c r="H612" s="25">
        <f t="shared" ca="1" si="78"/>
        <v>867.75890410958903</v>
      </c>
      <c r="I612" s="26">
        <f t="shared" ca="1" si="74"/>
        <v>-1565430.8616144315</v>
      </c>
      <c r="J612" s="26">
        <f t="shared" ca="1" si="76"/>
        <v>1565430.8616144315</v>
      </c>
      <c r="K612" s="27">
        <f t="shared" ca="1" si="77"/>
        <v>-10807.010474697941</v>
      </c>
      <c r="L612" s="27">
        <f t="shared" ca="1" si="75"/>
        <v>110.66666666666667</v>
      </c>
    </row>
    <row r="613" spans="1:12">
      <c r="A613" s="31">
        <v>60692</v>
      </c>
      <c r="B613" s="23">
        <v>610</v>
      </c>
      <c r="C613" s="24">
        <f t="shared" si="72"/>
        <v>4072588.422198486</v>
      </c>
      <c r="D613" s="24"/>
      <c r="E613" s="24">
        <f t="shared" si="79"/>
        <v>4106582.7828468755</v>
      </c>
      <c r="F613" s="24">
        <f t="shared" si="73"/>
        <v>14254.0594776947</v>
      </c>
      <c r="G613" s="32"/>
      <c r="H613" s="25">
        <f t="shared" ca="1" si="78"/>
        <v>868.75890410958903</v>
      </c>
      <c r="I613" s="26">
        <f t="shared" ca="1" si="74"/>
        <v>-1576237.8720891294</v>
      </c>
      <c r="J613" s="26">
        <f t="shared" ca="1" si="76"/>
        <v>1576237.8720891294</v>
      </c>
      <c r="K613" s="27">
        <f t="shared" ca="1" si="77"/>
        <v>-10844.835011359384</v>
      </c>
      <c r="L613" s="27">
        <f t="shared" ca="1" si="75"/>
        <v>110.75</v>
      </c>
    </row>
    <row r="614" spans="1:12">
      <c r="A614" s="31">
        <v>60723</v>
      </c>
      <c r="B614" s="23">
        <v>611</v>
      </c>
      <c r="C614" s="24">
        <f t="shared" si="72"/>
        <v>4088342.4816761808</v>
      </c>
      <c r="D614" s="24"/>
      <c r="E614" s="24">
        <f t="shared" si="79"/>
        <v>4122447.3137281425</v>
      </c>
      <c r="F614" s="24">
        <f t="shared" si="73"/>
        <v>14309.198685866631</v>
      </c>
      <c r="G614" s="32"/>
      <c r="H614" s="25">
        <f t="shared" ca="1" si="78"/>
        <v>869.75890410958903</v>
      </c>
      <c r="I614" s="26">
        <f t="shared" ca="1" si="74"/>
        <v>-1587082.7071004887</v>
      </c>
      <c r="J614" s="26">
        <f t="shared" ca="1" si="76"/>
        <v>1587082.7071004887</v>
      </c>
      <c r="K614" s="27">
        <f t="shared" ca="1" si="77"/>
        <v>-10882.791933899141</v>
      </c>
      <c r="L614" s="27">
        <f t="shared" ca="1" si="75"/>
        <v>110.83333333333333</v>
      </c>
    </row>
    <row r="615" spans="1:12">
      <c r="A615" s="31">
        <v>60753</v>
      </c>
      <c r="B615" s="23">
        <v>612</v>
      </c>
      <c r="C615" s="24">
        <f t="shared" si="72"/>
        <v>4104151.6803620476</v>
      </c>
      <c r="D615" s="24"/>
      <c r="E615" s="24">
        <f t="shared" si="79"/>
        <v>4138367.3704674942</v>
      </c>
      <c r="F615" s="24">
        <f t="shared" si="73"/>
        <v>14364.530881267165</v>
      </c>
      <c r="G615" s="32"/>
      <c r="H615" s="25">
        <f t="shared" ca="1" si="78"/>
        <v>870.75890410958903</v>
      </c>
      <c r="I615" s="26">
        <f t="shared" ca="1" si="74"/>
        <v>-1597965.4990343878</v>
      </c>
      <c r="J615" s="26">
        <f t="shared" ca="1" si="76"/>
        <v>1597965.4990343878</v>
      </c>
      <c r="K615" s="27">
        <f t="shared" ca="1" si="77"/>
        <v>-10920.881705667789</v>
      </c>
      <c r="L615" s="27">
        <f t="shared" ca="1" si="75"/>
        <v>110.91666666666667</v>
      </c>
    </row>
    <row r="616" spans="1:12">
      <c r="A616" s="31">
        <v>60784</v>
      </c>
      <c r="B616" s="23">
        <v>613</v>
      </c>
      <c r="C616" s="24">
        <f t="shared" si="72"/>
        <v>4120016.2112433147</v>
      </c>
      <c r="D616" s="24"/>
      <c r="E616" s="24">
        <f t="shared" si="79"/>
        <v>4154343.1474054335</v>
      </c>
      <c r="F616" s="24">
        <f t="shared" si="73"/>
        <v>14420.056739351599</v>
      </c>
      <c r="G616" s="32"/>
      <c r="H616" s="25">
        <f t="shared" ca="1" si="78"/>
        <v>871.75890410958903</v>
      </c>
      <c r="I616" s="26">
        <f t="shared" ca="1" si="74"/>
        <v>-1608886.3807400556</v>
      </c>
      <c r="J616" s="26">
        <f t="shared" ca="1" si="76"/>
        <v>1608886.3807400556</v>
      </c>
      <c r="K616" s="27">
        <f t="shared" ca="1" si="77"/>
        <v>-10959.104791637626</v>
      </c>
      <c r="L616" s="27">
        <f t="shared" ca="1" si="75"/>
        <v>111</v>
      </c>
    </row>
    <row r="617" spans="1:12">
      <c r="A617" s="31">
        <v>60814</v>
      </c>
      <c r="B617" s="23">
        <v>614</v>
      </c>
      <c r="C617" s="24">
        <f t="shared" si="72"/>
        <v>4135936.2679826664</v>
      </c>
      <c r="D617" s="24"/>
      <c r="E617" s="24">
        <f t="shared" si="79"/>
        <v>4170374.8395626554</v>
      </c>
      <c r="F617" s="24">
        <f t="shared" si="73"/>
        <v>14475.77693793933</v>
      </c>
      <c r="G617" s="32"/>
      <c r="H617" s="25">
        <f t="shared" ca="1" si="78"/>
        <v>872.75890410958903</v>
      </c>
      <c r="I617" s="26">
        <f t="shared" ca="1" si="74"/>
        <v>-1619845.4855316933</v>
      </c>
      <c r="J617" s="26">
        <f t="shared" ca="1" si="76"/>
        <v>1619845.4855316933</v>
      </c>
      <c r="K617" s="27">
        <f t="shared" ca="1" si="77"/>
        <v>-10997.46165840836</v>
      </c>
      <c r="L617" s="27">
        <f t="shared" ca="1" si="75"/>
        <v>111.08333333333333</v>
      </c>
    </row>
    <row r="618" spans="1:12">
      <c r="A618" s="31">
        <v>60845</v>
      </c>
      <c r="B618" s="23">
        <v>615</v>
      </c>
      <c r="C618" s="24">
        <f t="shared" si="72"/>
        <v>4151912.0449206056</v>
      </c>
      <c r="D618" s="24"/>
      <c r="E618" s="24">
        <f t="shared" si="79"/>
        <v>4186462.6426424277</v>
      </c>
      <c r="F618" s="24">
        <f t="shared" si="73"/>
        <v>14531.692157222118</v>
      </c>
      <c r="G618" s="32"/>
      <c r="H618" s="25">
        <f t="shared" ca="1" si="78"/>
        <v>873.75890410958903</v>
      </c>
      <c r="I618" s="26">
        <f t="shared" ca="1" si="74"/>
        <v>-1630842.9471901017</v>
      </c>
      <c r="J618" s="26">
        <f t="shared" ca="1" si="76"/>
        <v>1630842.9471901017</v>
      </c>
      <c r="K618" s="27">
        <f t="shared" ca="1" si="77"/>
        <v>-11035.952774212787</v>
      </c>
      <c r="L618" s="27">
        <f t="shared" ca="1" si="75"/>
        <v>111.16666666666667</v>
      </c>
    </row>
    <row r="619" spans="1:12">
      <c r="A619" s="31">
        <v>60876</v>
      </c>
      <c r="B619" s="23">
        <v>616</v>
      </c>
      <c r="C619" s="24">
        <f t="shared" si="72"/>
        <v>4167943.7370778276</v>
      </c>
      <c r="D619" s="24"/>
      <c r="E619" s="24">
        <f t="shared" si="79"/>
        <v>4202606.7530329796</v>
      </c>
      <c r="F619" s="24">
        <f t="shared" si="73"/>
        <v>14587.803079772395</v>
      </c>
      <c r="G619" s="32"/>
      <c r="H619" s="25">
        <f t="shared" ca="1" si="78"/>
        <v>874.75890410958903</v>
      </c>
      <c r="I619" s="26">
        <f t="shared" ca="1" si="74"/>
        <v>-1641878.8999643144</v>
      </c>
      <c r="J619" s="26">
        <f t="shared" ca="1" si="76"/>
        <v>1641878.8999643144</v>
      </c>
      <c r="K619" s="27">
        <f t="shared" ca="1" si="77"/>
        <v>-11074.578608922533</v>
      </c>
      <c r="L619" s="27">
        <f t="shared" ca="1" si="75"/>
        <v>111.25</v>
      </c>
    </row>
    <row r="620" spans="1:12">
      <c r="A620" s="31">
        <v>60906</v>
      </c>
      <c r="B620" s="23">
        <v>617</v>
      </c>
      <c r="C620" s="24">
        <f t="shared" si="72"/>
        <v>4184031.5401575998</v>
      </c>
      <c r="D620" s="24"/>
      <c r="E620" s="24">
        <f t="shared" si="79"/>
        <v>4218807.3678098982</v>
      </c>
      <c r="F620" s="24">
        <f t="shared" si="73"/>
        <v>14644.110390551597</v>
      </c>
      <c r="G620" s="32"/>
      <c r="H620" s="25">
        <f t="shared" ca="1" si="78"/>
        <v>875.75890410958903</v>
      </c>
      <c r="I620" s="26">
        <f t="shared" ca="1" si="74"/>
        <v>-1652953.4785732368</v>
      </c>
      <c r="J620" s="26">
        <f t="shared" ca="1" si="76"/>
        <v>1652953.4785732368</v>
      </c>
      <c r="K620" s="27">
        <f t="shared" ca="1" si="77"/>
        <v>-11113.33963405376</v>
      </c>
      <c r="L620" s="27">
        <f t="shared" ca="1" si="75"/>
        <v>111.33333333333333</v>
      </c>
    </row>
    <row r="621" spans="1:12">
      <c r="A621" s="31">
        <v>60937</v>
      </c>
      <c r="B621" s="23">
        <v>618</v>
      </c>
      <c r="C621" s="24">
        <f t="shared" si="72"/>
        <v>4200175.6505481517</v>
      </c>
      <c r="D621" s="24"/>
      <c r="E621" s="24">
        <f t="shared" si="79"/>
        <v>4235064.6847385364</v>
      </c>
      <c r="F621" s="24">
        <f t="shared" si="73"/>
        <v>14700.61477691853</v>
      </c>
      <c r="G621" s="32"/>
      <c r="H621" s="25">
        <f t="shared" ca="1" si="78"/>
        <v>876.75890410958903</v>
      </c>
      <c r="I621" s="26">
        <f t="shared" ca="1" si="74"/>
        <v>-1664066.8182072907</v>
      </c>
      <c r="J621" s="26">
        <f t="shared" ca="1" si="76"/>
        <v>1664066.8182072907</v>
      </c>
      <c r="K621" s="27">
        <f t="shared" ca="1" si="77"/>
        <v>-11152.236322772949</v>
      </c>
      <c r="L621" s="27">
        <f t="shared" ca="1" si="75"/>
        <v>111.41666666666667</v>
      </c>
    </row>
    <row r="622" spans="1:12">
      <c r="A622" s="31">
        <v>60967</v>
      </c>
      <c r="B622" s="23">
        <v>619</v>
      </c>
      <c r="C622" s="24">
        <f t="shared" si="72"/>
        <v>4216376.2653250704</v>
      </c>
      <c r="D622" s="24"/>
      <c r="E622" s="24">
        <f t="shared" si="79"/>
        <v>4251378.9022764247</v>
      </c>
      <c r="F622" s="24">
        <f t="shared" si="73"/>
        <v>14757.316928637745</v>
      </c>
      <c r="G622" s="32"/>
      <c r="H622" s="25">
        <f t="shared" ca="1" si="78"/>
        <v>877.75890410958903</v>
      </c>
      <c r="I622" s="26">
        <f t="shared" ca="1" si="74"/>
        <v>-1675219.0545300636</v>
      </c>
      <c r="J622" s="26">
        <f t="shared" ca="1" si="76"/>
        <v>1675219.0545300636</v>
      </c>
      <c r="K622" s="27">
        <f t="shared" ca="1" si="77"/>
        <v>-11191.269149902655</v>
      </c>
      <c r="L622" s="27">
        <f t="shared" ca="1" si="75"/>
        <v>111.5</v>
      </c>
    </row>
    <row r="623" spans="1:12">
      <c r="A623" s="31">
        <v>60998</v>
      </c>
      <c r="B623" s="23">
        <v>620</v>
      </c>
      <c r="C623" s="24">
        <f t="shared" si="72"/>
        <v>4232633.5822537085</v>
      </c>
      <c r="D623" s="24"/>
      <c r="E623" s="24">
        <f t="shared" si="79"/>
        <v>4267750.2195756957</v>
      </c>
      <c r="F623" s="24">
        <f t="shared" si="73"/>
        <v>14814.217537887978</v>
      </c>
      <c r="G623" s="32"/>
      <c r="H623" s="25">
        <f t="shared" ca="1" si="78"/>
        <v>878.75890410958903</v>
      </c>
      <c r="I623" s="26">
        <f t="shared" ca="1" si="74"/>
        <v>-1686410.3236799664</v>
      </c>
      <c r="J623" s="26">
        <f t="shared" ca="1" si="76"/>
        <v>1686410.3236799664</v>
      </c>
      <c r="K623" s="27">
        <f t="shared" ca="1" si="77"/>
        <v>-11230.438591927314</v>
      </c>
      <c r="L623" s="27">
        <f t="shared" ca="1" si="75"/>
        <v>111.58333333333333</v>
      </c>
    </row>
    <row r="624" spans="1:12">
      <c r="A624" s="31">
        <v>61029</v>
      </c>
      <c r="B624" s="23">
        <v>621</v>
      </c>
      <c r="C624" s="24">
        <f t="shared" si="72"/>
        <v>4248947.7997915968</v>
      </c>
      <c r="D624" s="24"/>
      <c r="E624" s="24">
        <f t="shared" si="79"/>
        <v>4284178.8364855135</v>
      </c>
      <c r="F624" s="24">
        <f t="shared" si="73"/>
        <v>14871.317299270588</v>
      </c>
      <c r="G624" s="32"/>
      <c r="H624" s="25">
        <f t="shared" ca="1" si="78"/>
        <v>879.75890410958903</v>
      </c>
      <c r="I624" s="26">
        <f t="shared" ca="1" si="74"/>
        <v>-1697640.7622718937</v>
      </c>
      <c r="J624" s="26">
        <f t="shared" ca="1" si="76"/>
        <v>1697640.7622718937</v>
      </c>
      <c r="K624" s="27">
        <f t="shared" ca="1" si="77"/>
        <v>-11269.74512699906</v>
      </c>
      <c r="L624" s="27">
        <f t="shared" ca="1" si="75"/>
        <v>111.66666666666667</v>
      </c>
    </row>
    <row r="625" spans="1:12">
      <c r="A625" s="31">
        <v>61057</v>
      </c>
      <c r="B625" s="23">
        <v>622</v>
      </c>
      <c r="C625" s="24">
        <f t="shared" si="72"/>
        <v>4265319.1170908678</v>
      </c>
      <c r="D625" s="24"/>
      <c r="E625" s="24">
        <f t="shared" si="79"/>
        <v>4300664.9535545157</v>
      </c>
      <c r="F625" s="24">
        <f t="shared" si="73"/>
        <v>14928.616909818036</v>
      </c>
      <c r="G625" s="32"/>
      <c r="H625" s="25">
        <f t="shared" ca="1" si="78"/>
        <v>880.75890410958903</v>
      </c>
      <c r="I625" s="26">
        <f t="shared" ca="1" si="74"/>
        <v>-1708910.5073988927</v>
      </c>
      <c r="J625" s="26">
        <f t="shared" ca="1" si="76"/>
        <v>1708910.5073988927</v>
      </c>
      <c r="K625" s="27">
        <f t="shared" ca="1" si="77"/>
        <v>-11309.189234943555</v>
      </c>
      <c r="L625" s="27">
        <f t="shared" ca="1" si="75"/>
        <v>111.75</v>
      </c>
    </row>
    <row r="626" spans="1:12">
      <c r="A626" s="31">
        <v>61088</v>
      </c>
      <c r="B626" s="23">
        <v>623</v>
      </c>
      <c r="C626" s="24">
        <f t="shared" si="72"/>
        <v>4281747.7340006856</v>
      </c>
      <c r="D626" s="24"/>
      <c r="E626" s="24">
        <f t="shared" si="79"/>
        <v>4317208.7720332593</v>
      </c>
      <c r="F626" s="24">
        <f t="shared" si="73"/>
        <v>14986.117069002397</v>
      </c>
      <c r="G626" s="32"/>
      <c r="H626" s="25">
        <f t="shared" ca="1" si="78"/>
        <v>881.75890410958903</v>
      </c>
      <c r="I626" s="26">
        <f t="shared" ca="1" si="74"/>
        <v>-1720219.6966338363</v>
      </c>
      <c r="J626" s="26">
        <f t="shared" ca="1" si="76"/>
        <v>1720219.6966338363</v>
      </c>
      <c r="K626" s="27">
        <f t="shared" ca="1" si="77"/>
        <v>-11348.771397265858</v>
      </c>
      <c r="L626" s="27">
        <f t="shared" ca="1" si="75"/>
        <v>111.83333333333333</v>
      </c>
    </row>
    <row r="627" spans="1:12">
      <c r="A627" s="31">
        <v>61118</v>
      </c>
      <c r="B627" s="23">
        <v>624</v>
      </c>
      <c r="C627" s="24">
        <f t="shared" si="72"/>
        <v>4298233.8510696879</v>
      </c>
      <c r="D627" s="24"/>
      <c r="E627" s="24">
        <f t="shared" si="79"/>
        <v>4333810.4938766789</v>
      </c>
      <c r="F627" s="24">
        <f t="shared" si="73"/>
        <v>15043.818478743906</v>
      </c>
      <c r="G627" s="32"/>
      <c r="H627" s="25">
        <f t="shared" ca="1" si="78"/>
        <v>882.75890410958903</v>
      </c>
      <c r="I627" s="26">
        <f t="shared" ca="1" si="74"/>
        <v>-1731568.4680311021</v>
      </c>
      <c r="J627" s="26">
        <f t="shared" ca="1" si="76"/>
        <v>1731568.4680311021</v>
      </c>
      <c r="K627" s="27">
        <f t="shared" ca="1" si="77"/>
        <v>-11388.49209715629</v>
      </c>
      <c r="L627" s="27">
        <f t="shared" ca="1" si="75"/>
        <v>111.91666666666667</v>
      </c>
    </row>
    <row r="628" spans="1:12">
      <c r="A628" s="31">
        <v>61149</v>
      </c>
      <c r="B628" s="23">
        <v>625</v>
      </c>
      <c r="C628" s="24">
        <f t="shared" si="72"/>
        <v>4314777.6695484314</v>
      </c>
      <c r="D628" s="24"/>
      <c r="E628" s="24">
        <f t="shared" si="79"/>
        <v>4350470.3217465505</v>
      </c>
      <c r="F628" s="24">
        <f t="shared" si="73"/>
        <v>15101.721843419509</v>
      </c>
      <c r="G628" s="32"/>
      <c r="H628" s="25">
        <f t="shared" ca="1" si="78"/>
        <v>883.75890410958903</v>
      </c>
      <c r="I628" s="26">
        <f t="shared" ca="1" si="74"/>
        <v>-1742956.9601282584</v>
      </c>
      <c r="J628" s="26">
        <f t="shared" ca="1" si="76"/>
        <v>1742956.9601282584</v>
      </c>
      <c r="K628" s="27">
        <f t="shared" ca="1" si="77"/>
        <v>-11428.351819496336</v>
      </c>
      <c r="L628" s="27">
        <f t="shared" ca="1" si="75"/>
        <v>112</v>
      </c>
    </row>
    <row r="629" spans="1:12">
      <c r="A629" s="31">
        <v>61179</v>
      </c>
      <c r="B629" s="23">
        <v>626</v>
      </c>
      <c r="C629" s="24">
        <f t="shared" si="72"/>
        <v>4331379.391391851</v>
      </c>
      <c r="D629" s="24"/>
      <c r="E629" s="24">
        <f t="shared" si="79"/>
        <v>4367188.4590139668</v>
      </c>
      <c r="F629" s="24">
        <f t="shared" si="73"/>
        <v>15159.827869871477</v>
      </c>
      <c r="G629" s="32"/>
      <c r="H629" s="25">
        <f t="shared" ca="1" si="78"/>
        <v>884.75890410958903</v>
      </c>
      <c r="I629" s="26">
        <f t="shared" ca="1" si="74"/>
        <v>-1754385.3119477548</v>
      </c>
      <c r="J629" s="26">
        <f t="shared" ca="1" si="76"/>
        <v>1754385.3119477548</v>
      </c>
      <c r="K629" s="27">
        <f t="shared" ca="1" si="77"/>
        <v>-11468.351050864574</v>
      </c>
      <c r="L629" s="27">
        <f t="shared" ca="1" si="75"/>
        <v>112.08333333333333</v>
      </c>
    </row>
    <row r="630" spans="1:12">
      <c r="A630" s="31">
        <v>61210</v>
      </c>
      <c r="B630" s="23">
        <v>627</v>
      </c>
      <c r="C630" s="24">
        <f t="shared" si="72"/>
        <v>4348039.2192617226</v>
      </c>
      <c r="D630" s="24"/>
      <c r="E630" s="24">
        <f t="shared" si="79"/>
        <v>4383965.1097618192</v>
      </c>
      <c r="F630" s="24">
        <f t="shared" si="73"/>
        <v>15218.137267416028</v>
      </c>
      <c r="G630" s="32"/>
      <c r="H630" s="25">
        <f t="shared" ca="1" si="78"/>
        <v>885.75890410958903</v>
      </c>
      <c r="I630" s="26">
        <f t="shared" ca="1" si="74"/>
        <v>-1765853.6629986195</v>
      </c>
      <c r="J630" s="26">
        <f t="shared" ca="1" si="76"/>
        <v>1765853.6629986195</v>
      </c>
      <c r="K630" s="27">
        <f t="shared" ca="1" si="77"/>
        <v>-11508.490279542599</v>
      </c>
      <c r="L630" s="27">
        <f t="shared" ca="1" si="75"/>
        <v>112.16666666666667</v>
      </c>
    </row>
    <row r="631" spans="1:12">
      <c r="A631" s="31">
        <v>61241</v>
      </c>
      <c r="B631" s="23">
        <v>628</v>
      </c>
      <c r="C631" s="24">
        <f t="shared" si="72"/>
        <v>4364757.356529139</v>
      </c>
      <c r="D631" s="24"/>
      <c r="E631" s="24">
        <f t="shared" si="79"/>
        <v>4400800.478787289</v>
      </c>
      <c r="F631" s="24">
        <f t="shared" si="73"/>
        <v>15276.650747851985</v>
      </c>
      <c r="G631" s="32"/>
      <c r="H631" s="25">
        <f t="shared" ca="1" si="78"/>
        <v>886.75890410958903</v>
      </c>
      <c r="I631" s="26">
        <f t="shared" ca="1" si="74"/>
        <v>-1777362.153278162</v>
      </c>
      <c r="J631" s="26">
        <f t="shared" ca="1" si="76"/>
        <v>1777362.153278162</v>
      </c>
      <c r="K631" s="27">
        <f t="shared" ca="1" si="77"/>
        <v>-11548.769995520997</v>
      </c>
      <c r="L631" s="27">
        <f t="shared" ca="1" si="75"/>
        <v>112.25</v>
      </c>
    </row>
    <row r="632" spans="1:12">
      <c r="A632" s="31">
        <v>61271</v>
      </c>
      <c r="B632" s="23">
        <v>629</v>
      </c>
      <c r="C632" s="24">
        <f t="shared" si="72"/>
        <v>4381534.0072769914</v>
      </c>
      <c r="D632" s="24"/>
      <c r="E632" s="24">
        <f t="shared" si="79"/>
        <v>4417694.771604348</v>
      </c>
      <c r="F632" s="24">
        <f t="shared" si="73"/>
        <v>15335.369025469468</v>
      </c>
      <c r="G632" s="32"/>
      <c r="H632" s="25">
        <f t="shared" ca="1" si="78"/>
        <v>887.75890410958903</v>
      </c>
      <c r="I632" s="26">
        <f t="shared" ca="1" si="74"/>
        <v>-1788910.9232736831</v>
      </c>
      <c r="J632" s="26">
        <f t="shared" ca="1" si="76"/>
        <v>1788910.9232736831</v>
      </c>
      <c r="K632" s="27">
        <f t="shared" ca="1" si="77"/>
        <v>-11589.190690505322</v>
      </c>
      <c r="L632" s="27">
        <f t="shared" ca="1" si="75"/>
        <v>112.33333333333333</v>
      </c>
    </row>
    <row r="633" spans="1:12">
      <c r="A633" s="31">
        <v>61302</v>
      </c>
      <c r="B633" s="23">
        <v>630</v>
      </c>
      <c r="C633" s="24">
        <f t="shared" si="72"/>
        <v>4398369.3763024611</v>
      </c>
      <c r="D633" s="24"/>
      <c r="E633" s="24">
        <f t="shared" si="79"/>
        <v>4434648.1944462666</v>
      </c>
      <c r="F633" s="24">
        <f t="shared" si="73"/>
        <v>15394.292817058613</v>
      </c>
      <c r="G633" s="32"/>
      <c r="H633" s="25">
        <f t="shared" ca="1" si="78"/>
        <v>888.75890410958903</v>
      </c>
      <c r="I633" s="26">
        <f t="shared" ca="1" si="74"/>
        <v>-1800500.1139641884</v>
      </c>
      <c r="J633" s="26">
        <f t="shared" ca="1" si="76"/>
        <v>1800500.1139641884</v>
      </c>
      <c r="K633" s="27">
        <f t="shared" ca="1" si="77"/>
        <v>-11629.752857922091</v>
      </c>
      <c r="L633" s="27">
        <f t="shared" ca="1" si="75"/>
        <v>112.41666666666667</v>
      </c>
    </row>
    <row r="634" spans="1:12">
      <c r="A634" s="31">
        <v>61332</v>
      </c>
      <c r="B634" s="23">
        <v>631</v>
      </c>
      <c r="C634" s="24">
        <f t="shared" si="72"/>
        <v>4415263.6691195201</v>
      </c>
      <c r="D634" s="24"/>
      <c r="E634" s="24">
        <f t="shared" si="79"/>
        <v>4451660.9542681314</v>
      </c>
      <c r="F634" s="24">
        <f t="shared" si="73"/>
        <v>15453.422841918318</v>
      </c>
      <c r="G634" s="32"/>
      <c r="H634" s="25">
        <f t="shared" ca="1" si="78"/>
        <v>889.75890410958903</v>
      </c>
      <c r="I634" s="26">
        <f t="shared" ca="1" si="74"/>
        <v>-1812129.8668221105</v>
      </c>
      <c r="J634" s="26">
        <f t="shared" ca="1" si="76"/>
        <v>1812129.8668221105</v>
      </c>
      <c r="K634" s="27">
        <f t="shared" ca="1" si="77"/>
        <v>-11670.456992924817</v>
      </c>
      <c r="L634" s="27">
        <f t="shared" ca="1" si="75"/>
        <v>112.5</v>
      </c>
    </row>
    <row r="635" spans="1:12">
      <c r="A635" s="31">
        <v>61363</v>
      </c>
      <c r="B635" s="23">
        <v>632</v>
      </c>
      <c r="C635" s="24">
        <f t="shared" si="72"/>
        <v>4432217.0919614388</v>
      </c>
      <c r="D635" s="24"/>
      <c r="E635" s="24">
        <f t="shared" si="79"/>
        <v>4468733.2587493733</v>
      </c>
      <c r="F635" s="24">
        <f t="shared" si="73"/>
        <v>15512.759821865035</v>
      </c>
      <c r="G635" s="32"/>
      <c r="H635" s="25">
        <f t="shared" ca="1" si="78"/>
        <v>890.75890410958903</v>
      </c>
      <c r="I635" s="26">
        <f t="shared" ca="1" si="74"/>
        <v>-1823800.3238150354</v>
      </c>
      <c r="J635" s="26">
        <f t="shared" ca="1" si="76"/>
        <v>1823800.3238150354</v>
      </c>
      <c r="K635" s="27">
        <f t="shared" ca="1" si="77"/>
        <v>-11711.303592400054</v>
      </c>
      <c r="L635" s="27">
        <f t="shared" ca="1" si="75"/>
        <v>112.58333333333333</v>
      </c>
    </row>
    <row r="636" spans="1:12">
      <c r="A636" s="31">
        <v>61394</v>
      </c>
      <c r="B636" s="23">
        <v>633</v>
      </c>
      <c r="C636" s="24">
        <f t="shared" si="72"/>
        <v>4449229.8517833035</v>
      </c>
      <c r="D636" s="24"/>
      <c r="E636" s="24">
        <f t="shared" si="79"/>
        <v>4485865.316296299</v>
      </c>
      <c r="F636" s="24">
        <f t="shared" si="73"/>
        <v>15572.304481241561</v>
      </c>
      <c r="G636" s="32"/>
      <c r="H636" s="25">
        <f t="shared" ca="1" si="78"/>
        <v>891.75890410958903</v>
      </c>
      <c r="I636" s="26">
        <f t="shared" ca="1" si="74"/>
        <v>-1835511.6274074356</v>
      </c>
      <c r="J636" s="26">
        <f t="shared" ca="1" si="76"/>
        <v>1835511.6274074356</v>
      </c>
      <c r="K636" s="27">
        <f t="shared" ca="1" si="77"/>
        <v>-11752.293154973457</v>
      </c>
      <c r="L636" s="27">
        <f t="shared" ca="1" si="75"/>
        <v>112.66666666666667</v>
      </c>
    </row>
    <row r="637" spans="1:12">
      <c r="A637" s="31">
        <v>61423</v>
      </c>
      <c r="B637" s="23">
        <v>634</v>
      </c>
      <c r="C637" s="24">
        <f t="shared" si="72"/>
        <v>4466302.1562645454</v>
      </c>
      <c r="D637" s="24"/>
      <c r="E637" s="24">
        <f t="shared" si="79"/>
        <v>4503057.3360446393</v>
      </c>
      <c r="F637" s="24">
        <f t="shared" si="73"/>
        <v>15632.057546925907</v>
      </c>
      <c r="G637" s="32"/>
      <c r="H637" s="25">
        <f t="shared" ca="1" si="78"/>
        <v>892.75890410958903</v>
      </c>
      <c r="I637" s="26">
        <f t="shared" ca="1" si="74"/>
        <v>-1847263.9205624091</v>
      </c>
      <c r="J637" s="26">
        <f t="shared" ca="1" si="76"/>
        <v>1847263.9205624091</v>
      </c>
      <c r="K637" s="27">
        <f t="shared" ca="1" si="77"/>
        <v>-11793.426181015864</v>
      </c>
      <c r="L637" s="27">
        <f t="shared" ca="1" si="75"/>
        <v>112.75</v>
      </c>
    </row>
    <row r="638" spans="1:12">
      <c r="A638" s="31">
        <v>61454</v>
      </c>
      <c r="B638" s="23">
        <v>635</v>
      </c>
      <c r="C638" s="24">
        <f t="shared" si="72"/>
        <v>4483434.2138114711</v>
      </c>
      <c r="D638" s="24"/>
      <c r="E638" s="24">
        <f t="shared" si="79"/>
        <v>4520309.527862099</v>
      </c>
      <c r="F638" s="24">
        <f t="shared" si="73"/>
        <v>15692.019748340148</v>
      </c>
      <c r="G638" s="32"/>
      <c r="H638" s="25">
        <f t="shared" ca="1" si="78"/>
        <v>893.75890410958903</v>
      </c>
      <c r="I638" s="26">
        <f t="shared" ca="1" si="74"/>
        <v>-1859057.3467434249</v>
      </c>
      <c r="J638" s="26">
        <f t="shared" ca="1" si="76"/>
        <v>1859057.3467434249</v>
      </c>
      <c r="K638" s="27">
        <f t="shared" ca="1" si="77"/>
        <v>-11834.703172649419</v>
      </c>
      <c r="L638" s="27">
        <f t="shared" ca="1" si="75"/>
        <v>112.83333333333333</v>
      </c>
    </row>
    <row r="639" spans="1:12">
      <c r="A639" s="31">
        <v>61484</v>
      </c>
      <c r="B639" s="23">
        <v>636</v>
      </c>
      <c r="C639" s="24">
        <f t="shared" si="72"/>
        <v>4500626.2335598115</v>
      </c>
      <c r="D639" s="24"/>
      <c r="E639" s="24">
        <f t="shared" si="79"/>
        <v>4537622.1023509195</v>
      </c>
      <c r="F639" s="24">
        <f t="shared" si="73"/>
        <v>15752.191817459339</v>
      </c>
      <c r="G639" s="32"/>
      <c r="H639" s="25">
        <f t="shared" ca="1" si="78"/>
        <v>894.75890410958903</v>
      </c>
      <c r="I639" s="26">
        <f t="shared" ca="1" si="74"/>
        <v>-1870892.0499160744</v>
      </c>
      <c r="J639" s="26">
        <f t="shared" ca="1" si="76"/>
        <v>1870892.0499160744</v>
      </c>
      <c r="K639" s="27">
        <f t="shared" ca="1" si="77"/>
        <v>-11876.124633753692</v>
      </c>
      <c r="L639" s="27">
        <f t="shared" ca="1" si="75"/>
        <v>112.91666666666667</v>
      </c>
    </row>
    <row r="640" spans="1:12">
      <c r="A640" s="31">
        <v>61515</v>
      </c>
      <c r="B640" s="23">
        <v>637</v>
      </c>
      <c r="C640" s="24">
        <f t="shared" si="72"/>
        <v>4517878.4253772711</v>
      </c>
      <c r="D640" s="24"/>
      <c r="E640" s="24">
        <f t="shared" si="79"/>
        <v>4554995.2708504507</v>
      </c>
      <c r="F640" s="24">
        <f t="shared" si="73"/>
        <v>15812.574488820448</v>
      </c>
      <c r="G640" s="32"/>
      <c r="H640" s="25">
        <f t="shared" ca="1" si="78"/>
        <v>895.75890410958903</v>
      </c>
      <c r="I640" s="26">
        <f t="shared" ca="1" si="74"/>
        <v>-1882768.1745498281</v>
      </c>
      <c r="J640" s="26">
        <f t="shared" ca="1" si="76"/>
        <v>1882768.1745498281</v>
      </c>
      <c r="K640" s="27">
        <f t="shared" ca="1" si="77"/>
        <v>-11917.69106997183</v>
      </c>
      <c r="L640" s="27">
        <f t="shared" ca="1" si="75"/>
        <v>113</v>
      </c>
    </row>
    <row r="641" spans="1:12">
      <c r="A641" s="31">
        <v>61545</v>
      </c>
      <c r="B641" s="23">
        <v>638</v>
      </c>
      <c r="C641" s="24">
        <f t="shared" si="72"/>
        <v>4535190.9998660916</v>
      </c>
      <c r="D641" s="24"/>
      <c r="E641" s="24">
        <f t="shared" si="79"/>
        <v>4572429.2454397306</v>
      </c>
      <c r="F641" s="24">
        <f t="shared" si="73"/>
        <v>15873.168499531319</v>
      </c>
      <c r="G641" s="32"/>
      <c r="H641" s="25">
        <f t="shared" ca="1" si="78"/>
        <v>896.75890410958903</v>
      </c>
      <c r="I641" s="26">
        <f t="shared" ca="1" si="74"/>
        <v>-1894685.8656197998</v>
      </c>
      <c r="J641" s="26">
        <f t="shared" ca="1" si="76"/>
        <v>1894685.8656197998</v>
      </c>
      <c r="K641" s="27">
        <f t="shared" ca="1" si="77"/>
        <v>-11959.402988716731</v>
      </c>
      <c r="L641" s="27">
        <f t="shared" ca="1" si="75"/>
        <v>113.08333333333333</v>
      </c>
    </row>
    <row r="642" spans="1:12">
      <c r="A642" s="31">
        <v>61576</v>
      </c>
      <c r="B642" s="23">
        <v>639</v>
      </c>
      <c r="C642" s="24">
        <f t="shared" si="72"/>
        <v>4552564.1683656229</v>
      </c>
      <c r="D642" s="24"/>
      <c r="E642" s="24">
        <f t="shared" si="79"/>
        <v>4589924.2389400732</v>
      </c>
      <c r="F642" s="24">
        <f t="shared" si="73"/>
        <v>15933.974589279678</v>
      </c>
      <c r="G642" s="32"/>
      <c r="H642" s="25">
        <f t="shared" ca="1" si="78"/>
        <v>897.75890410958903</v>
      </c>
      <c r="I642" s="26">
        <f t="shared" ca="1" si="74"/>
        <v>-1906645.2686085165</v>
      </c>
      <c r="J642" s="26">
        <f t="shared" ca="1" si="76"/>
        <v>1906645.2686085165</v>
      </c>
      <c r="K642" s="27">
        <f t="shared" ca="1" si="77"/>
        <v>-12001.260899177239</v>
      </c>
      <c r="L642" s="27">
        <f t="shared" ca="1" si="75"/>
        <v>113.16666666666667</v>
      </c>
    </row>
    <row r="643" spans="1:12">
      <c r="A643" s="31">
        <v>61607</v>
      </c>
      <c r="B643" s="23">
        <v>640</v>
      </c>
      <c r="C643" s="24">
        <f t="shared" si="72"/>
        <v>4569998.1429549027</v>
      </c>
      <c r="D643" s="24"/>
      <c r="E643" s="24">
        <f t="shared" si="79"/>
        <v>4607480.4649176663</v>
      </c>
      <c r="F643" s="24">
        <f t="shared" si="73"/>
        <v>15994.993500342158</v>
      </c>
      <c r="G643" s="32"/>
      <c r="H643" s="25">
        <f t="shared" ca="1" si="78"/>
        <v>898.75890410958903</v>
      </c>
      <c r="I643" s="26">
        <f t="shared" ca="1" si="74"/>
        <v>-1918646.5295076938</v>
      </c>
      <c r="J643" s="26">
        <f t="shared" ca="1" si="76"/>
        <v>1918646.5295076938</v>
      </c>
      <c r="K643" s="27">
        <f t="shared" ca="1" si="77"/>
        <v>-12043.26531232436</v>
      </c>
      <c r="L643" s="27">
        <f t="shared" ca="1" si="75"/>
        <v>113.25</v>
      </c>
    </row>
    <row r="644" spans="1:12">
      <c r="A644" s="31">
        <v>61637</v>
      </c>
      <c r="B644" s="23">
        <v>641</v>
      </c>
      <c r="C644" s="24">
        <f t="shared" ref="C644:C707" si="80">C643+$O$2+F643</f>
        <v>4587493.1364552453</v>
      </c>
      <c r="D644" s="24"/>
      <c r="E644" s="24">
        <f t="shared" si="79"/>
        <v>4625098.1376861809</v>
      </c>
      <c r="F644" s="24">
        <f t="shared" ref="F644:F707" si="81">($O$5-$O$4)*C644</f>
        <v>16056.225977593356</v>
      </c>
      <c r="G644" s="32"/>
      <c r="H644" s="25">
        <f t="shared" ca="1" si="78"/>
        <v>899.75890410958903</v>
      </c>
      <c r="I644" s="26">
        <f t="shared" ref="I644:I707" ca="1" si="82">I643+K643</f>
        <v>-1930689.7948200181</v>
      </c>
      <c r="J644" s="26">
        <f t="shared" ca="1" si="76"/>
        <v>1930689.7948200181</v>
      </c>
      <c r="K644" s="27">
        <f t="shared" ca="1" si="77"/>
        <v>-12085.416740917495</v>
      </c>
      <c r="L644" s="27">
        <f t="shared" ref="L644:L707" ca="1" si="83">((TODAY()-$O$7)/365)+(H644/12)</f>
        <v>113.33333333333333</v>
      </c>
    </row>
    <row r="645" spans="1:12">
      <c r="A645" s="31">
        <v>61668</v>
      </c>
      <c r="B645" s="23">
        <v>642</v>
      </c>
      <c r="C645" s="24">
        <f t="shared" si="80"/>
        <v>4605049.3624328384</v>
      </c>
      <c r="D645" s="24"/>
      <c r="E645" s="24">
        <f t="shared" si="79"/>
        <v>4642777.4723093854</v>
      </c>
      <c r="F645" s="24">
        <f t="shared" si="81"/>
        <v>16117.672768514933</v>
      </c>
      <c r="G645" s="32"/>
      <c r="H645" s="25">
        <f t="shared" ca="1" si="78"/>
        <v>900.75890410958903</v>
      </c>
      <c r="I645" s="26">
        <f t="shared" ca="1" si="82"/>
        <v>-1942775.2115609357</v>
      </c>
      <c r="J645" s="26">
        <f t="shared" ref="J645:J708" ca="1" si="84">I645*-1</f>
        <v>1942775.2115609357</v>
      </c>
      <c r="K645" s="27">
        <f t="shared" ref="K645:K708" ca="1" si="85">(($O$5-$O$4)*I645)-$S$3</f>
        <v>-12127.715699510707</v>
      </c>
      <c r="L645" s="27">
        <f t="shared" ca="1" si="83"/>
        <v>113.41666666666667</v>
      </c>
    </row>
    <row r="646" spans="1:12">
      <c r="A646" s="31">
        <v>61698</v>
      </c>
      <c r="B646" s="23">
        <v>643</v>
      </c>
      <c r="C646" s="24">
        <f t="shared" si="80"/>
        <v>4622667.035201353</v>
      </c>
      <c r="D646" s="24"/>
      <c r="E646" s="24">
        <f t="shared" si="79"/>
        <v>4660518.6846037712</v>
      </c>
      <c r="F646" s="24">
        <f t="shared" si="81"/>
        <v>16179.334623204733</v>
      </c>
      <c r="G646" s="32"/>
      <c r="H646" s="25">
        <f t="shared" ref="H646:H709" ca="1" si="86">H645+1</f>
        <v>901.75890410958903</v>
      </c>
      <c r="I646" s="26">
        <f t="shared" ca="1" si="82"/>
        <v>-1954902.9272604464</v>
      </c>
      <c r="J646" s="26">
        <f t="shared" ca="1" si="84"/>
        <v>1954902.9272604464</v>
      </c>
      <c r="K646" s="27">
        <f t="shared" ca="1" si="85"/>
        <v>-12170.162704458995</v>
      </c>
      <c r="L646" s="27">
        <f t="shared" ca="1" si="83"/>
        <v>113.5</v>
      </c>
    </row>
    <row r="647" spans="1:12">
      <c r="A647" s="31">
        <v>61729</v>
      </c>
      <c r="B647" s="23">
        <v>644</v>
      </c>
      <c r="C647" s="24">
        <f t="shared" si="80"/>
        <v>4640346.3698245576</v>
      </c>
      <c r="D647" s="24"/>
      <c r="E647" s="24">
        <f t="shared" si="79"/>
        <v>4678321.991141188</v>
      </c>
      <c r="F647" s="24">
        <f t="shared" si="81"/>
        <v>16241.21229438595</v>
      </c>
      <c r="G647" s="32"/>
      <c r="H647" s="25">
        <f t="shared" ca="1" si="86"/>
        <v>902.75890410958903</v>
      </c>
      <c r="I647" s="26">
        <f t="shared" ca="1" si="82"/>
        <v>-1967073.0899649053</v>
      </c>
      <c r="J647" s="26">
        <f t="shared" ca="1" si="84"/>
        <v>1967073.0899649053</v>
      </c>
      <c r="K647" s="27">
        <f t="shared" ca="1" si="85"/>
        <v>-12212.758273924599</v>
      </c>
      <c r="L647" s="27">
        <f t="shared" ca="1" si="83"/>
        <v>113.58333333333333</v>
      </c>
    </row>
    <row r="648" spans="1:12">
      <c r="A648" s="31">
        <v>61760</v>
      </c>
      <c r="B648" s="23">
        <v>645</v>
      </c>
      <c r="C648" s="24">
        <f t="shared" si="80"/>
        <v>4658087.5821189433</v>
      </c>
      <c r="D648" s="24"/>
      <c r="E648" s="24">
        <f t="shared" si="79"/>
        <v>4696187.6092514852</v>
      </c>
      <c r="F648" s="24">
        <f t="shared" si="81"/>
        <v>16303.3065374163</v>
      </c>
      <c r="G648" s="32"/>
      <c r="H648" s="25">
        <f t="shared" ca="1" si="86"/>
        <v>903.75890410958903</v>
      </c>
      <c r="I648" s="26">
        <f t="shared" ca="1" si="82"/>
        <v>-1979285.84823883</v>
      </c>
      <c r="J648" s="26">
        <f t="shared" ca="1" si="84"/>
        <v>1979285.84823883</v>
      </c>
      <c r="K648" s="27">
        <f t="shared" ca="1" si="85"/>
        <v>-12255.502927883335</v>
      </c>
      <c r="L648" s="27">
        <f t="shared" ca="1" si="83"/>
        <v>113.66666666666667</v>
      </c>
    </row>
    <row r="649" spans="1:12">
      <c r="A649" s="31">
        <v>61788</v>
      </c>
      <c r="B649" s="23">
        <v>646</v>
      </c>
      <c r="C649" s="24">
        <f t="shared" si="80"/>
        <v>4675890.8886563601</v>
      </c>
      <c r="D649" s="24"/>
      <c r="E649" s="24">
        <f t="shared" si="79"/>
        <v>4714115.7570251683</v>
      </c>
      <c r="F649" s="24">
        <f t="shared" si="81"/>
        <v>16365.618110297259</v>
      </c>
      <c r="G649" s="32"/>
      <c r="H649" s="25">
        <f t="shared" ca="1" si="86"/>
        <v>904.75890410958903</v>
      </c>
      <c r="I649" s="26">
        <f t="shared" ca="1" si="82"/>
        <v>-1991541.3511667133</v>
      </c>
      <c r="J649" s="26">
        <f t="shared" ca="1" si="84"/>
        <v>1991541.3511667133</v>
      </c>
      <c r="K649" s="27">
        <f t="shared" ca="1" si="85"/>
        <v>-12298.397188130928</v>
      </c>
      <c r="L649" s="27">
        <f t="shared" ca="1" si="83"/>
        <v>113.75</v>
      </c>
    </row>
    <row r="650" spans="1:12">
      <c r="A650" s="31">
        <v>61819</v>
      </c>
      <c r="B650" s="23">
        <v>647</v>
      </c>
      <c r="C650" s="24">
        <f t="shared" si="80"/>
        <v>4693756.5067666573</v>
      </c>
      <c r="D650" s="24"/>
      <c r="E650" s="24">
        <f t="shared" si="79"/>
        <v>4732106.6533160591</v>
      </c>
      <c r="F650" s="24">
        <f t="shared" si="81"/>
        <v>16428.1477736833</v>
      </c>
      <c r="G650" s="32"/>
      <c r="H650" s="25">
        <f t="shared" ca="1" si="86"/>
        <v>905.75890410958903</v>
      </c>
      <c r="I650" s="26">
        <f t="shared" ca="1" si="82"/>
        <v>-2003839.7483548443</v>
      </c>
      <c r="J650" s="26">
        <f t="shared" ca="1" si="84"/>
        <v>2003839.7483548443</v>
      </c>
      <c r="K650" s="27">
        <f t="shared" ca="1" si="85"/>
        <v>-12341.441578289387</v>
      </c>
      <c r="L650" s="27">
        <f t="shared" ca="1" si="83"/>
        <v>113.83333333333333</v>
      </c>
    </row>
    <row r="651" spans="1:12">
      <c r="A651" s="31">
        <v>61849</v>
      </c>
      <c r="B651" s="23">
        <v>648</v>
      </c>
      <c r="C651" s="24">
        <f t="shared" si="80"/>
        <v>4711684.6545403404</v>
      </c>
      <c r="D651" s="24"/>
      <c r="E651" s="24">
        <f t="shared" si="79"/>
        <v>4750160.5177439684</v>
      </c>
      <c r="F651" s="24">
        <f t="shared" si="81"/>
        <v>16490.896290891189</v>
      </c>
      <c r="G651" s="32"/>
      <c r="H651" s="25">
        <f t="shared" ca="1" si="86"/>
        <v>906.75890410958903</v>
      </c>
      <c r="I651" s="26">
        <f t="shared" ca="1" si="82"/>
        <v>-2016181.1899331338</v>
      </c>
      <c r="J651" s="26">
        <f t="shared" ca="1" si="84"/>
        <v>2016181.1899331338</v>
      </c>
      <c r="K651" s="27">
        <f t="shared" ca="1" si="85"/>
        <v>-12384.6366238134</v>
      </c>
      <c r="L651" s="27">
        <f t="shared" ca="1" si="83"/>
        <v>113.91666666666667</v>
      </c>
    </row>
    <row r="652" spans="1:12">
      <c r="A652" s="31">
        <v>61880</v>
      </c>
      <c r="B652" s="23">
        <v>649</v>
      </c>
      <c r="C652" s="24">
        <f t="shared" si="80"/>
        <v>4729675.5508312313</v>
      </c>
      <c r="D652" s="24"/>
      <c r="E652" s="24">
        <f t="shared" si="79"/>
        <v>4768277.5706973756</v>
      </c>
      <c r="F652" s="24">
        <f t="shared" si="81"/>
        <v>16553.86442790931</v>
      </c>
      <c r="G652" s="32"/>
      <c r="H652" s="25">
        <f t="shared" ca="1" si="86"/>
        <v>907.75890410958903</v>
      </c>
      <c r="I652" s="26">
        <f t="shared" ca="1" si="82"/>
        <v>-2028565.8265569471</v>
      </c>
      <c r="J652" s="26">
        <f t="shared" ca="1" si="84"/>
        <v>2028565.8265569471</v>
      </c>
      <c r="K652" s="27">
        <f t="shared" ca="1" si="85"/>
        <v>-12427.982851996745</v>
      </c>
      <c r="L652" s="27">
        <f t="shared" ca="1" si="83"/>
        <v>114</v>
      </c>
    </row>
    <row r="653" spans="1:12">
      <c r="A653" s="31">
        <v>61910</v>
      </c>
      <c r="B653" s="23">
        <v>650</v>
      </c>
      <c r="C653" s="24">
        <f t="shared" si="80"/>
        <v>4747729.4152591405</v>
      </c>
      <c r="D653" s="24"/>
      <c r="E653" s="24">
        <f t="shared" ref="E653:E716" si="87">E652+$O$2+((($O$5-$O$4+D653))*C654)</f>
        <v>4786458.0333361197</v>
      </c>
      <c r="F653" s="24">
        <f t="shared" si="81"/>
        <v>16617.05295340699</v>
      </c>
      <c r="G653" s="32"/>
      <c r="H653" s="25">
        <f t="shared" ca="1" si="86"/>
        <v>908.75890410958903</v>
      </c>
      <c r="I653" s="26">
        <f t="shared" ca="1" si="82"/>
        <v>-2040993.8094089439</v>
      </c>
      <c r="J653" s="26">
        <f t="shared" ca="1" si="84"/>
        <v>2040993.8094089439</v>
      </c>
      <c r="K653" s="27">
        <f t="shared" ca="1" si="85"/>
        <v>-12471.480791978734</v>
      </c>
      <c r="L653" s="27">
        <f t="shared" ca="1" si="83"/>
        <v>114.08333333333333</v>
      </c>
    </row>
    <row r="654" spans="1:12">
      <c r="A654" s="31">
        <v>61941</v>
      </c>
      <c r="B654" s="23">
        <v>651</v>
      </c>
      <c r="C654" s="24">
        <f t="shared" si="80"/>
        <v>4765846.4682125477</v>
      </c>
      <c r="D654" s="24"/>
      <c r="E654" s="24">
        <f t="shared" si="87"/>
        <v>4804702.1275940994</v>
      </c>
      <c r="F654" s="24">
        <f t="shared" si="81"/>
        <v>16680.462638743917</v>
      </c>
      <c r="G654" s="32"/>
      <c r="H654" s="25">
        <f t="shared" ca="1" si="86"/>
        <v>909.75890410958903</v>
      </c>
      <c r="I654" s="26">
        <f t="shared" ca="1" si="82"/>
        <v>-2053465.2902009226</v>
      </c>
      <c r="J654" s="26">
        <f t="shared" ca="1" si="84"/>
        <v>2053465.2902009226</v>
      </c>
      <c r="K654" s="27">
        <f t="shared" ca="1" si="85"/>
        <v>-12515.13097475066</v>
      </c>
      <c r="L654" s="27">
        <f t="shared" ca="1" si="83"/>
        <v>114.16666666666667</v>
      </c>
    </row>
    <row r="655" spans="1:12">
      <c r="A655" s="31">
        <v>61972</v>
      </c>
      <c r="B655" s="23">
        <v>652</v>
      </c>
      <c r="C655" s="24">
        <f t="shared" si="80"/>
        <v>4784026.9308512919</v>
      </c>
      <c r="D655" s="24"/>
      <c r="E655" s="24">
        <f t="shared" si="87"/>
        <v>4823010.0761819817</v>
      </c>
      <c r="F655" s="24">
        <f t="shared" si="81"/>
        <v>16744.094257979519</v>
      </c>
      <c r="G655" s="32"/>
      <c r="H655" s="25">
        <f t="shared" ca="1" si="86"/>
        <v>910.75890410958903</v>
      </c>
      <c r="I655" s="26">
        <f t="shared" ca="1" si="82"/>
        <v>-2065980.4211756734</v>
      </c>
      <c r="J655" s="26">
        <f t="shared" ca="1" si="84"/>
        <v>2065980.4211756734</v>
      </c>
      <c r="K655" s="27">
        <f t="shared" ca="1" si="85"/>
        <v>-12558.933933162289</v>
      </c>
      <c r="L655" s="27">
        <f t="shared" ca="1" si="83"/>
        <v>114.25</v>
      </c>
    </row>
    <row r="656" spans="1:12">
      <c r="A656" s="31">
        <v>62002</v>
      </c>
      <c r="B656" s="23">
        <v>653</v>
      </c>
      <c r="C656" s="24">
        <f t="shared" si="80"/>
        <v>4802271.0251092715</v>
      </c>
      <c r="D656" s="24"/>
      <c r="E656" s="24">
        <f t="shared" si="87"/>
        <v>4841382.102589922</v>
      </c>
      <c r="F656" s="24">
        <f t="shared" si="81"/>
        <v>16807.948587882449</v>
      </c>
      <c r="G656" s="32"/>
      <c r="H656" s="25">
        <f t="shared" ca="1" si="86"/>
        <v>911.75890410958903</v>
      </c>
      <c r="I656" s="26">
        <f t="shared" ca="1" si="82"/>
        <v>-2078539.3551088357</v>
      </c>
      <c r="J656" s="26">
        <f t="shared" ca="1" si="84"/>
        <v>2078539.3551088357</v>
      </c>
      <c r="K656" s="27">
        <f t="shared" ca="1" si="85"/>
        <v>-12602.890201928356</v>
      </c>
      <c r="L656" s="27">
        <f t="shared" ca="1" si="83"/>
        <v>114.33333333333333</v>
      </c>
    </row>
    <row r="657" spans="1:12">
      <c r="A657" s="31">
        <v>62033</v>
      </c>
      <c r="B657" s="23">
        <v>654</v>
      </c>
      <c r="C657" s="24">
        <f t="shared" si="80"/>
        <v>4820578.9736971539</v>
      </c>
      <c r="D657" s="24"/>
      <c r="E657" s="24">
        <f t="shared" si="87"/>
        <v>4859818.4310902897</v>
      </c>
      <c r="F657" s="24">
        <f t="shared" si="81"/>
        <v>16872.026407940037</v>
      </c>
      <c r="G657" s="32"/>
      <c r="H657" s="25">
        <f t="shared" ca="1" si="86"/>
        <v>912.75890410958903</v>
      </c>
      <c r="I657" s="26">
        <f t="shared" ca="1" si="82"/>
        <v>-2091142.2453107641</v>
      </c>
      <c r="J657" s="26">
        <f t="shared" ca="1" si="84"/>
        <v>2091142.2453107641</v>
      </c>
      <c r="K657" s="27">
        <f t="shared" ca="1" si="85"/>
        <v>-12647.000317635106</v>
      </c>
      <c r="L657" s="27">
        <f t="shared" ca="1" si="83"/>
        <v>114.41666666666667</v>
      </c>
    </row>
    <row r="658" spans="1:12">
      <c r="A658" s="31">
        <v>62063</v>
      </c>
      <c r="B658" s="23">
        <v>655</v>
      </c>
      <c r="C658" s="24">
        <f t="shared" si="80"/>
        <v>4838951.0001050942</v>
      </c>
      <c r="D658" s="24"/>
      <c r="E658" s="24">
        <f t="shared" si="87"/>
        <v>4878319.2867404092</v>
      </c>
      <c r="F658" s="24">
        <f t="shared" si="81"/>
        <v>16936.328500367828</v>
      </c>
      <c r="G658" s="32"/>
      <c r="H658" s="25">
        <f t="shared" ca="1" si="86"/>
        <v>913.75890410958903</v>
      </c>
      <c r="I658" s="26">
        <f t="shared" ca="1" si="82"/>
        <v>-2103789.2456283993</v>
      </c>
      <c r="J658" s="26">
        <f t="shared" ca="1" si="84"/>
        <v>2103789.2456283993</v>
      </c>
      <c r="K658" s="27">
        <f t="shared" ca="1" si="85"/>
        <v>-12691.264818746829</v>
      </c>
      <c r="L658" s="27">
        <f t="shared" ca="1" si="83"/>
        <v>114.5</v>
      </c>
    </row>
    <row r="659" spans="1:12">
      <c r="A659" s="31">
        <v>62094</v>
      </c>
      <c r="B659" s="23">
        <v>656</v>
      </c>
      <c r="C659" s="24">
        <f t="shared" si="80"/>
        <v>4857387.3286054619</v>
      </c>
      <c r="D659" s="24"/>
      <c r="E659" s="24">
        <f t="shared" si="87"/>
        <v>4896884.8953853035</v>
      </c>
      <c r="F659" s="24">
        <f t="shared" si="81"/>
        <v>17000.855650119116</v>
      </c>
      <c r="G659" s="32"/>
      <c r="H659" s="25">
        <f t="shared" ca="1" si="86"/>
        <v>914.75890410958903</v>
      </c>
      <c r="I659" s="26">
        <f t="shared" ca="1" si="82"/>
        <v>-2116480.5104471464</v>
      </c>
      <c r="J659" s="26">
        <f t="shared" ca="1" si="84"/>
        <v>2116480.5104471464</v>
      </c>
      <c r="K659" s="27">
        <f t="shared" ca="1" si="85"/>
        <v>-12735.684245612443</v>
      </c>
      <c r="L659" s="27">
        <f t="shared" ca="1" si="83"/>
        <v>114.58333333333333</v>
      </c>
    </row>
    <row r="660" spans="1:12">
      <c r="A660" s="31">
        <v>62125</v>
      </c>
      <c r="B660" s="23">
        <v>657</v>
      </c>
      <c r="C660" s="24">
        <f t="shared" si="80"/>
        <v>4875888.1842555813</v>
      </c>
      <c r="D660" s="24"/>
      <c r="E660" s="24">
        <f t="shared" si="87"/>
        <v>4915515.4836604549</v>
      </c>
      <c r="F660" s="24">
        <f t="shared" si="81"/>
        <v>17065.608644894532</v>
      </c>
      <c r="G660" s="32"/>
      <c r="H660" s="25">
        <f t="shared" ca="1" si="86"/>
        <v>915.75890410958903</v>
      </c>
      <c r="I660" s="26">
        <f t="shared" ca="1" si="82"/>
        <v>-2129216.1946927588</v>
      </c>
      <c r="J660" s="26">
        <f t="shared" ca="1" si="84"/>
        <v>2129216.1946927588</v>
      </c>
      <c r="K660" s="27">
        <f t="shared" ca="1" si="85"/>
        <v>-12780.259140472088</v>
      </c>
      <c r="L660" s="27">
        <f t="shared" ca="1" si="83"/>
        <v>114.66666666666667</v>
      </c>
    </row>
    <row r="661" spans="1:12">
      <c r="A661" s="31">
        <v>62153</v>
      </c>
      <c r="B661" s="23">
        <v>658</v>
      </c>
      <c r="C661" s="24">
        <f t="shared" si="80"/>
        <v>4894453.7929004757</v>
      </c>
      <c r="D661" s="24"/>
      <c r="E661" s="24">
        <f t="shared" si="87"/>
        <v>4934211.2789945696</v>
      </c>
      <c r="F661" s="24">
        <f t="shared" si="81"/>
        <v>17130.588275151662</v>
      </c>
      <c r="G661" s="32"/>
      <c r="H661" s="25">
        <f t="shared" ca="1" si="86"/>
        <v>916.75890410958903</v>
      </c>
      <c r="I661" s="26">
        <f t="shared" ca="1" si="82"/>
        <v>-2141996.4538332308</v>
      </c>
      <c r="J661" s="26">
        <f t="shared" ca="1" si="84"/>
        <v>2141996.4538332308</v>
      </c>
      <c r="K661" s="27">
        <f t="shared" ca="1" si="85"/>
        <v>-12824.99004746374</v>
      </c>
      <c r="L661" s="27">
        <f t="shared" ca="1" si="83"/>
        <v>114.75</v>
      </c>
    </row>
    <row r="662" spans="1:12">
      <c r="A662" s="31">
        <v>62184</v>
      </c>
      <c r="B662" s="23">
        <v>659</v>
      </c>
      <c r="C662" s="24">
        <f t="shared" si="80"/>
        <v>4913084.381175627</v>
      </c>
      <c r="D662" s="24"/>
      <c r="E662" s="24">
        <f t="shared" si="87"/>
        <v>4952972.5096123535</v>
      </c>
      <c r="F662" s="24">
        <f t="shared" si="81"/>
        <v>17195.795334114693</v>
      </c>
      <c r="G662" s="32"/>
      <c r="H662" s="25">
        <f t="shared" ca="1" si="86"/>
        <v>917.75890410958903</v>
      </c>
      <c r="I662" s="26">
        <f t="shared" ca="1" si="82"/>
        <v>-2154821.4438806945</v>
      </c>
      <c r="J662" s="26">
        <f t="shared" ca="1" si="84"/>
        <v>2154821.4438806945</v>
      </c>
      <c r="K662" s="27">
        <f t="shared" ca="1" si="85"/>
        <v>-12869.877512629862</v>
      </c>
      <c r="L662" s="27">
        <f t="shared" ca="1" si="83"/>
        <v>114.83333333333333</v>
      </c>
    </row>
    <row r="663" spans="1:12">
      <c r="A663" s="31">
        <v>62214</v>
      </c>
      <c r="B663" s="23">
        <v>660</v>
      </c>
      <c r="C663" s="24">
        <f t="shared" si="80"/>
        <v>4931780.1765097417</v>
      </c>
      <c r="D663" s="24"/>
      <c r="E663" s="24">
        <f t="shared" si="87"/>
        <v>4971799.4045372996</v>
      </c>
      <c r="F663" s="24">
        <f t="shared" si="81"/>
        <v>17261.230617784095</v>
      </c>
      <c r="G663" s="32"/>
      <c r="H663" s="25">
        <f t="shared" ca="1" si="86"/>
        <v>918.75890410958903</v>
      </c>
      <c r="I663" s="26">
        <f t="shared" ca="1" si="82"/>
        <v>-2167691.3213933245</v>
      </c>
      <c r="J663" s="26">
        <f t="shared" ca="1" si="84"/>
        <v>2167691.3213933245</v>
      </c>
      <c r="K663" s="27">
        <f t="shared" ca="1" si="85"/>
        <v>-12914.922083924066</v>
      </c>
      <c r="L663" s="27">
        <f t="shared" ca="1" si="83"/>
        <v>114.91666666666667</v>
      </c>
    </row>
    <row r="664" spans="1:12">
      <c r="A664" s="31">
        <v>62245</v>
      </c>
      <c r="B664" s="23">
        <v>661</v>
      </c>
      <c r="C664" s="24">
        <f t="shared" si="80"/>
        <v>4950541.4071275257</v>
      </c>
      <c r="D664" s="24"/>
      <c r="E664" s="24">
        <f t="shared" si="87"/>
        <v>4990692.1935944837</v>
      </c>
      <c r="F664" s="24">
        <f t="shared" si="81"/>
        <v>17326.894924946337</v>
      </c>
      <c r="G664" s="32"/>
      <c r="H664" s="25">
        <f t="shared" ca="1" si="86"/>
        <v>919.75890410958903</v>
      </c>
      <c r="I664" s="26">
        <f t="shared" ca="1" si="82"/>
        <v>-2180606.2434772486</v>
      </c>
      <c r="J664" s="26">
        <f t="shared" ca="1" si="84"/>
        <v>2180606.2434772486</v>
      </c>
      <c r="K664" s="27">
        <f t="shared" ca="1" si="85"/>
        <v>-12960.124311217802</v>
      </c>
      <c r="L664" s="27">
        <f t="shared" ca="1" si="83"/>
        <v>115</v>
      </c>
    </row>
    <row r="665" spans="1:12">
      <c r="A665" s="31">
        <v>62275</v>
      </c>
      <c r="B665" s="23">
        <v>662</v>
      </c>
      <c r="C665" s="24">
        <f t="shared" si="80"/>
        <v>4969368.3020524718</v>
      </c>
      <c r="D665" s="24"/>
      <c r="E665" s="24">
        <f t="shared" si="87"/>
        <v>5009651.1074133674</v>
      </c>
      <c r="F665" s="24">
        <f t="shared" si="81"/>
        <v>17392.789057183651</v>
      </c>
      <c r="G665" s="32"/>
      <c r="H665" s="25">
        <f t="shared" ca="1" si="86"/>
        <v>920.75890410958903</v>
      </c>
      <c r="I665" s="26">
        <f t="shared" ca="1" si="82"/>
        <v>-2193566.3677884662</v>
      </c>
      <c r="J665" s="26">
        <f t="shared" ca="1" si="84"/>
        <v>2193566.3677884662</v>
      </c>
      <c r="K665" s="27">
        <f t="shared" ca="1" si="85"/>
        <v>-13005.484746307062</v>
      </c>
      <c r="L665" s="27">
        <f t="shared" ca="1" si="83"/>
        <v>115.08333333333333</v>
      </c>
    </row>
    <row r="666" spans="1:12">
      <c r="A666" s="31">
        <v>62306</v>
      </c>
      <c r="B666" s="23">
        <v>663</v>
      </c>
      <c r="C666" s="24">
        <f t="shared" si="80"/>
        <v>4988261.0911096558</v>
      </c>
      <c r="D666" s="24"/>
      <c r="E666" s="24">
        <f t="shared" si="87"/>
        <v>5028676.3774306169</v>
      </c>
      <c r="F666" s="24">
        <f t="shared" si="81"/>
        <v>17458.913818883793</v>
      </c>
      <c r="G666" s="32"/>
      <c r="H666" s="25">
        <f t="shared" ca="1" si="86"/>
        <v>921.75890410958903</v>
      </c>
      <c r="I666" s="26">
        <f t="shared" ca="1" si="82"/>
        <v>-2206571.8525347733</v>
      </c>
      <c r="J666" s="26">
        <f t="shared" ca="1" si="84"/>
        <v>2206571.8525347733</v>
      </c>
      <c r="K666" s="27">
        <f t="shared" ca="1" si="85"/>
        <v>-13051.003942919138</v>
      </c>
      <c r="L666" s="27">
        <f t="shared" ca="1" si="83"/>
        <v>115.16666666666667</v>
      </c>
    </row>
    <row r="667" spans="1:12">
      <c r="A667" s="31">
        <v>62337</v>
      </c>
      <c r="B667" s="23">
        <v>664</v>
      </c>
      <c r="C667" s="24">
        <f t="shared" si="80"/>
        <v>5007220.0049285395</v>
      </c>
      <c r="D667" s="24"/>
      <c r="E667" s="24">
        <f t="shared" si="87"/>
        <v>5047768.2358929273</v>
      </c>
      <c r="F667" s="24">
        <f t="shared" si="81"/>
        <v>17525.270017249888</v>
      </c>
      <c r="G667" s="32"/>
      <c r="H667" s="25">
        <f t="shared" ca="1" si="86"/>
        <v>922.75890410958903</v>
      </c>
      <c r="I667" s="26">
        <f t="shared" ca="1" si="82"/>
        <v>-2219622.8564776923</v>
      </c>
      <c r="J667" s="26">
        <f t="shared" ca="1" si="84"/>
        <v>2219622.8564776923</v>
      </c>
      <c r="K667" s="27">
        <f t="shared" ca="1" si="85"/>
        <v>-13096.682456719354</v>
      </c>
      <c r="L667" s="27">
        <f t="shared" ca="1" si="83"/>
        <v>115.25</v>
      </c>
    </row>
    <row r="668" spans="1:12">
      <c r="A668" s="31">
        <v>62367</v>
      </c>
      <c r="B668" s="23">
        <v>665</v>
      </c>
      <c r="C668" s="24">
        <f t="shared" si="80"/>
        <v>5026245.274945789</v>
      </c>
      <c r="D668" s="24"/>
      <c r="E668" s="24">
        <f t="shared" si="87"/>
        <v>5066926.9158598557</v>
      </c>
      <c r="F668" s="24">
        <f t="shared" si="81"/>
        <v>17591.858462310262</v>
      </c>
      <c r="G668" s="32"/>
      <c r="H668" s="25">
        <f t="shared" ca="1" si="86"/>
        <v>923.75890410958903</v>
      </c>
      <c r="I668" s="26">
        <f t="shared" ca="1" si="82"/>
        <v>-2232719.5389344115</v>
      </c>
      <c r="J668" s="26">
        <f t="shared" ca="1" si="84"/>
        <v>2232719.5389344115</v>
      </c>
      <c r="K668" s="27">
        <f t="shared" ca="1" si="85"/>
        <v>-13142.520845317871</v>
      </c>
      <c r="L668" s="27">
        <f t="shared" ca="1" si="83"/>
        <v>115.33333333333333</v>
      </c>
    </row>
    <row r="669" spans="1:12">
      <c r="A669" s="31">
        <v>62398</v>
      </c>
      <c r="B669" s="23">
        <v>666</v>
      </c>
      <c r="C669" s="24">
        <f t="shared" si="80"/>
        <v>5045337.1334080994</v>
      </c>
      <c r="D669" s="24"/>
      <c r="E669" s="24">
        <f t="shared" si="87"/>
        <v>5086152.6512066685</v>
      </c>
      <c r="F669" s="24">
        <f t="shared" si="81"/>
        <v>17658.679966928346</v>
      </c>
      <c r="G669" s="32"/>
      <c r="H669" s="25">
        <f t="shared" ca="1" si="86"/>
        <v>924.75890410958903</v>
      </c>
      <c r="I669" s="26">
        <f t="shared" ca="1" si="82"/>
        <v>-2245862.0597797292</v>
      </c>
      <c r="J669" s="26">
        <f t="shared" ca="1" si="84"/>
        <v>2245862.0597797292</v>
      </c>
      <c r="K669" s="27">
        <f t="shared" ca="1" si="85"/>
        <v>-13188.519668276484</v>
      </c>
      <c r="L669" s="27">
        <f t="shared" ca="1" si="83"/>
        <v>115.41666666666667</v>
      </c>
    </row>
    <row r="670" spans="1:12">
      <c r="A670" s="31">
        <v>62428</v>
      </c>
      <c r="B670" s="23">
        <v>667</v>
      </c>
      <c r="C670" s="24">
        <f t="shared" si="80"/>
        <v>5064495.8133750279</v>
      </c>
      <c r="D670" s="24"/>
      <c r="E670" s="24">
        <f t="shared" si="87"/>
        <v>5105445.6766271945</v>
      </c>
      <c r="F670" s="24">
        <f t="shared" si="81"/>
        <v>17725.735346812595</v>
      </c>
      <c r="G670" s="32"/>
      <c r="H670" s="25">
        <f t="shared" ca="1" si="86"/>
        <v>925.75890410958903</v>
      </c>
      <c r="I670" s="26">
        <f t="shared" ca="1" si="82"/>
        <v>-2259050.5794480057</v>
      </c>
      <c r="J670" s="26">
        <f t="shared" ca="1" si="84"/>
        <v>2259050.5794480057</v>
      </c>
      <c r="K670" s="27">
        <f t="shared" ca="1" si="85"/>
        <v>-13234.679487115453</v>
      </c>
      <c r="L670" s="27">
        <f t="shared" ca="1" si="83"/>
        <v>115.5</v>
      </c>
    </row>
    <row r="671" spans="1:12">
      <c r="A671" s="31">
        <v>62459</v>
      </c>
      <c r="B671" s="23">
        <v>668</v>
      </c>
      <c r="C671" s="24">
        <f t="shared" si="80"/>
        <v>5083721.5487218406</v>
      </c>
      <c r="D671" s="24"/>
      <c r="E671" s="24">
        <f t="shared" si="87"/>
        <v>5124806.227636693</v>
      </c>
      <c r="F671" s="24">
        <f t="shared" si="81"/>
        <v>17793.025420526439</v>
      </c>
      <c r="G671" s="32"/>
      <c r="H671" s="25">
        <f t="shared" ca="1" si="86"/>
        <v>926.75890410958903</v>
      </c>
      <c r="I671" s="26">
        <f t="shared" ca="1" si="82"/>
        <v>-2272285.2589351209</v>
      </c>
      <c r="J671" s="26">
        <f t="shared" ca="1" si="84"/>
        <v>2272285.2589351209</v>
      </c>
      <c r="K671" s="27">
        <f t="shared" ca="1" si="85"/>
        <v>-13281.000865320355</v>
      </c>
      <c r="L671" s="27">
        <f t="shared" ca="1" si="83"/>
        <v>115.58333333333333</v>
      </c>
    </row>
    <row r="672" spans="1:12">
      <c r="A672" s="31">
        <v>62490</v>
      </c>
      <c r="B672" s="23">
        <v>669</v>
      </c>
      <c r="C672" s="24">
        <f t="shared" si="80"/>
        <v>5103014.5741423666</v>
      </c>
      <c r="D672" s="24"/>
      <c r="E672" s="24">
        <f t="shared" si="87"/>
        <v>5144234.5405747248</v>
      </c>
      <c r="F672" s="24">
        <f t="shared" si="81"/>
        <v>17860.551009498282</v>
      </c>
      <c r="G672" s="32"/>
      <c r="H672" s="25">
        <f t="shared" ca="1" si="86"/>
        <v>927.75890410958903</v>
      </c>
      <c r="I672" s="26">
        <f t="shared" ca="1" si="82"/>
        <v>-2285566.2598004411</v>
      </c>
      <c r="J672" s="26">
        <f t="shared" ca="1" si="84"/>
        <v>2285566.2598004411</v>
      </c>
      <c r="K672" s="27">
        <f t="shared" ca="1" si="85"/>
        <v>-13327.484368348974</v>
      </c>
      <c r="L672" s="27">
        <f t="shared" ca="1" si="83"/>
        <v>115.66666666666667</v>
      </c>
    </row>
    <row r="673" spans="1:12">
      <c r="A673" s="31">
        <v>62518</v>
      </c>
      <c r="B673" s="23">
        <v>670</v>
      </c>
      <c r="C673" s="24">
        <f t="shared" si="80"/>
        <v>5122375.1251518652</v>
      </c>
      <c r="D673" s="24"/>
      <c r="E673" s="24">
        <f t="shared" si="87"/>
        <v>5163730.852608039</v>
      </c>
      <c r="F673" s="24">
        <f t="shared" si="81"/>
        <v>17928.312938031526</v>
      </c>
      <c r="G673" s="32"/>
      <c r="H673" s="25">
        <f t="shared" ca="1" si="86"/>
        <v>928.75890410958903</v>
      </c>
      <c r="I673" s="26">
        <f t="shared" ca="1" si="82"/>
        <v>-2298893.7441687901</v>
      </c>
      <c r="J673" s="26">
        <f t="shared" ca="1" si="84"/>
        <v>2298893.7441687901</v>
      </c>
      <c r="K673" s="27">
        <f t="shared" ca="1" si="85"/>
        <v>-13374.130563638197</v>
      </c>
      <c r="L673" s="27">
        <f t="shared" ca="1" si="83"/>
        <v>115.75</v>
      </c>
    </row>
    <row r="674" spans="1:12">
      <c r="A674" s="31">
        <v>62549</v>
      </c>
      <c r="B674" s="23">
        <v>671</v>
      </c>
      <c r="C674" s="24">
        <f t="shared" si="80"/>
        <v>5141803.4380898969</v>
      </c>
      <c r="D674" s="24"/>
      <c r="E674" s="24">
        <f t="shared" si="87"/>
        <v>5183295.4017334701</v>
      </c>
      <c r="F674" s="24">
        <f t="shared" si="81"/>
        <v>17996.312033314636</v>
      </c>
      <c r="G674" s="32"/>
      <c r="H674" s="25">
        <f t="shared" ca="1" si="86"/>
        <v>929.75890410958903</v>
      </c>
      <c r="I674" s="26">
        <f t="shared" ca="1" si="82"/>
        <v>-2312267.8747324282</v>
      </c>
      <c r="J674" s="26">
        <f t="shared" ca="1" si="84"/>
        <v>2312267.8747324282</v>
      </c>
      <c r="K674" s="27">
        <f t="shared" ca="1" si="85"/>
        <v>-13420.940020610931</v>
      </c>
      <c r="L674" s="27">
        <f t="shared" ca="1" si="83"/>
        <v>115.83333333333333</v>
      </c>
    </row>
    <row r="675" spans="1:12">
      <c r="A675" s="31">
        <v>62579</v>
      </c>
      <c r="B675" s="23">
        <v>672</v>
      </c>
      <c r="C675" s="24">
        <f t="shared" si="80"/>
        <v>5161299.7501232112</v>
      </c>
      <c r="D675" s="24"/>
      <c r="E675" s="24">
        <f t="shared" si="87"/>
        <v>5202928.4267808404</v>
      </c>
      <c r="F675" s="24">
        <f t="shared" si="81"/>
        <v>18064.549125431236</v>
      </c>
      <c r="G675" s="32"/>
      <c r="H675" s="25">
        <f t="shared" ca="1" si="86"/>
        <v>930.75890410958903</v>
      </c>
      <c r="I675" s="26">
        <f t="shared" ca="1" si="82"/>
        <v>-2325688.8147530393</v>
      </c>
      <c r="J675" s="26">
        <f t="shared" ca="1" si="84"/>
        <v>2325688.8147530393</v>
      </c>
      <c r="K675" s="27">
        <f t="shared" ca="1" si="85"/>
        <v>-13467.913310683069</v>
      </c>
      <c r="L675" s="27">
        <f t="shared" ca="1" si="83"/>
        <v>115.91666666666667</v>
      </c>
    </row>
    <row r="676" spans="1:12">
      <c r="A676" s="31">
        <v>62610</v>
      </c>
      <c r="B676" s="23">
        <v>673</v>
      </c>
      <c r="C676" s="24">
        <f t="shared" si="80"/>
        <v>5180864.2992486423</v>
      </c>
      <c r="D676" s="24"/>
      <c r="E676" s="24">
        <f t="shared" si="87"/>
        <v>5222630.1674158769</v>
      </c>
      <c r="F676" s="24">
        <f t="shared" si="81"/>
        <v>18133.025047370247</v>
      </c>
      <c r="G676" s="32"/>
      <c r="H676" s="25">
        <f t="shared" ca="1" si="86"/>
        <v>931.75890410958903</v>
      </c>
      <c r="I676" s="26">
        <f t="shared" ca="1" si="82"/>
        <v>-2339156.7280637221</v>
      </c>
      <c r="J676" s="26">
        <f t="shared" ca="1" si="84"/>
        <v>2339156.7280637221</v>
      </c>
      <c r="K676" s="27">
        <f t="shared" ca="1" si="85"/>
        <v>-13515.05100727046</v>
      </c>
      <c r="L676" s="27">
        <f t="shared" ca="1" si="83"/>
        <v>116</v>
      </c>
    </row>
    <row r="677" spans="1:12">
      <c r="A677" s="31">
        <v>62640</v>
      </c>
      <c r="B677" s="23">
        <v>674</v>
      </c>
      <c r="C677" s="24">
        <f t="shared" si="80"/>
        <v>5200497.3242960125</v>
      </c>
      <c r="D677" s="24"/>
      <c r="E677" s="24">
        <f t="shared" si="87"/>
        <v>5242400.864143136</v>
      </c>
      <c r="F677" s="24">
        <f t="shared" si="81"/>
        <v>18201.740635036043</v>
      </c>
      <c r="G677" s="32"/>
      <c r="H677" s="25">
        <f t="shared" ca="1" si="86"/>
        <v>932.75890410958903</v>
      </c>
      <c r="I677" s="26">
        <f t="shared" ca="1" si="82"/>
        <v>-2352671.7790709925</v>
      </c>
      <c r="J677" s="26">
        <f t="shared" ca="1" si="84"/>
        <v>2352671.7790709925</v>
      </c>
      <c r="K677" s="27">
        <f t="shared" ca="1" si="85"/>
        <v>-13562.353685795904</v>
      </c>
      <c r="L677" s="27">
        <f t="shared" ca="1" si="83"/>
        <v>116.08333333333333</v>
      </c>
    </row>
    <row r="678" spans="1:12">
      <c r="A678" s="31">
        <v>62671</v>
      </c>
      <c r="B678" s="23">
        <v>675</v>
      </c>
      <c r="C678" s="24">
        <f t="shared" si="80"/>
        <v>5220199.064931049</v>
      </c>
      <c r="D678" s="24"/>
      <c r="E678" s="24">
        <f t="shared" si="87"/>
        <v>5262240.7583089396</v>
      </c>
      <c r="F678" s="24">
        <f t="shared" si="81"/>
        <v>18270.69672725867</v>
      </c>
      <c r="G678" s="32"/>
      <c r="H678" s="25">
        <f t="shared" ca="1" si="86"/>
        <v>933.75890410958903</v>
      </c>
      <c r="I678" s="26">
        <f t="shared" ca="1" si="82"/>
        <v>-2366234.1327567883</v>
      </c>
      <c r="J678" s="26">
        <f t="shared" ca="1" si="84"/>
        <v>2366234.1327567883</v>
      </c>
      <c r="K678" s="27">
        <f t="shared" ca="1" si="85"/>
        <v>-13609.821923696189</v>
      </c>
      <c r="L678" s="27">
        <f t="shared" ca="1" si="83"/>
        <v>116.16666666666667</v>
      </c>
    </row>
    <row r="679" spans="1:12">
      <c r="A679" s="31">
        <v>62702</v>
      </c>
      <c r="B679" s="23">
        <v>676</v>
      </c>
      <c r="C679" s="24">
        <f t="shared" si="80"/>
        <v>5239969.7616583081</v>
      </c>
      <c r="D679" s="24"/>
      <c r="E679" s="24">
        <f t="shared" si="87"/>
        <v>5282150.0921043241</v>
      </c>
      <c r="F679" s="24">
        <f t="shared" si="81"/>
        <v>18339.894165804075</v>
      </c>
      <c r="G679" s="32"/>
      <c r="H679" s="25">
        <f t="shared" ca="1" si="86"/>
        <v>934.75890410958903</v>
      </c>
      <c r="I679" s="26">
        <f t="shared" ca="1" si="82"/>
        <v>-2379843.9546804843</v>
      </c>
      <c r="J679" s="26">
        <f t="shared" ca="1" si="84"/>
        <v>2379843.9546804843</v>
      </c>
      <c r="K679" s="27">
        <f t="shared" ca="1" si="85"/>
        <v>-13657.456300429127</v>
      </c>
      <c r="L679" s="27">
        <f t="shared" ca="1" si="83"/>
        <v>116.25</v>
      </c>
    </row>
    <row r="680" spans="1:12">
      <c r="A680" s="31">
        <v>62732</v>
      </c>
      <c r="B680" s="23">
        <v>677</v>
      </c>
      <c r="C680" s="24">
        <f t="shared" si="80"/>
        <v>5259809.6558241118</v>
      </c>
      <c r="D680" s="24"/>
      <c r="E680" s="24">
        <f t="shared" si="87"/>
        <v>5302129.1085679922</v>
      </c>
      <c r="F680" s="24">
        <f t="shared" si="81"/>
        <v>18409.333795384391</v>
      </c>
      <c r="G680" s="32"/>
      <c r="H680" s="25">
        <f t="shared" ca="1" si="86"/>
        <v>935.75890410958903</v>
      </c>
      <c r="I680" s="26">
        <f t="shared" ca="1" si="82"/>
        <v>-2393501.4109809133</v>
      </c>
      <c r="J680" s="26">
        <f t="shared" ca="1" si="84"/>
        <v>2393501.4109809133</v>
      </c>
      <c r="K680" s="27">
        <f t="shared" ca="1" si="85"/>
        <v>-13705.257397480629</v>
      </c>
      <c r="L680" s="27">
        <f t="shared" ca="1" si="83"/>
        <v>116.33333333333333</v>
      </c>
    </row>
    <row r="681" spans="1:12">
      <c r="A681" s="31">
        <v>62763</v>
      </c>
      <c r="B681" s="23">
        <v>678</v>
      </c>
      <c r="C681" s="24">
        <f t="shared" si="80"/>
        <v>5279718.9896194963</v>
      </c>
      <c r="D681" s="24"/>
      <c r="E681" s="24">
        <f t="shared" si="87"/>
        <v>5322178.0515892832</v>
      </c>
      <c r="F681" s="24">
        <f t="shared" si="81"/>
        <v>18479.016463668235</v>
      </c>
      <c r="G681" s="32"/>
      <c r="H681" s="25">
        <f t="shared" ca="1" si="86"/>
        <v>936.75890410958903</v>
      </c>
      <c r="I681" s="26">
        <f t="shared" ca="1" si="82"/>
        <v>-2407206.6683783941</v>
      </c>
      <c r="J681" s="26">
        <f t="shared" ca="1" si="84"/>
        <v>2407206.6683783941</v>
      </c>
      <c r="K681" s="27">
        <f t="shared" ca="1" si="85"/>
        <v>-13753.225798371812</v>
      </c>
      <c r="L681" s="27">
        <f t="shared" ca="1" si="83"/>
        <v>116.41666666666667</v>
      </c>
    </row>
    <row r="682" spans="1:12">
      <c r="A682" s="31">
        <v>62793</v>
      </c>
      <c r="B682" s="23">
        <v>679</v>
      </c>
      <c r="C682" s="24">
        <f t="shared" si="80"/>
        <v>5299698.0060831644</v>
      </c>
      <c r="D682" s="24"/>
      <c r="E682" s="24">
        <f t="shared" si="87"/>
        <v>5342297.1659111483</v>
      </c>
      <c r="F682" s="24">
        <f t="shared" si="81"/>
        <v>18548.943021291074</v>
      </c>
      <c r="G682" s="32"/>
      <c r="H682" s="25">
        <f t="shared" ca="1" si="86"/>
        <v>937.75890410958903</v>
      </c>
      <c r="I682" s="26">
        <f t="shared" ca="1" si="82"/>
        <v>-2420959.8941767658</v>
      </c>
      <c r="J682" s="26">
        <f t="shared" ca="1" si="84"/>
        <v>2420959.8941767658</v>
      </c>
      <c r="K682" s="27">
        <f t="shared" ca="1" si="85"/>
        <v>-13801.362088666112</v>
      </c>
      <c r="L682" s="27">
        <f t="shared" ca="1" si="83"/>
        <v>116.5</v>
      </c>
    </row>
    <row r="683" spans="1:12">
      <c r="A683" s="31">
        <v>62824</v>
      </c>
      <c r="B683" s="23">
        <v>680</v>
      </c>
      <c r="C683" s="24">
        <f t="shared" si="80"/>
        <v>5319746.9491044553</v>
      </c>
      <c r="D683" s="24"/>
      <c r="E683" s="24">
        <f t="shared" si="87"/>
        <v>5362486.6971331406</v>
      </c>
      <c r="F683" s="24">
        <f t="shared" si="81"/>
        <v>18619.114321865593</v>
      </c>
      <c r="G683" s="32"/>
      <c r="H683" s="25">
        <f t="shared" ca="1" si="86"/>
        <v>938.75890410958903</v>
      </c>
      <c r="I683" s="26">
        <f t="shared" ca="1" si="82"/>
        <v>-2434761.2562654321</v>
      </c>
      <c r="J683" s="26">
        <f t="shared" ca="1" si="84"/>
        <v>2434761.2562654321</v>
      </c>
      <c r="K683" s="27">
        <f t="shared" ca="1" si="85"/>
        <v>-13849.666855976444</v>
      </c>
      <c r="L683" s="27">
        <f t="shared" ca="1" si="83"/>
        <v>116.58333333333333</v>
      </c>
    </row>
    <row r="684" spans="1:12">
      <c r="A684" s="31">
        <v>62855</v>
      </c>
      <c r="B684" s="23">
        <v>681</v>
      </c>
      <c r="C684" s="24">
        <f t="shared" si="80"/>
        <v>5339866.0634263204</v>
      </c>
      <c r="D684" s="24"/>
      <c r="E684" s="24">
        <f t="shared" si="87"/>
        <v>5382746.8917144099</v>
      </c>
      <c r="F684" s="24">
        <f t="shared" si="81"/>
        <v>18689.531221992118</v>
      </c>
      <c r="G684" s="32"/>
      <c r="H684" s="25">
        <f t="shared" ca="1" si="86"/>
        <v>939.75890410958903</v>
      </c>
      <c r="I684" s="26">
        <f t="shared" ca="1" si="82"/>
        <v>-2448610.9231214086</v>
      </c>
      <c r="J684" s="26">
        <f t="shared" ca="1" si="84"/>
        <v>2448610.9231214086</v>
      </c>
      <c r="K684" s="27">
        <f t="shared" ca="1" si="85"/>
        <v>-13898.140689972362</v>
      </c>
      <c r="L684" s="27">
        <f t="shared" ca="1" si="83"/>
        <v>116.66666666666667</v>
      </c>
    </row>
    <row r="685" spans="1:12">
      <c r="A685" s="31">
        <v>62884</v>
      </c>
      <c r="B685" s="23">
        <v>682</v>
      </c>
      <c r="C685" s="24">
        <f t="shared" si="80"/>
        <v>5360055.5946483128</v>
      </c>
      <c r="D685" s="24"/>
      <c r="E685" s="24">
        <f t="shared" si="87"/>
        <v>5403077.9969767136</v>
      </c>
      <c r="F685" s="24">
        <f t="shared" si="81"/>
        <v>18760.194581269094</v>
      </c>
      <c r="G685" s="32"/>
      <c r="H685" s="25">
        <f t="shared" ca="1" si="86"/>
        <v>940.75890410958903</v>
      </c>
      <c r="I685" s="26">
        <f t="shared" ca="1" si="82"/>
        <v>-2462509.0638113809</v>
      </c>
      <c r="J685" s="26">
        <f t="shared" ca="1" si="84"/>
        <v>2462509.0638113809</v>
      </c>
      <c r="K685" s="27">
        <f t="shared" ca="1" si="85"/>
        <v>-13946.784182387266</v>
      </c>
      <c r="L685" s="27">
        <f t="shared" ca="1" si="83"/>
        <v>116.75</v>
      </c>
    </row>
    <row r="686" spans="1:12">
      <c r="A686" s="31">
        <v>62915</v>
      </c>
      <c r="B686" s="23">
        <v>683</v>
      </c>
      <c r="C686" s="24">
        <f t="shared" si="80"/>
        <v>5380315.7892295821</v>
      </c>
      <c r="D686" s="24"/>
      <c r="E686" s="24">
        <f t="shared" si="87"/>
        <v>5423480.2611074354</v>
      </c>
      <c r="F686" s="24">
        <f t="shared" si="81"/>
        <v>18831.105262303536</v>
      </c>
      <c r="G686" s="32"/>
      <c r="H686" s="25">
        <f t="shared" ca="1" si="86"/>
        <v>941.75890410958903</v>
      </c>
      <c r="I686" s="26">
        <f t="shared" ca="1" si="82"/>
        <v>-2476455.8479937683</v>
      </c>
      <c r="J686" s="26">
        <f t="shared" ca="1" si="84"/>
        <v>2476455.8479937683</v>
      </c>
      <c r="K686" s="27">
        <f t="shared" ca="1" si="85"/>
        <v>-13995.597927025621</v>
      </c>
      <c r="L686" s="27">
        <f t="shared" ca="1" si="83"/>
        <v>116.83333333333333</v>
      </c>
    </row>
    <row r="687" spans="1:12">
      <c r="A687" s="31">
        <v>62945</v>
      </c>
      <c r="B687" s="23">
        <v>684</v>
      </c>
      <c r="C687" s="24">
        <f t="shared" si="80"/>
        <v>5400646.8944918858</v>
      </c>
      <c r="D687" s="24"/>
      <c r="E687" s="24">
        <f t="shared" si="87"/>
        <v>5443953.9331626147</v>
      </c>
      <c r="F687" s="24">
        <f t="shared" si="81"/>
        <v>18902.2641307216</v>
      </c>
      <c r="G687" s="32"/>
      <c r="H687" s="25">
        <f t="shared" ca="1" si="86"/>
        <v>942.75890410958903</v>
      </c>
      <c r="I687" s="26">
        <f t="shared" ca="1" si="82"/>
        <v>-2490451.4459207938</v>
      </c>
      <c r="J687" s="26">
        <f t="shared" ca="1" si="84"/>
        <v>2490451.4459207938</v>
      </c>
      <c r="K687" s="27">
        <f t="shared" ca="1" si="85"/>
        <v>-14044.582519770211</v>
      </c>
      <c r="L687" s="27">
        <f t="shared" ca="1" si="83"/>
        <v>116.91666666666667</v>
      </c>
    </row>
    <row r="688" spans="1:12">
      <c r="A688" s="31">
        <v>62976</v>
      </c>
      <c r="B688" s="23">
        <v>685</v>
      </c>
      <c r="C688" s="24">
        <f t="shared" si="80"/>
        <v>5421049.1586226076</v>
      </c>
      <c r="D688" s="24"/>
      <c r="E688" s="24">
        <f t="shared" si="87"/>
        <v>5464499.2630699873</v>
      </c>
      <c r="F688" s="24">
        <f t="shared" si="81"/>
        <v>18973.672055179126</v>
      </c>
      <c r="G688" s="32"/>
      <c r="H688" s="25">
        <f t="shared" ca="1" si="86"/>
        <v>943.75890410958903</v>
      </c>
      <c r="I688" s="26">
        <f t="shared" ca="1" si="82"/>
        <v>-2504496.0284405639</v>
      </c>
      <c r="J688" s="26">
        <f t="shared" ca="1" si="84"/>
        <v>2504496.0284405639</v>
      </c>
      <c r="K688" s="27">
        <f t="shared" ca="1" si="85"/>
        <v>-14093.738558589404</v>
      </c>
      <c r="L688" s="27">
        <f t="shared" ca="1" si="83"/>
        <v>117</v>
      </c>
    </row>
    <row r="689" spans="1:12">
      <c r="A689" s="31">
        <v>63006</v>
      </c>
      <c r="B689" s="23">
        <v>686</v>
      </c>
      <c r="C689" s="24">
        <f t="shared" si="80"/>
        <v>5441522.8306777868</v>
      </c>
      <c r="D689" s="24"/>
      <c r="E689" s="24">
        <f t="shared" si="87"/>
        <v>5485116.5016320357</v>
      </c>
      <c r="F689" s="24">
        <f t="shared" si="81"/>
        <v>19045.329907372252</v>
      </c>
      <c r="G689" s="32"/>
      <c r="H689" s="25">
        <f t="shared" ca="1" si="86"/>
        <v>944.75890410958903</v>
      </c>
      <c r="I689" s="26">
        <f t="shared" ca="1" si="82"/>
        <v>-2518589.7669991534</v>
      </c>
      <c r="J689" s="26">
        <f t="shared" ca="1" si="84"/>
        <v>2518589.7669991534</v>
      </c>
      <c r="K689" s="27">
        <f t="shared" ca="1" si="85"/>
        <v>-14143.066643544469</v>
      </c>
      <c r="L689" s="27">
        <f t="shared" ca="1" si="83"/>
        <v>117.08333333333333</v>
      </c>
    </row>
    <row r="690" spans="1:12">
      <c r="A690" s="31">
        <v>63037</v>
      </c>
      <c r="B690" s="23">
        <v>687</v>
      </c>
      <c r="C690" s="24">
        <f t="shared" si="80"/>
        <v>5462068.1605851594</v>
      </c>
      <c r="D690" s="24"/>
      <c r="E690" s="24">
        <f t="shared" si="87"/>
        <v>5505805.9005290512</v>
      </c>
      <c r="F690" s="24">
        <f t="shared" si="81"/>
        <v>19117.238562048056</v>
      </c>
      <c r="G690" s="32"/>
      <c r="H690" s="25">
        <f t="shared" ca="1" si="86"/>
        <v>945.75890410958903</v>
      </c>
      <c r="I690" s="26">
        <f t="shared" ca="1" si="82"/>
        <v>-2532732.8336426979</v>
      </c>
      <c r="J690" s="26">
        <f t="shared" ca="1" si="84"/>
        <v>2532732.8336426979</v>
      </c>
      <c r="K690" s="27">
        <f t="shared" ca="1" si="85"/>
        <v>-14192.567376796873</v>
      </c>
      <c r="L690" s="27">
        <f t="shared" ca="1" si="83"/>
        <v>117.16666666666667</v>
      </c>
    </row>
    <row r="691" spans="1:12">
      <c r="A691" s="31">
        <v>63068</v>
      </c>
      <c r="B691" s="23">
        <v>688</v>
      </c>
      <c r="C691" s="24">
        <f t="shared" si="80"/>
        <v>5482685.3991472078</v>
      </c>
      <c r="D691" s="24"/>
      <c r="E691" s="24">
        <f t="shared" si="87"/>
        <v>5526567.7123222062</v>
      </c>
      <c r="F691" s="24">
        <f t="shared" si="81"/>
        <v>19189.398897015224</v>
      </c>
      <c r="G691" s="32"/>
      <c r="H691" s="25">
        <f t="shared" ca="1" si="86"/>
        <v>946.75890410958903</v>
      </c>
      <c r="I691" s="26">
        <f t="shared" ca="1" si="82"/>
        <v>-2546925.401019495</v>
      </c>
      <c r="J691" s="26">
        <f t="shared" ca="1" si="84"/>
        <v>2546925.401019495</v>
      </c>
      <c r="K691" s="27">
        <f t="shared" ca="1" si="85"/>
        <v>-14242.241362615663</v>
      </c>
      <c r="L691" s="27">
        <f t="shared" ca="1" si="83"/>
        <v>117.25</v>
      </c>
    </row>
    <row r="692" spans="1:12">
      <c r="A692" s="31">
        <v>63098</v>
      </c>
      <c r="B692" s="23">
        <v>689</v>
      </c>
      <c r="C692" s="24">
        <f t="shared" si="80"/>
        <v>5503374.7980442233</v>
      </c>
      <c r="D692" s="24"/>
      <c r="E692" s="24">
        <f t="shared" si="87"/>
        <v>5547402.1904566372</v>
      </c>
      <c r="F692" s="24">
        <f t="shared" si="81"/>
        <v>19261.811793154779</v>
      </c>
      <c r="G692" s="32"/>
      <c r="H692" s="25">
        <f t="shared" ca="1" si="86"/>
        <v>947.75890410958903</v>
      </c>
      <c r="I692" s="26">
        <f t="shared" ca="1" si="82"/>
        <v>-2561167.6423821105</v>
      </c>
      <c r="J692" s="26">
        <f t="shared" ca="1" si="84"/>
        <v>2561167.6423821105</v>
      </c>
      <c r="K692" s="27">
        <f t="shared" ca="1" si="85"/>
        <v>-14292.089207384819</v>
      </c>
      <c r="L692" s="27">
        <f t="shared" ca="1" si="83"/>
        <v>117.33333333333333</v>
      </c>
    </row>
    <row r="693" spans="1:12">
      <c r="A693" s="31">
        <v>63129</v>
      </c>
      <c r="B693" s="23">
        <v>690</v>
      </c>
      <c r="C693" s="24">
        <f t="shared" si="80"/>
        <v>5524136.6098373784</v>
      </c>
      <c r="D693" s="24"/>
      <c r="E693" s="24">
        <f t="shared" si="87"/>
        <v>5568309.5892645381</v>
      </c>
      <c r="F693" s="24">
        <f t="shared" si="81"/>
        <v>19334.478134430821</v>
      </c>
      <c r="G693" s="32"/>
      <c r="H693" s="25">
        <f t="shared" ca="1" si="86"/>
        <v>948.75890410958903</v>
      </c>
      <c r="I693" s="26">
        <f t="shared" ca="1" si="82"/>
        <v>-2575459.7315894952</v>
      </c>
      <c r="J693" s="26">
        <f t="shared" ca="1" si="84"/>
        <v>2575459.7315894952</v>
      </c>
      <c r="K693" s="27">
        <f t="shared" ca="1" si="85"/>
        <v>-14342.111519610666</v>
      </c>
      <c r="L693" s="27">
        <f t="shared" ca="1" si="83"/>
        <v>117.41666666666667</v>
      </c>
    </row>
    <row r="694" spans="1:12">
      <c r="A694" s="31">
        <v>63159</v>
      </c>
      <c r="B694" s="23">
        <v>691</v>
      </c>
      <c r="C694" s="24">
        <f t="shared" si="80"/>
        <v>5544971.0879718093</v>
      </c>
      <c r="D694" s="24"/>
      <c r="E694" s="24">
        <f t="shared" si="87"/>
        <v>5589290.1639682669</v>
      </c>
      <c r="F694" s="24">
        <f t="shared" si="81"/>
        <v>19407.398807901329</v>
      </c>
      <c r="G694" s="32"/>
      <c r="H694" s="25">
        <f t="shared" ca="1" si="86"/>
        <v>949.75890410958903</v>
      </c>
      <c r="I694" s="26">
        <f t="shared" ca="1" si="82"/>
        <v>-2589801.8431091057</v>
      </c>
      <c r="J694" s="26">
        <f t="shared" ca="1" si="84"/>
        <v>2589801.8431091057</v>
      </c>
      <c r="K694" s="27">
        <f t="shared" ca="1" si="85"/>
        <v>-14392.308909929303</v>
      </c>
      <c r="L694" s="27">
        <f t="shared" ca="1" si="83"/>
        <v>117.5</v>
      </c>
    </row>
    <row r="695" spans="1:12">
      <c r="A695" s="31">
        <v>63190</v>
      </c>
      <c r="B695" s="23">
        <v>692</v>
      </c>
      <c r="C695" s="24">
        <f t="shared" si="80"/>
        <v>5565878.4867797103</v>
      </c>
      <c r="D695" s="24"/>
      <c r="E695" s="24">
        <f t="shared" si="87"/>
        <v>5610344.1706834594</v>
      </c>
      <c r="F695" s="24">
        <f t="shared" si="81"/>
        <v>19480.574703728984</v>
      </c>
      <c r="G695" s="32"/>
      <c r="H695" s="25">
        <f t="shared" ca="1" si="86"/>
        <v>950.75890410958903</v>
      </c>
      <c r="I695" s="26">
        <f t="shared" ca="1" si="82"/>
        <v>-2604194.1520190351</v>
      </c>
      <c r="J695" s="26">
        <f t="shared" ca="1" si="84"/>
        <v>2604194.1520190351</v>
      </c>
      <c r="K695" s="27">
        <f t="shared" ca="1" si="85"/>
        <v>-14442.681991114056</v>
      </c>
      <c r="L695" s="27">
        <f t="shared" ca="1" si="83"/>
        <v>117.58333333333333</v>
      </c>
    </row>
    <row r="696" spans="1:12">
      <c r="A696" s="31">
        <v>63221</v>
      </c>
      <c r="B696" s="23">
        <v>693</v>
      </c>
      <c r="C696" s="24">
        <f t="shared" si="80"/>
        <v>5586859.0614834391</v>
      </c>
      <c r="D696" s="24"/>
      <c r="E696" s="24">
        <f t="shared" si="87"/>
        <v>5631471.8664221549</v>
      </c>
      <c r="F696" s="24">
        <f t="shared" si="81"/>
        <v>19554.006715192034</v>
      </c>
      <c r="G696" s="32"/>
      <c r="H696" s="25">
        <f t="shared" ca="1" si="86"/>
        <v>951.75890410958903</v>
      </c>
      <c r="I696" s="26">
        <f t="shared" ca="1" si="82"/>
        <v>-2618636.8340101494</v>
      </c>
      <c r="J696" s="26">
        <f t="shared" ca="1" si="84"/>
        <v>2618636.8340101494</v>
      </c>
      <c r="K696" s="27">
        <f t="shared" ca="1" si="85"/>
        <v>-14493.231378082954</v>
      </c>
      <c r="L696" s="27">
        <f t="shared" ca="1" si="83"/>
        <v>117.66666666666667</v>
      </c>
    </row>
    <row r="697" spans="1:12">
      <c r="A697" s="31">
        <v>63249</v>
      </c>
      <c r="B697" s="23">
        <v>694</v>
      </c>
      <c r="C697" s="24">
        <f t="shared" si="80"/>
        <v>5607913.0681986315</v>
      </c>
      <c r="D697" s="24"/>
      <c r="E697" s="24">
        <f t="shared" si="87"/>
        <v>5652673.5090959352</v>
      </c>
      <c r="F697" s="24">
        <f t="shared" si="81"/>
        <v>19627.695738695209</v>
      </c>
      <c r="G697" s="32"/>
      <c r="H697" s="25">
        <f t="shared" ca="1" si="86"/>
        <v>952.75890410958903</v>
      </c>
      <c r="I697" s="26">
        <f t="shared" ca="1" si="82"/>
        <v>-2633130.0653882325</v>
      </c>
      <c r="J697" s="26">
        <f t="shared" ca="1" si="84"/>
        <v>2633130.0653882325</v>
      </c>
      <c r="K697" s="27">
        <f t="shared" ca="1" si="85"/>
        <v>-14543.957687906244</v>
      </c>
      <c r="L697" s="27">
        <f t="shared" ca="1" si="83"/>
        <v>117.75</v>
      </c>
    </row>
    <row r="698" spans="1:12">
      <c r="A698" s="31">
        <v>63280</v>
      </c>
      <c r="B698" s="23">
        <v>695</v>
      </c>
      <c r="C698" s="24">
        <f t="shared" si="80"/>
        <v>5629040.7639373271</v>
      </c>
      <c r="D698" s="24"/>
      <c r="E698" s="24">
        <f t="shared" si="87"/>
        <v>5673949.3575190743</v>
      </c>
      <c r="F698" s="24">
        <f t="shared" si="81"/>
        <v>19701.642673780643</v>
      </c>
      <c r="G698" s="32"/>
      <c r="H698" s="25">
        <f t="shared" ca="1" si="86"/>
        <v>953.75890410958903</v>
      </c>
      <c r="I698" s="26">
        <f t="shared" ca="1" si="82"/>
        <v>-2647674.0230761389</v>
      </c>
      <c r="J698" s="26">
        <f t="shared" ca="1" si="84"/>
        <v>2647674.0230761389</v>
      </c>
      <c r="K698" s="27">
        <f t="shared" ca="1" si="85"/>
        <v>-14594.861539813919</v>
      </c>
      <c r="L698" s="27">
        <f t="shared" ca="1" si="83"/>
        <v>117.83333333333333</v>
      </c>
    </row>
    <row r="699" spans="1:12">
      <c r="A699" s="31">
        <v>63310</v>
      </c>
      <c r="B699" s="23">
        <v>696</v>
      </c>
      <c r="C699" s="24">
        <f t="shared" si="80"/>
        <v>5650242.4066111073</v>
      </c>
      <c r="D699" s="24"/>
      <c r="E699" s="24">
        <f t="shared" si="87"/>
        <v>5695299.671411694</v>
      </c>
      <c r="F699" s="24">
        <f t="shared" si="81"/>
        <v>19775.848423138872</v>
      </c>
      <c r="G699" s="32"/>
      <c r="H699" s="25">
        <f t="shared" ca="1" si="86"/>
        <v>954.75890410958903</v>
      </c>
      <c r="I699" s="26">
        <f t="shared" ca="1" si="82"/>
        <v>-2662268.8846159526</v>
      </c>
      <c r="J699" s="26">
        <f t="shared" ca="1" si="84"/>
        <v>2662268.8846159526</v>
      </c>
      <c r="K699" s="27">
        <f t="shared" ca="1" si="85"/>
        <v>-14645.943555203266</v>
      </c>
      <c r="L699" s="27">
        <f t="shared" ca="1" si="83"/>
        <v>117.91666666666667</v>
      </c>
    </row>
    <row r="700" spans="1:12">
      <c r="A700" s="31">
        <v>63341</v>
      </c>
      <c r="B700" s="23">
        <v>697</v>
      </c>
      <c r="C700" s="24">
        <f t="shared" si="80"/>
        <v>5671518.2550342465</v>
      </c>
      <c r="D700" s="24"/>
      <c r="E700" s="24">
        <f t="shared" si="87"/>
        <v>5716724.7114029378</v>
      </c>
      <c r="F700" s="24">
        <f t="shared" si="81"/>
        <v>19850.313892619859</v>
      </c>
      <c r="G700" s="32"/>
      <c r="H700" s="25">
        <f t="shared" ca="1" si="86"/>
        <v>955.75890410958903</v>
      </c>
      <c r="I700" s="26">
        <f t="shared" ca="1" si="82"/>
        <v>-2676914.8281711559</v>
      </c>
      <c r="J700" s="26">
        <f t="shared" ca="1" si="84"/>
        <v>2676914.8281711559</v>
      </c>
      <c r="K700" s="27">
        <f t="shared" ca="1" si="85"/>
        <v>-14697.204357646478</v>
      </c>
      <c r="L700" s="27">
        <f t="shared" ca="1" si="83"/>
        <v>118</v>
      </c>
    </row>
    <row r="701" spans="1:12">
      <c r="A701" s="31">
        <v>63371</v>
      </c>
      <c r="B701" s="23">
        <v>698</v>
      </c>
      <c r="C701" s="24">
        <f t="shared" si="80"/>
        <v>5692868.5689268662</v>
      </c>
      <c r="D701" s="24"/>
      <c r="E701" s="24">
        <f t="shared" si="87"/>
        <v>5738224.7390341507</v>
      </c>
      <c r="F701" s="24">
        <f t="shared" si="81"/>
        <v>19925.03999124403</v>
      </c>
      <c r="G701" s="32"/>
      <c r="H701" s="25">
        <f t="shared" ca="1" si="86"/>
        <v>956.75890410958903</v>
      </c>
      <c r="I701" s="26">
        <f t="shared" ca="1" si="82"/>
        <v>-2691612.0325288023</v>
      </c>
      <c r="J701" s="26">
        <f t="shared" ca="1" si="84"/>
        <v>2691612.0325288023</v>
      </c>
      <c r="K701" s="27">
        <f t="shared" ca="1" si="85"/>
        <v>-14748.64457289824</v>
      </c>
      <c r="L701" s="27">
        <f t="shared" ca="1" si="83"/>
        <v>118.08333333333333</v>
      </c>
    </row>
    <row r="702" spans="1:12">
      <c r="A702" s="31">
        <v>63402</v>
      </c>
      <c r="B702" s="23">
        <v>699</v>
      </c>
      <c r="C702" s="24">
        <f t="shared" si="80"/>
        <v>5714293.6089181099</v>
      </c>
      <c r="D702" s="24"/>
      <c r="E702" s="24">
        <f t="shared" si="87"/>
        <v>5759800.0167620732</v>
      </c>
      <c r="F702" s="24">
        <f t="shared" si="81"/>
        <v>20000.027631213383</v>
      </c>
      <c r="G702" s="32"/>
      <c r="H702" s="25">
        <f t="shared" ca="1" si="86"/>
        <v>957.75890410958903</v>
      </c>
      <c r="I702" s="26">
        <f t="shared" ca="1" si="82"/>
        <v>-2706360.6771017006</v>
      </c>
      <c r="J702" s="26">
        <f t="shared" ca="1" si="84"/>
        <v>2706360.6771017006</v>
      </c>
      <c r="K702" s="27">
        <f t="shared" ca="1" si="85"/>
        <v>-14800.264828903382</v>
      </c>
      <c r="L702" s="27">
        <f t="shared" ca="1" si="83"/>
        <v>118.16666666666667</v>
      </c>
    </row>
    <row r="703" spans="1:12">
      <c r="A703" s="31">
        <v>63433</v>
      </c>
      <c r="B703" s="23">
        <v>700</v>
      </c>
      <c r="C703" s="24">
        <f t="shared" si="80"/>
        <v>5735793.6365493229</v>
      </c>
      <c r="D703" s="24"/>
      <c r="E703" s="24">
        <f t="shared" si="87"/>
        <v>5781450.8079620432</v>
      </c>
      <c r="F703" s="24">
        <f t="shared" si="81"/>
        <v>20075.277727922628</v>
      </c>
      <c r="G703" s="32"/>
      <c r="H703" s="25">
        <f t="shared" ca="1" si="86"/>
        <v>958.75890410958903</v>
      </c>
      <c r="I703" s="26">
        <f t="shared" ca="1" si="82"/>
        <v>-2721160.9419306042</v>
      </c>
      <c r="J703" s="26">
        <f t="shared" ca="1" si="84"/>
        <v>2721160.9419306042</v>
      </c>
      <c r="K703" s="27">
        <f t="shared" ca="1" si="85"/>
        <v>-14852.065755804546</v>
      </c>
      <c r="L703" s="27">
        <f t="shared" ca="1" si="83"/>
        <v>118.25</v>
      </c>
    </row>
    <row r="704" spans="1:12">
      <c r="A704" s="31">
        <v>63463</v>
      </c>
      <c r="B704" s="23">
        <v>701</v>
      </c>
      <c r="C704" s="24">
        <f t="shared" si="80"/>
        <v>5757368.9142772453</v>
      </c>
      <c r="D704" s="24"/>
      <c r="E704" s="24">
        <f t="shared" si="87"/>
        <v>5803177.3769312138</v>
      </c>
      <c r="F704" s="24">
        <f t="shared" si="81"/>
        <v>20150.791199970357</v>
      </c>
      <c r="G704" s="32"/>
      <c r="H704" s="25">
        <f t="shared" ca="1" si="86"/>
        <v>959.75890410958903</v>
      </c>
      <c r="I704" s="26">
        <f t="shared" ca="1" si="82"/>
        <v>-2736013.0076864087</v>
      </c>
      <c r="J704" s="26">
        <f t="shared" ca="1" si="84"/>
        <v>2736013.0076864087</v>
      </c>
      <c r="K704" s="27">
        <f t="shared" ca="1" si="85"/>
        <v>-14904.047985949863</v>
      </c>
      <c r="L704" s="27">
        <f t="shared" ca="1" si="83"/>
        <v>118.33333333333333</v>
      </c>
    </row>
    <row r="705" spans="1:12">
      <c r="A705" s="31">
        <v>63494</v>
      </c>
      <c r="B705" s="23">
        <v>702</v>
      </c>
      <c r="C705" s="24">
        <f t="shared" si="80"/>
        <v>5779019.7054772153</v>
      </c>
      <c r="D705" s="24"/>
      <c r="E705" s="24">
        <f t="shared" si="87"/>
        <v>5824979.9888917757</v>
      </c>
      <c r="F705" s="24">
        <f t="shared" si="81"/>
        <v>20226.56896917025</v>
      </c>
      <c r="G705" s="32"/>
      <c r="H705" s="25">
        <f t="shared" ca="1" si="86"/>
        <v>960.75890410958903</v>
      </c>
      <c r="I705" s="26">
        <f t="shared" ca="1" si="82"/>
        <v>-2750917.0556723587</v>
      </c>
      <c r="J705" s="26">
        <f t="shared" ca="1" si="84"/>
        <v>2750917.0556723587</v>
      </c>
      <c r="K705" s="27">
        <f t="shared" ca="1" si="85"/>
        <v>-14956.212153900688</v>
      </c>
      <c r="L705" s="27">
        <f t="shared" ca="1" si="83"/>
        <v>118.41666666666667</v>
      </c>
    </row>
    <row r="706" spans="1:12">
      <c r="A706" s="31">
        <v>63524</v>
      </c>
      <c r="B706" s="23">
        <v>703</v>
      </c>
      <c r="C706" s="24">
        <f t="shared" si="80"/>
        <v>5800746.2744463859</v>
      </c>
      <c r="D706" s="24"/>
      <c r="E706" s="24">
        <f t="shared" si="87"/>
        <v>5846858.9099941999</v>
      </c>
      <c r="F706" s="24">
        <f t="shared" si="81"/>
        <v>20302.61196056235</v>
      </c>
      <c r="G706" s="32"/>
      <c r="H706" s="25">
        <f t="shared" ca="1" si="86"/>
        <v>961.75890410958903</v>
      </c>
      <c r="I706" s="26">
        <f t="shared" ca="1" si="82"/>
        <v>-2765873.2678262596</v>
      </c>
      <c r="J706" s="26">
        <f t="shared" ca="1" si="84"/>
        <v>2765873.2678262596</v>
      </c>
      <c r="K706" s="27">
        <f t="shared" ca="1" si="85"/>
        <v>-15008.558896439339</v>
      </c>
      <c r="L706" s="27">
        <f t="shared" ca="1" si="83"/>
        <v>118.5</v>
      </c>
    </row>
    <row r="707" spans="1:12">
      <c r="A707" s="31">
        <v>63555</v>
      </c>
      <c r="B707" s="23">
        <v>704</v>
      </c>
      <c r="C707" s="24">
        <f t="shared" si="80"/>
        <v>5822548.8864069479</v>
      </c>
      <c r="D707" s="24"/>
      <c r="E707" s="24">
        <f t="shared" si="87"/>
        <v>5868814.4073204827</v>
      </c>
      <c r="F707" s="24">
        <f t="shared" si="81"/>
        <v>20378.921102424316</v>
      </c>
      <c r="G707" s="32"/>
      <c r="H707" s="25">
        <f t="shared" ca="1" si="86"/>
        <v>962.75890410958903</v>
      </c>
      <c r="I707" s="26">
        <f t="shared" ca="1" si="82"/>
        <v>-2780881.8267226988</v>
      </c>
      <c r="J707" s="26">
        <f t="shared" ca="1" si="84"/>
        <v>2780881.8267226988</v>
      </c>
      <c r="K707" s="27">
        <f t="shared" ca="1" si="85"/>
        <v>-15061.088852576875</v>
      </c>
      <c r="L707" s="27">
        <f t="shared" ca="1" si="83"/>
        <v>118.58333333333333</v>
      </c>
    </row>
    <row r="708" spans="1:12">
      <c r="A708" s="31">
        <v>63586</v>
      </c>
      <c r="B708" s="23">
        <v>705</v>
      </c>
      <c r="C708" s="24">
        <f t="shared" ref="C708:C771" si="88">C707+$O$2+F707</f>
        <v>5844427.807509372</v>
      </c>
      <c r="D708" s="24"/>
      <c r="E708" s="24">
        <f t="shared" si="87"/>
        <v>5890846.7488874076</v>
      </c>
      <c r="F708" s="24">
        <f t="shared" ref="F708:F771" si="89">($O$5-$O$4)*C708</f>
        <v>20455.497326282799</v>
      </c>
      <c r="G708" s="32"/>
      <c r="H708" s="25">
        <f t="shared" ca="1" si="86"/>
        <v>963.75890410958903</v>
      </c>
      <c r="I708" s="26">
        <f t="shared" ref="I708:I771" ca="1" si="90">I707+K707</f>
        <v>-2795942.9155752757</v>
      </c>
      <c r="J708" s="26">
        <f t="shared" ca="1" si="84"/>
        <v>2795942.9155752757</v>
      </c>
      <c r="K708" s="27">
        <f t="shared" ca="1" si="85"/>
        <v>-15113.802663560895</v>
      </c>
      <c r="L708" s="27">
        <f t="shared" ref="L708:L771" ca="1" si="91">((TODAY()-$O$7)/365)+(H708/12)</f>
        <v>118.66666666666667</v>
      </c>
    </row>
    <row r="709" spans="1:12">
      <c r="A709" s="31">
        <v>63614</v>
      </c>
      <c r="B709" s="23">
        <v>706</v>
      </c>
      <c r="C709" s="24">
        <f t="shared" si="88"/>
        <v>5866383.3048356548</v>
      </c>
      <c r="D709" s="24"/>
      <c r="E709" s="24">
        <f t="shared" si="87"/>
        <v>5912956.203649817</v>
      </c>
      <c r="F709" s="24">
        <f t="shared" si="89"/>
        <v>20532.341566924788</v>
      </c>
      <c r="G709" s="32"/>
      <c r="H709" s="25">
        <f t="shared" ca="1" si="86"/>
        <v>964.75890410958903</v>
      </c>
      <c r="I709" s="26">
        <f t="shared" ca="1" si="90"/>
        <v>-2811056.7182388366</v>
      </c>
      <c r="J709" s="26">
        <f t="shared" ref="J709:J772" ca="1" si="92">I709*-1</f>
        <v>2811056.7182388366</v>
      </c>
      <c r="K709" s="27">
        <f t="shared" ref="K709:K772" ca="1" si="93">(($O$5-$O$4)*I709)-$S$3</f>
        <v>-15166.700972883358</v>
      </c>
      <c r="L709" s="27">
        <f t="shared" ca="1" si="91"/>
        <v>118.75</v>
      </c>
    </row>
    <row r="710" spans="1:12">
      <c r="A710" s="31">
        <v>63645</v>
      </c>
      <c r="B710" s="23">
        <v>707</v>
      </c>
      <c r="C710" s="24">
        <f t="shared" si="88"/>
        <v>5888415.6464025797</v>
      </c>
      <c r="D710" s="24"/>
      <c r="E710" s="24">
        <f t="shared" si="87"/>
        <v>5935143.0415038941</v>
      </c>
      <c r="F710" s="24">
        <f t="shared" si="89"/>
        <v>20609.454762409026</v>
      </c>
      <c r="G710" s="32"/>
      <c r="H710" s="25">
        <f t="shared" ref="H710:H773" ca="1" si="94">H709+1</f>
        <v>965.75890410958903</v>
      </c>
      <c r="I710" s="26">
        <f t="shared" ca="1" si="90"/>
        <v>-2826223.4192117201</v>
      </c>
      <c r="J710" s="26">
        <f t="shared" ca="1" si="92"/>
        <v>2826223.4192117201</v>
      </c>
      <c r="K710" s="27">
        <f t="shared" ca="1" si="93"/>
        <v>-15219.78442628845</v>
      </c>
      <c r="L710" s="27">
        <f t="shared" ca="1" si="91"/>
        <v>118.83333333333333</v>
      </c>
    </row>
    <row r="711" spans="1:12">
      <c r="A711" s="31">
        <v>63675</v>
      </c>
      <c r="B711" s="23">
        <v>708</v>
      </c>
      <c r="C711" s="24">
        <f t="shared" si="88"/>
        <v>5910525.1011649892</v>
      </c>
      <c r="D711" s="24"/>
      <c r="E711" s="24">
        <f t="shared" si="87"/>
        <v>5957407.5332904607</v>
      </c>
      <c r="F711" s="24">
        <f t="shared" si="89"/>
        <v>20686.837854077461</v>
      </c>
      <c r="G711" s="32"/>
      <c r="H711" s="25">
        <f t="shared" ca="1" si="94"/>
        <v>966.75890410958903</v>
      </c>
      <c r="I711" s="26">
        <f t="shared" ca="1" si="90"/>
        <v>-2841443.2036380088</v>
      </c>
      <c r="J711" s="26">
        <f t="shared" ca="1" si="92"/>
        <v>2841443.2036380088</v>
      </c>
      <c r="K711" s="27">
        <f t="shared" ca="1" si="93"/>
        <v>-15273.053671780461</v>
      </c>
      <c r="L711" s="27">
        <f t="shared" ca="1" si="91"/>
        <v>118.91666666666667</v>
      </c>
    </row>
    <row r="712" spans="1:12">
      <c r="A712" s="31">
        <v>63706</v>
      </c>
      <c r="B712" s="23">
        <v>709</v>
      </c>
      <c r="C712" s="24">
        <f t="shared" si="88"/>
        <v>5932711.9390190663</v>
      </c>
      <c r="D712" s="24"/>
      <c r="E712" s="24">
        <f t="shared" si="87"/>
        <v>5979749.9507982805</v>
      </c>
      <c r="F712" s="24">
        <f t="shared" si="89"/>
        <v>20764.49178656673</v>
      </c>
      <c r="G712" s="32"/>
      <c r="H712" s="25">
        <f t="shared" ca="1" si="94"/>
        <v>967.75890410958903</v>
      </c>
      <c r="I712" s="26">
        <f t="shared" ca="1" si="90"/>
        <v>-2856716.2573097893</v>
      </c>
      <c r="J712" s="26">
        <f t="shared" ca="1" si="92"/>
        <v>2856716.2573097893</v>
      </c>
      <c r="K712" s="27">
        <f t="shared" ca="1" si="93"/>
        <v>-15326.509359631695</v>
      </c>
      <c r="L712" s="27">
        <f t="shared" ca="1" si="91"/>
        <v>119</v>
      </c>
    </row>
    <row r="713" spans="1:12">
      <c r="A713" s="31">
        <v>63736</v>
      </c>
      <c r="B713" s="23">
        <v>710</v>
      </c>
      <c r="C713" s="24">
        <f t="shared" si="88"/>
        <v>5954976.4308056328</v>
      </c>
      <c r="D713" s="24"/>
      <c r="E713" s="24">
        <f t="shared" si="87"/>
        <v>6002170.5667673778</v>
      </c>
      <c r="F713" s="24">
        <f t="shared" si="89"/>
        <v>20842.417507819711</v>
      </c>
      <c r="G713" s="32"/>
      <c r="H713" s="25">
        <f t="shared" ca="1" si="94"/>
        <v>968.75890410958903</v>
      </c>
      <c r="I713" s="26">
        <f t="shared" ca="1" si="90"/>
        <v>-2872042.766669421</v>
      </c>
      <c r="J713" s="26">
        <f t="shared" ca="1" si="92"/>
        <v>2872042.766669421</v>
      </c>
      <c r="K713" s="27">
        <f t="shared" ca="1" si="93"/>
        <v>-15380.152142390405</v>
      </c>
      <c r="L713" s="27">
        <f t="shared" ca="1" si="91"/>
        <v>119.08333333333333</v>
      </c>
    </row>
    <row r="714" spans="1:12">
      <c r="A714" s="31">
        <v>63767</v>
      </c>
      <c r="B714" s="23">
        <v>711</v>
      </c>
      <c r="C714" s="24">
        <f t="shared" si="88"/>
        <v>5977318.8483134527</v>
      </c>
      <c r="D714" s="24"/>
      <c r="E714" s="24">
        <f t="shared" si="87"/>
        <v>6024669.6548923664</v>
      </c>
      <c r="F714" s="24">
        <f t="shared" si="89"/>
        <v>20920.615969097082</v>
      </c>
      <c r="G714" s="32"/>
      <c r="H714" s="25">
        <f t="shared" ca="1" si="94"/>
        <v>969.75890410958903</v>
      </c>
      <c r="I714" s="26">
        <f t="shared" ca="1" si="90"/>
        <v>-2887422.9188118116</v>
      </c>
      <c r="J714" s="26">
        <f t="shared" ca="1" si="92"/>
        <v>2887422.9188118116</v>
      </c>
      <c r="K714" s="27">
        <f t="shared" ca="1" si="93"/>
        <v>-15433.982674888772</v>
      </c>
      <c r="L714" s="27">
        <f t="shared" ca="1" si="91"/>
        <v>119.16666666666667</v>
      </c>
    </row>
    <row r="715" spans="1:12">
      <c r="A715" s="31">
        <v>63798</v>
      </c>
      <c r="B715" s="23">
        <v>712</v>
      </c>
      <c r="C715" s="24">
        <f t="shared" si="88"/>
        <v>5999739.4642825499</v>
      </c>
      <c r="D715" s="24"/>
      <c r="E715" s="24">
        <f t="shared" si="87"/>
        <v>6047247.4898257926</v>
      </c>
      <c r="F715" s="24">
        <f t="shared" si="89"/>
        <v>20999.088124988921</v>
      </c>
      <c r="G715" s="32"/>
      <c r="H715" s="25">
        <f t="shared" ca="1" si="94"/>
        <v>970.75890410958903</v>
      </c>
      <c r="I715" s="26">
        <f t="shared" ca="1" si="90"/>
        <v>-2902856.9014867004</v>
      </c>
      <c r="J715" s="26">
        <f t="shared" ca="1" si="92"/>
        <v>2902856.9014867004</v>
      </c>
      <c r="K715" s="27">
        <f t="shared" ca="1" si="93"/>
        <v>-15488.001614250883</v>
      </c>
      <c r="L715" s="27">
        <f t="shared" ca="1" si="91"/>
        <v>119.25</v>
      </c>
    </row>
    <row r="716" spans="1:12">
      <c r="A716" s="31">
        <v>63828</v>
      </c>
      <c r="B716" s="23">
        <v>713</v>
      </c>
      <c r="C716" s="24">
        <f t="shared" si="88"/>
        <v>6022238.5524075385</v>
      </c>
      <c r="D716" s="24"/>
      <c r="E716" s="24">
        <f t="shared" si="87"/>
        <v>6069904.347181486</v>
      </c>
      <c r="F716" s="24">
        <f t="shared" si="89"/>
        <v>21077.834933426384</v>
      </c>
      <c r="G716" s="32"/>
      <c r="H716" s="25">
        <f t="shared" ca="1" si="94"/>
        <v>971.75890410958903</v>
      </c>
      <c r="I716" s="26">
        <f t="shared" ca="1" si="90"/>
        <v>-2918344.9031009511</v>
      </c>
      <c r="J716" s="26">
        <f t="shared" ca="1" si="92"/>
        <v>2918344.9031009511</v>
      </c>
      <c r="K716" s="27">
        <f t="shared" ca="1" si="93"/>
        <v>-15542.209619900761</v>
      </c>
      <c r="L716" s="27">
        <f t="shared" ca="1" si="91"/>
        <v>119.33333333333333</v>
      </c>
    </row>
    <row r="717" spans="1:12">
      <c r="A717" s="31">
        <v>63859</v>
      </c>
      <c r="B717" s="23">
        <v>714</v>
      </c>
      <c r="C717" s="24">
        <f t="shared" si="88"/>
        <v>6044816.3873409647</v>
      </c>
      <c r="D717" s="24"/>
      <c r="E717" s="24">
        <f t="shared" ref="E717:E780" si="95">E716+$O$2+((($O$5-$O$4+D717))*C718)</f>
        <v>6092640.503537924</v>
      </c>
      <c r="F717" s="24">
        <f t="shared" si="89"/>
        <v>21156.857355693373</v>
      </c>
      <c r="G717" s="32"/>
      <c r="H717" s="25">
        <f t="shared" ca="1" si="94"/>
        <v>972.75890410958903</v>
      </c>
      <c r="I717" s="26">
        <f t="shared" ca="1" si="90"/>
        <v>-2933887.1127208518</v>
      </c>
      <c r="J717" s="26">
        <f t="shared" ca="1" si="92"/>
        <v>2933887.1127208518</v>
      </c>
      <c r="K717" s="27">
        <f t="shared" ca="1" si="93"/>
        <v>-15596.607353570413</v>
      </c>
      <c r="L717" s="27">
        <f t="shared" ca="1" si="91"/>
        <v>119.41666666666667</v>
      </c>
    </row>
    <row r="718" spans="1:12">
      <c r="A718" s="31">
        <v>63889</v>
      </c>
      <c r="B718" s="23">
        <v>715</v>
      </c>
      <c r="C718" s="24">
        <f t="shared" si="88"/>
        <v>6067473.2446966581</v>
      </c>
      <c r="D718" s="24"/>
      <c r="E718" s="24">
        <f t="shared" si="95"/>
        <v>6115456.2364416094</v>
      </c>
      <c r="F718" s="24">
        <f t="shared" si="89"/>
        <v>21236.1563564383</v>
      </c>
      <c r="G718" s="32"/>
      <c r="H718" s="25">
        <f t="shared" ca="1" si="94"/>
        <v>973.75890410958903</v>
      </c>
      <c r="I718" s="26">
        <f t="shared" ca="1" si="90"/>
        <v>-2949483.7200744222</v>
      </c>
      <c r="J718" s="26">
        <f t="shared" ca="1" si="92"/>
        <v>2949483.7200744222</v>
      </c>
      <c r="K718" s="27">
        <f t="shared" ca="1" si="93"/>
        <v>-15651.195479307909</v>
      </c>
      <c r="L718" s="27">
        <f t="shared" ca="1" si="91"/>
        <v>119.5</v>
      </c>
    </row>
    <row r="719" spans="1:12">
      <c r="A719" s="31">
        <v>63920</v>
      </c>
      <c r="B719" s="23">
        <v>716</v>
      </c>
      <c r="C719" s="24">
        <f t="shared" si="88"/>
        <v>6090209.4010530962</v>
      </c>
      <c r="D719" s="24"/>
      <c r="E719" s="24">
        <f t="shared" si="95"/>
        <v>6138351.8244104581</v>
      </c>
      <c r="F719" s="24">
        <f t="shared" si="89"/>
        <v>21315.732903685835</v>
      </c>
      <c r="G719" s="32"/>
      <c r="H719" s="25">
        <f t="shared" ca="1" si="94"/>
        <v>974.75890410958903</v>
      </c>
      <c r="I719" s="26">
        <f t="shared" ca="1" si="90"/>
        <v>-2965134.91555373</v>
      </c>
      <c r="J719" s="26">
        <f t="shared" ca="1" si="92"/>
        <v>2965134.91555373</v>
      </c>
      <c r="K719" s="27">
        <f t="shared" ca="1" si="93"/>
        <v>-15705.974663485486</v>
      </c>
      <c r="L719" s="27">
        <f t="shared" ca="1" si="91"/>
        <v>119.58333333333333</v>
      </c>
    </row>
    <row r="720" spans="1:12">
      <c r="A720" s="31">
        <v>63951</v>
      </c>
      <c r="B720" s="23">
        <v>717</v>
      </c>
      <c r="C720" s="24">
        <f t="shared" si="88"/>
        <v>6113025.1339567816</v>
      </c>
      <c r="D720" s="24"/>
      <c r="E720" s="24">
        <f t="shared" si="95"/>
        <v>6161327.5469371974</v>
      </c>
      <c r="F720" s="24">
        <f t="shared" si="89"/>
        <v>21395.587968848733</v>
      </c>
      <c r="G720" s="32"/>
      <c r="H720" s="25">
        <f t="shared" ca="1" si="94"/>
        <v>975.75890410958903</v>
      </c>
      <c r="I720" s="26">
        <f t="shared" ca="1" si="90"/>
        <v>-2980840.8902172153</v>
      </c>
      <c r="J720" s="26">
        <f t="shared" ca="1" si="92"/>
        <v>2980840.8902172153</v>
      </c>
      <c r="K720" s="27">
        <f t="shared" ca="1" si="93"/>
        <v>-15760.945574807683</v>
      </c>
      <c r="L720" s="27">
        <f t="shared" ca="1" si="91"/>
        <v>119.66666666666667</v>
      </c>
    </row>
    <row r="721" spans="1:12">
      <c r="A721" s="31">
        <v>63979</v>
      </c>
      <c r="B721" s="23">
        <v>718</v>
      </c>
      <c r="C721" s="24">
        <f t="shared" si="88"/>
        <v>6135920.7219256302</v>
      </c>
      <c r="D721" s="24"/>
      <c r="E721" s="24">
        <f t="shared" si="95"/>
        <v>6184383.6844927808</v>
      </c>
      <c r="F721" s="24">
        <f t="shared" si="89"/>
        <v>21475.722526739704</v>
      </c>
      <c r="G721" s="32"/>
      <c r="H721" s="25">
        <f t="shared" ca="1" si="94"/>
        <v>976.75890410958903</v>
      </c>
      <c r="I721" s="26">
        <f t="shared" ca="1" si="90"/>
        <v>-2996601.8357920228</v>
      </c>
      <c r="J721" s="26">
        <f t="shared" ca="1" si="92"/>
        <v>2996601.8357920228</v>
      </c>
      <c r="K721" s="27">
        <f t="shared" ca="1" si="93"/>
        <v>-15816.10888431951</v>
      </c>
      <c r="L721" s="27">
        <f t="shared" ca="1" si="91"/>
        <v>119.75</v>
      </c>
    </row>
    <row r="722" spans="1:12">
      <c r="A722" s="31">
        <v>64010</v>
      </c>
      <c r="B722" s="23">
        <v>719</v>
      </c>
      <c r="C722" s="24">
        <f t="shared" si="88"/>
        <v>6158896.4444523696</v>
      </c>
      <c r="D722" s="24"/>
      <c r="E722" s="24">
        <f t="shared" si="95"/>
        <v>6207520.5185298091</v>
      </c>
      <c r="F722" s="24">
        <f t="shared" si="89"/>
        <v>21556.137555583293</v>
      </c>
      <c r="G722" s="32"/>
      <c r="H722" s="25">
        <f t="shared" ca="1" si="94"/>
        <v>977.75890410958903</v>
      </c>
      <c r="I722" s="26">
        <f t="shared" ca="1" si="90"/>
        <v>-3012417.9446763424</v>
      </c>
      <c r="J722" s="26">
        <f t="shared" ca="1" si="92"/>
        <v>3012417.9446763424</v>
      </c>
      <c r="K722" s="27">
        <f t="shared" ca="1" si="93"/>
        <v>-15871.46526541463</v>
      </c>
      <c r="L722" s="27">
        <f t="shared" ca="1" si="91"/>
        <v>119.83333333333333</v>
      </c>
    </row>
    <row r="723" spans="1:12">
      <c r="A723" s="31">
        <v>64040</v>
      </c>
      <c r="B723" s="23">
        <v>720</v>
      </c>
      <c r="C723" s="24">
        <f t="shared" si="88"/>
        <v>6181952.582007953</v>
      </c>
      <c r="D723" s="24"/>
      <c r="E723" s="24">
        <f t="shared" si="95"/>
        <v>6230738.3314859662</v>
      </c>
      <c r="F723" s="24">
        <f t="shared" si="89"/>
        <v>21636.834037027835</v>
      </c>
      <c r="G723" s="32"/>
      <c r="H723" s="25">
        <f t="shared" ca="1" si="94"/>
        <v>978.75890410958903</v>
      </c>
      <c r="I723" s="26">
        <f t="shared" ca="1" si="90"/>
        <v>-3028289.4099417571</v>
      </c>
      <c r="J723" s="26">
        <f t="shared" ca="1" si="92"/>
        <v>3028289.4099417571</v>
      </c>
      <c r="K723" s="27">
        <f t="shared" ca="1" si="93"/>
        <v>-15927.01539384358</v>
      </c>
      <c r="L723" s="27">
        <f t="shared" ca="1" si="91"/>
        <v>119.91666666666667</v>
      </c>
    </row>
    <row r="724" spans="1:12">
      <c r="A724" s="31">
        <v>64071</v>
      </c>
      <c r="B724" s="23">
        <v>721</v>
      </c>
      <c r="C724" s="24">
        <f t="shared" si="88"/>
        <v>6205089.4160449812</v>
      </c>
      <c r="D724" s="24"/>
      <c r="E724" s="24">
        <f t="shared" si="95"/>
        <v>6254037.40678747</v>
      </c>
      <c r="F724" s="24">
        <f t="shared" si="89"/>
        <v>21717.812956157431</v>
      </c>
      <c r="G724" s="32"/>
      <c r="H724" s="25">
        <f t="shared" ca="1" si="94"/>
        <v>979.75890410958903</v>
      </c>
      <c r="I724" s="26">
        <f t="shared" ca="1" si="90"/>
        <v>-3044216.4253356005</v>
      </c>
      <c r="J724" s="26">
        <f t="shared" ca="1" si="92"/>
        <v>3044216.4253356005</v>
      </c>
      <c r="K724" s="27">
        <f t="shared" ca="1" si="93"/>
        <v>-15982.759947722032</v>
      </c>
      <c r="L724" s="27">
        <f t="shared" ca="1" si="91"/>
        <v>120</v>
      </c>
    </row>
    <row r="725" spans="1:12">
      <c r="A725" s="31">
        <v>64101</v>
      </c>
      <c r="B725" s="23">
        <v>722</v>
      </c>
      <c r="C725" s="24">
        <f t="shared" si="88"/>
        <v>6228307.2290011384</v>
      </c>
      <c r="D725" s="24"/>
      <c r="E725" s="24">
        <f t="shared" si="95"/>
        <v>6277418.0288525289</v>
      </c>
      <c r="F725" s="24">
        <f t="shared" si="89"/>
        <v>21799.075301503981</v>
      </c>
      <c r="G725" s="32"/>
      <c r="H725" s="25">
        <f t="shared" ca="1" si="94"/>
        <v>980.75890410958903</v>
      </c>
      <c r="I725" s="26">
        <f t="shared" ca="1" si="90"/>
        <v>-3060199.1852833224</v>
      </c>
      <c r="J725" s="26">
        <f t="shared" ca="1" si="92"/>
        <v>3060199.1852833224</v>
      </c>
      <c r="K725" s="27">
        <f t="shared" ca="1" si="93"/>
        <v>-16038.69960753906</v>
      </c>
      <c r="L725" s="27">
        <f t="shared" ca="1" si="91"/>
        <v>120.08333333333333</v>
      </c>
    </row>
    <row r="726" spans="1:12">
      <c r="A726" s="31">
        <v>64132</v>
      </c>
      <c r="B726" s="23">
        <v>723</v>
      </c>
      <c r="C726" s="24">
        <f t="shared" si="88"/>
        <v>6251606.3043026421</v>
      </c>
      <c r="D726" s="24"/>
      <c r="E726" s="24">
        <f t="shared" si="95"/>
        <v>6300880.4830948161</v>
      </c>
      <c r="F726" s="24">
        <f t="shared" si="89"/>
        <v>21880.622065059244</v>
      </c>
      <c r="G726" s="32"/>
      <c r="H726" s="25">
        <f t="shared" ca="1" si="94"/>
        <v>981.75890410958903</v>
      </c>
      <c r="I726" s="26">
        <f t="shared" ca="1" si="90"/>
        <v>-3076237.8848908613</v>
      </c>
      <c r="J726" s="26">
        <f t="shared" ca="1" si="92"/>
        <v>3076237.8848908613</v>
      </c>
      <c r="K726" s="27">
        <f t="shared" ca="1" si="93"/>
        <v>-16094.835056165444</v>
      </c>
      <c r="L726" s="27">
        <f t="shared" ca="1" si="91"/>
        <v>120.16666666666667</v>
      </c>
    </row>
    <row r="727" spans="1:12">
      <c r="A727" s="31">
        <v>64163</v>
      </c>
      <c r="B727" s="23">
        <v>724</v>
      </c>
      <c r="C727" s="24">
        <f t="shared" si="88"/>
        <v>6274986.926367701</v>
      </c>
      <c r="D727" s="24"/>
      <c r="E727" s="24">
        <f t="shared" si="95"/>
        <v>6324425.0559269506</v>
      </c>
      <c r="F727" s="24">
        <f t="shared" si="89"/>
        <v>21962.454242286953</v>
      </c>
      <c r="G727" s="32"/>
      <c r="H727" s="25">
        <f t="shared" ca="1" si="94"/>
        <v>982.75890410958903</v>
      </c>
      <c r="I727" s="26">
        <f t="shared" ca="1" si="90"/>
        <v>-3092332.7199470266</v>
      </c>
      <c r="J727" s="26">
        <f t="shared" ca="1" si="92"/>
        <v>3092332.7199470266</v>
      </c>
      <c r="K727" s="27">
        <f t="shared" ca="1" si="93"/>
        <v>-16151.166978862024</v>
      </c>
      <c r="L727" s="27">
        <f t="shared" ca="1" si="91"/>
        <v>120.25</v>
      </c>
    </row>
    <row r="728" spans="1:12">
      <c r="A728" s="31">
        <v>64193</v>
      </c>
      <c r="B728" s="23">
        <v>725</v>
      </c>
      <c r="C728" s="24">
        <f t="shared" si="88"/>
        <v>6298449.3806099882</v>
      </c>
      <c r="D728" s="24"/>
      <c r="E728" s="24">
        <f t="shared" si="95"/>
        <v>6348052.0347639984</v>
      </c>
      <c r="F728" s="24">
        <f t="shared" si="89"/>
        <v>22044.572832134956</v>
      </c>
      <c r="G728" s="32"/>
      <c r="H728" s="25">
        <f t="shared" ca="1" si="94"/>
        <v>983.75890410958903</v>
      </c>
      <c r="I728" s="26">
        <f t="shared" ca="1" si="90"/>
        <v>-3108483.8869258887</v>
      </c>
      <c r="J728" s="26">
        <f t="shared" ca="1" si="92"/>
        <v>3108483.8869258887</v>
      </c>
      <c r="K728" s="27">
        <f t="shared" ca="1" si="93"/>
        <v>-16207.69606328804</v>
      </c>
      <c r="L728" s="27">
        <f t="shared" ca="1" si="91"/>
        <v>120.33333333333333</v>
      </c>
    </row>
    <row r="729" spans="1:12">
      <c r="A729" s="31">
        <v>64224</v>
      </c>
      <c r="B729" s="23">
        <v>726</v>
      </c>
      <c r="C729" s="24">
        <f t="shared" si="88"/>
        <v>6321993.9534421228</v>
      </c>
      <c r="D729" s="24"/>
      <c r="E729" s="24">
        <f t="shared" si="95"/>
        <v>6371761.7080269754</v>
      </c>
      <c r="F729" s="24">
        <f t="shared" si="89"/>
        <v>22126.978837047427</v>
      </c>
      <c r="G729" s="32"/>
      <c r="H729" s="25">
        <f t="shared" ca="1" si="94"/>
        <v>984.75890410958903</v>
      </c>
      <c r="I729" s="26">
        <f t="shared" ca="1" si="90"/>
        <v>-3124691.5829891767</v>
      </c>
      <c r="J729" s="26">
        <f t="shared" ca="1" si="92"/>
        <v>3124691.5829891767</v>
      </c>
      <c r="K729" s="27">
        <f t="shared" ca="1" si="93"/>
        <v>-16264.422999509548</v>
      </c>
      <c r="L729" s="27">
        <f t="shared" ca="1" si="91"/>
        <v>120.41666666666667</v>
      </c>
    </row>
    <row r="730" spans="1:12">
      <c r="A730" s="31">
        <v>64254</v>
      </c>
      <c r="B730" s="23">
        <v>727</v>
      </c>
      <c r="C730" s="24">
        <f t="shared" si="88"/>
        <v>6345620.9322791705</v>
      </c>
      <c r="D730" s="24"/>
      <c r="E730" s="24">
        <f t="shared" si="95"/>
        <v>6395554.3651463725</v>
      </c>
      <c r="F730" s="24">
        <f t="shared" si="89"/>
        <v>22209.673262977096</v>
      </c>
      <c r="G730" s="32"/>
      <c r="H730" s="25">
        <f t="shared" ca="1" si="94"/>
        <v>985.75890410958903</v>
      </c>
      <c r="I730" s="26">
        <f t="shared" ca="1" si="90"/>
        <v>-3140956.0059886863</v>
      </c>
      <c r="J730" s="26">
        <f t="shared" ca="1" si="92"/>
        <v>3140956.0059886863</v>
      </c>
      <c r="K730" s="27">
        <f t="shared" ca="1" si="93"/>
        <v>-16321.348480007833</v>
      </c>
      <c r="L730" s="27">
        <f t="shared" ca="1" si="91"/>
        <v>120.5</v>
      </c>
    </row>
    <row r="731" spans="1:12">
      <c r="A731" s="31">
        <v>64285</v>
      </c>
      <c r="B731" s="23">
        <v>728</v>
      </c>
      <c r="C731" s="24">
        <f t="shared" si="88"/>
        <v>6369330.6055421475</v>
      </c>
      <c r="D731" s="24"/>
      <c r="E731" s="24">
        <f t="shared" si="95"/>
        <v>6419430.2965656882</v>
      </c>
      <c r="F731" s="24">
        <f t="shared" si="89"/>
        <v>22292.657119397514</v>
      </c>
      <c r="G731" s="32"/>
      <c r="H731" s="25">
        <f t="shared" ca="1" si="94"/>
        <v>986.75890410958903</v>
      </c>
      <c r="I731" s="26">
        <f t="shared" ca="1" si="90"/>
        <v>-3157277.354468694</v>
      </c>
      <c r="J731" s="26">
        <f t="shared" ca="1" si="92"/>
        <v>3157277.354468694</v>
      </c>
      <c r="K731" s="27">
        <f t="shared" ca="1" si="93"/>
        <v>-16378.473199687858</v>
      </c>
      <c r="L731" s="27">
        <f t="shared" ca="1" si="91"/>
        <v>120.58333333333333</v>
      </c>
    </row>
    <row r="732" spans="1:12">
      <c r="A732" s="31">
        <v>64316</v>
      </c>
      <c r="B732" s="23">
        <v>729</v>
      </c>
      <c r="C732" s="24">
        <f t="shared" si="88"/>
        <v>6393123.2626615446</v>
      </c>
      <c r="D732" s="24"/>
      <c r="E732" s="24">
        <f t="shared" si="95"/>
        <v>6443389.793744971</v>
      </c>
      <c r="F732" s="24">
        <f t="shared" si="89"/>
        <v>22375.931419315402</v>
      </c>
      <c r="G732" s="32"/>
      <c r="H732" s="25">
        <f t="shared" ca="1" si="94"/>
        <v>987.75890410958903</v>
      </c>
      <c r="I732" s="26">
        <f t="shared" ca="1" si="90"/>
        <v>-3173655.8276683819</v>
      </c>
      <c r="J732" s="26">
        <f t="shared" ca="1" si="92"/>
        <v>3173655.8276683819</v>
      </c>
      <c r="K732" s="27">
        <f t="shared" ca="1" si="93"/>
        <v>-16435.797855886769</v>
      </c>
      <c r="L732" s="27">
        <f t="shared" ca="1" si="91"/>
        <v>120.66666666666667</v>
      </c>
    </row>
    <row r="733" spans="1:12">
      <c r="A733" s="31">
        <v>64345</v>
      </c>
      <c r="B733" s="23">
        <v>730</v>
      </c>
      <c r="C733" s="24">
        <f t="shared" si="88"/>
        <v>6416999.1940808604</v>
      </c>
      <c r="D733" s="24"/>
      <c r="E733" s="24">
        <f t="shared" si="95"/>
        <v>6467433.1491643814</v>
      </c>
      <c r="F733" s="24">
        <f t="shared" si="89"/>
        <v>22459.497179283007</v>
      </c>
      <c r="G733" s="32"/>
      <c r="H733" s="25">
        <f t="shared" ca="1" si="94"/>
        <v>988.75890410958903</v>
      </c>
      <c r="I733" s="26">
        <f t="shared" ca="1" si="90"/>
        <v>-3190091.6255242685</v>
      </c>
      <c r="J733" s="26">
        <f t="shared" ca="1" si="92"/>
        <v>3190091.6255242685</v>
      </c>
      <c r="K733" s="27">
        <f t="shared" ca="1" si="93"/>
        <v>-16493.323148382369</v>
      </c>
      <c r="L733" s="27">
        <f t="shared" ca="1" si="91"/>
        <v>120.75</v>
      </c>
    </row>
    <row r="734" spans="1:12">
      <c r="A734" s="31">
        <v>64376</v>
      </c>
      <c r="B734" s="23">
        <v>731</v>
      </c>
      <c r="C734" s="24">
        <f t="shared" si="88"/>
        <v>6440958.6912601432</v>
      </c>
      <c r="D734" s="24"/>
      <c r="E734" s="24">
        <f t="shared" si="95"/>
        <v>6491560.6563277598</v>
      </c>
      <c r="F734" s="24">
        <f t="shared" si="89"/>
        <v>22543.355419410498</v>
      </c>
      <c r="G734" s="32"/>
      <c r="H734" s="25">
        <f t="shared" ca="1" si="94"/>
        <v>989.75890410958903</v>
      </c>
      <c r="I734" s="26">
        <f t="shared" ca="1" si="90"/>
        <v>-3206584.9486726508</v>
      </c>
      <c r="J734" s="26">
        <f t="shared" ca="1" si="92"/>
        <v>3206584.9486726508</v>
      </c>
      <c r="K734" s="27">
        <f t="shared" ca="1" si="93"/>
        <v>-16551.04977940171</v>
      </c>
      <c r="L734" s="27">
        <f t="shared" ca="1" si="91"/>
        <v>120.83333333333333</v>
      </c>
    </row>
    <row r="735" spans="1:12">
      <c r="A735" s="31">
        <v>64406</v>
      </c>
      <c r="B735" s="23">
        <v>732</v>
      </c>
      <c r="C735" s="24">
        <f t="shared" si="88"/>
        <v>6465002.0466795536</v>
      </c>
      <c r="D735" s="24"/>
      <c r="E735" s="24">
        <f t="shared" si="95"/>
        <v>6515772.6097662104</v>
      </c>
      <c r="F735" s="24">
        <f t="shared" si="89"/>
        <v>22627.507163378436</v>
      </c>
      <c r="G735" s="32"/>
      <c r="H735" s="25">
        <f t="shared" ca="1" si="94"/>
        <v>990.75890410958903</v>
      </c>
      <c r="I735" s="26">
        <f t="shared" ca="1" si="90"/>
        <v>-3223135.9984520525</v>
      </c>
      <c r="J735" s="26">
        <f t="shared" ca="1" si="92"/>
        <v>3223135.9984520525</v>
      </c>
      <c r="K735" s="27">
        <f t="shared" ca="1" si="93"/>
        <v>-16608.978453629614</v>
      </c>
      <c r="L735" s="27">
        <f t="shared" ca="1" si="91"/>
        <v>120.91666666666667</v>
      </c>
    </row>
    <row r="736" spans="1:12">
      <c r="A736" s="31">
        <v>64437</v>
      </c>
      <c r="B736" s="23">
        <v>733</v>
      </c>
      <c r="C736" s="24">
        <f t="shared" si="88"/>
        <v>6489129.553842932</v>
      </c>
      <c r="D736" s="24"/>
      <c r="E736" s="24">
        <f t="shared" si="95"/>
        <v>6540069.305041695</v>
      </c>
      <c r="F736" s="24">
        <f t="shared" si="89"/>
        <v>22711.953438450259</v>
      </c>
      <c r="G736" s="32"/>
      <c r="H736" s="25">
        <f t="shared" ca="1" si="94"/>
        <v>991.75890410958903</v>
      </c>
      <c r="I736" s="26">
        <f t="shared" ca="1" si="90"/>
        <v>-3239744.9769056821</v>
      </c>
      <c r="J736" s="26">
        <f t="shared" ca="1" si="92"/>
        <v>3239744.9769056821</v>
      </c>
      <c r="K736" s="27">
        <f t="shared" ca="1" si="93"/>
        <v>-16667.109878217318</v>
      </c>
      <c r="L736" s="27">
        <f t="shared" ca="1" si="91"/>
        <v>121</v>
      </c>
    </row>
    <row r="737" spans="1:12">
      <c r="A737" s="31">
        <v>64467</v>
      </c>
      <c r="B737" s="23">
        <v>734</v>
      </c>
      <c r="C737" s="24">
        <f t="shared" si="88"/>
        <v>6513341.5072813826</v>
      </c>
      <c r="D737" s="24"/>
      <c r="E737" s="24">
        <f t="shared" si="95"/>
        <v>6564451.0387506438</v>
      </c>
      <c r="F737" s="24">
        <f t="shared" si="89"/>
        <v>22796.695275484835</v>
      </c>
      <c r="G737" s="32"/>
      <c r="H737" s="25">
        <f t="shared" ca="1" si="94"/>
        <v>992.75890410958903</v>
      </c>
      <c r="I737" s="26">
        <f t="shared" ca="1" si="90"/>
        <v>-3256412.0867838995</v>
      </c>
      <c r="J737" s="26">
        <f t="shared" ca="1" si="92"/>
        <v>3256412.0867838995</v>
      </c>
      <c r="K737" s="27">
        <f t="shared" ca="1" si="93"/>
        <v>-16725.444762791078</v>
      </c>
      <c r="L737" s="27">
        <f t="shared" ca="1" si="91"/>
        <v>121.08333333333333</v>
      </c>
    </row>
    <row r="738" spans="1:12">
      <c r="A738" s="31">
        <v>64498</v>
      </c>
      <c r="B738" s="23">
        <v>735</v>
      </c>
      <c r="C738" s="24">
        <f t="shared" si="88"/>
        <v>6537638.2025568672</v>
      </c>
      <c r="D738" s="24"/>
      <c r="E738" s="24">
        <f t="shared" si="95"/>
        <v>6588918.1085275738</v>
      </c>
      <c r="F738" s="24">
        <f t="shared" si="89"/>
        <v>22881.733708949032</v>
      </c>
      <c r="G738" s="32"/>
      <c r="H738" s="25">
        <f t="shared" ca="1" si="94"/>
        <v>993.75890410958903</v>
      </c>
      <c r="I738" s="26">
        <f t="shared" ca="1" si="90"/>
        <v>-3273137.5315466905</v>
      </c>
      <c r="J738" s="26">
        <f t="shared" ca="1" si="92"/>
        <v>3273137.5315466905</v>
      </c>
      <c r="K738" s="27">
        <f t="shared" ca="1" si="93"/>
        <v>-16783.983819460849</v>
      </c>
      <c r="L738" s="27">
        <f t="shared" ca="1" si="91"/>
        <v>121.16666666666667</v>
      </c>
    </row>
    <row r="739" spans="1:12">
      <c r="A739" s="31">
        <v>64529</v>
      </c>
      <c r="B739" s="23">
        <v>736</v>
      </c>
      <c r="C739" s="24">
        <f t="shared" si="88"/>
        <v>6562019.936265816</v>
      </c>
      <c r="D739" s="24"/>
      <c r="E739" s="24">
        <f t="shared" si="95"/>
        <v>6613470.8130487232</v>
      </c>
      <c r="F739" s="24">
        <f t="shared" si="89"/>
        <v>22967.069776930355</v>
      </c>
      <c r="G739" s="32"/>
      <c r="H739" s="25">
        <f t="shared" ca="1" si="94"/>
        <v>994.75890410958903</v>
      </c>
      <c r="I739" s="26">
        <f t="shared" ca="1" si="90"/>
        <v>-3289921.5153661515</v>
      </c>
      <c r="J739" s="26">
        <f t="shared" ca="1" si="92"/>
        <v>3289921.5153661515</v>
      </c>
      <c r="K739" s="27">
        <f t="shared" ca="1" si="93"/>
        <v>-16842.727762828959</v>
      </c>
      <c r="L739" s="27">
        <f t="shared" ca="1" si="91"/>
        <v>121.25</v>
      </c>
    </row>
    <row r="740" spans="1:12">
      <c r="A740" s="31">
        <v>64559</v>
      </c>
      <c r="B740" s="23">
        <v>737</v>
      </c>
      <c r="C740" s="24">
        <f t="shared" si="88"/>
        <v>6586487.0060427459</v>
      </c>
      <c r="D740" s="24"/>
      <c r="E740" s="24">
        <f t="shared" si="95"/>
        <v>6638109.4520356972</v>
      </c>
      <c r="F740" s="24">
        <f t="shared" si="89"/>
        <v>23052.704521149608</v>
      </c>
      <c r="G740" s="32"/>
      <c r="H740" s="25">
        <f t="shared" ca="1" si="94"/>
        <v>995.75890410958903</v>
      </c>
      <c r="I740" s="26">
        <f t="shared" ca="1" si="90"/>
        <v>-3306764.2431289805</v>
      </c>
      <c r="J740" s="26">
        <f t="shared" ca="1" si="92"/>
        <v>3306764.2431289805</v>
      </c>
      <c r="K740" s="27">
        <f t="shared" ca="1" si="93"/>
        <v>-16901.677309998864</v>
      </c>
      <c r="L740" s="27">
        <f t="shared" ca="1" si="91"/>
        <v>121.33333333333333</v>
      </c>
    </row>
    <row r="741" spans="1:12">
      <c r="A741" s="31">
        <v>64590</v>
      </c>
      <c r="B741" s="23">
        <v>738</v>
      </c>
      <c r="C741" s="24">
        <f t="shared" si="88"/>
        <v>6611039.7105638953</v>
      </c>
      <c r="D741" s="24"/>
      <c r="E741" s="24">
        <f t="shared" si="95"/>
        <v>6662834.326259125</v>
      </c>
      <c r="F741" s="24">
        <f t="shared" si="89"/>
        <v>23138.63898697363</v>
      </c>
      <c r="G741" s="32"/>
      <c r="H741" s="25">
        <f t="shared" ca="1" si="94"/>
        <v>996.75890410958903</v>
      </c>
      <c r="I741" s="26">
        <f t="shared" ca="1" si="90"/>
        <v>-3323665.9204389793</v>
      </c>
      <c r="J741" s="26">
        <f t="shared" ca="1" si="92"/>
        <v>3323665.9204389793</v>
      </c>
      <c r="K741" s="27">
        <f t="shared" ca="1" si="93"/>
        <v>-16960.833180583857</v>
      </c>
      <c r="L741" s="27">
        <f t="shared" ca="1" si="91"/>
        <v>121.41666666666667</v>
      </c>
    </row>
    <row r="742" spans="1:12">
      <c r="A742" s="31">
        <v>64620</v>
      </c>
      <c r="B742" s="23">
        <v>739</v>
      </c>
      <c r="C742" s="24">
        <f t="shared" si="88"/>
        <v>6635678.3495508693</v>
      </c>
      <c r="D742" s="24"/>
      <c r="E742" s="24">
        <f t="shared" si="95"/>
        <v>6687645.7375423349</v>
      </c>
      <c r="F742" s="24">
        <f t="shared" si="89"/>
        <v>23224.87422342804</v>
      </c>
      <c r="G742" s="32"/>
      <c r="H742" s="25">
        <f t="shared" ca="1" si="94"/>
        <v>997.75890410958903</v>
      </c>
      <c r="I742" s="26">
        <f t="shared" ca="1" si="90"/>
        <v>-3340626.7536195633</v>
      </c>
      <c r="J742" s="26">
        <f t="shared" ca="1" si="92"/>
        <v>3340626.7536195633</v>
      </c>
      <c r="K742" s="27">
        <f t="shared" ca="1" si="93"/>
        <v>-17020.196096715903</v>
      </c>
      <c r="L742" s="27">
        <f t="shared" ca="1" si="91"/>
        <v>121.5</v>
      </c>
    </row>
    <row r="743" spans="1:12">
      <c r="A743" s="31">
        <v>64651</v>
      </c>
      <c r="B743" s="23">
        <v>740</v>
      </c>
      <c r="C743" s="24">
        <f t="shared" si="88"/>
        <v>6660403.2237742972</v>
      </c>
      <c r="D743" s="24"/>
      <c r="E743" s="24">
        <f t="shared" si="95"/>
        <v>6712543.9887650358</v>
      </c>
      <c r="F743" s="24">
        <f t="shared" si="89"/>
        <v>23311.411283210036</v>
      </c>
      <c r="G743" s="32"/>
      <c r="H743" s="25">
        <f t="shared" ca="1" si="94"/>
        <v>998.75890410958903</v>
      </c>
      <c r="I743" s="26">
        <f t="shared" ca="1" si="90"/>
        <v>-3357646.9497162793</v>
      </c>
      <c r="J743" s="26">
        <f t="shared" ca="1" si="92"/>
        <v>3357646.9497162793</v>
      </c>
      <c r="K743" s="27">
        <f t="shared" ca="1" si="93"/>
        <v>-17079.766783054409</v>
      </c>
      <c r="L743" s="27">
        <f t="shared" ca="1" si="91"/>
        <v>121.58333333333333</v>
      </c>
    </row>
    <row r="744" spans="1:12">
      <c r="A744" s="31">
        <v>64682</v>
      </c>
      <c r="B744" s="23">
        <v>741</v>
      </c>
      <c r="C744" s="24">
        <f t="shared" si="88"/>
        <v>6685214.6350575071</v>
      </c>
      <c r="D744" s="24"/>
      <c r="E744" s="24">
        <f t="shared" si="95"/>
        <v>6737529.3838670161</v>
      </c>
      <c r="F744" s="24">
        <f t="shared" si="89"/>
        <v>23398.251222701274</v>
      </c>
      <c r="G744" s="32"/>
      <c r="H744" s="25">
        <f t="shared" ca="1" si="94"/>
        <v>999.75890410958903</v>
      </c>
      <c r="I744" s="26">
        <f t="shared" ca="1" si="90"/>
        <v>-3374726.7164993337</v>
      </c>
      <c r="J744" s="26">
        <f t="shared" ca="1" si="92"/>
        <v>3374726.7164993337</v>
      </c>
      <c r="K744" s="27">
        <f t="shared" ca="1" si="93"/>
        <v>-17139.5459667951</v>
      </c>
      <c r="L744" s="27">
        <f t="shared" ca="1" si="91"/>
        <v>121.66666666666667</v>
      </c>
    </row>
    <row r="745" spans="1:12">
      <c r="A745" s="31">
        <v>64710</v>
      </c>
      <c r="B745" s="23">
        <v>742</v>
      </c>
      <c r="C745" s="24">
        <f t="shared" si="88"/>
        <v>6710112.8862802079</v>
      </c>
      <c r="D745" s="24"/>
      <c r="E745" s="24">
        <f t="shared" si="95"/>
        <v>6762602.2278518537</v>
      </c>
      <c r="F745" s="24">
        <f t="shared" si="89"/>
        <v>23485.395101980725</v>
      </c>
      <c r="G745" s="32"/>
      <c r="H745" s="25">
        <f t="shared" ca="1" si="94"/>
        <v>1000.758904109589</v>
      </c>
      <c r="I745" s="26">
        <f t="shared" ca="1" si="90"/>
        <v>-3391866.2624661289</v>
      </c>
      <c r="J745" s="26">
        <f t="shared" ca="1" si="92"/>
        <v>3391866.2624661289</v>
      </c>
      <c r="K745" s="27">
        <f t="shared" ca="1" si="93"/>
        <v>-17199.534377678883</v>
      </c>
      <c r="L745" s="27">
        <f t="shared" ca="1" si="91"/>
        <v>121.75</v>
      </c>
    </row>
    <row r="746" spans="1:12">
      <c r="A746" s="31">
        <v>64741</v>
      </c>
      <c r="B746" s="23">
        <v>743</v>
      </c>
      <c r="C746" s="24">
        <f t="shared" si="88"/>
        <v>6735098.2813821882</v>
      </c>
      <c r="D746" s="24"/>
      <c r="E746" s="24">
        <f t="shared" si="95"/>
        <v>6787762.8267906383</v>
      </c>
      <c r="F746" s="24">
        <f t="shared" si="89"/>
        <v>23572.843984837655</v>
      </c>
      <c r="G746" s="32"/>
      <c r="H746" s="25">
        <f t="shared" ca="1" si="94"/>
        <v>1001.758904109589</v>
      </c>
      <c r="I746" s="26">
        <f t="shared" ca="1" si="90"/>
        <v>-3409065.7968438077</v>
      </c>
      <c r="J746" s="26">
        <f t="shared" ca="1" si="92"/>
        <v>3409065.7968438077</v>
      </c>
      <c r="K746" s="27">
        <f t="shared" ca="1" si="93"/>
        <v>-17259.732748000759</v>
      </c>
      <c r="L746" s="27">
        <f t="shared" ca="1" si="91"/>
        <v>121.83333333333333</v>
      </c>
    </row>
    <row r="747" spans="1:12">
      <c r="A747" s="31">
        <v>64771</v>
      </c>
      <c r="B747" s="23">
        <v>744</v>
      </c>
      <c r="C747" s="24">
        <f t="shared" si="88"/>
        <v>6760171.1253670258</v>
      </c>
      <c r="D747" s="24"/>
      <c r="E747" s="24">
        <f t="shared" si="95"/>
        <v>6813011.4878257085</v>
      </c>
      <c r="F747" s="24">
        <f t="shared" si="89"/>
        <v>23660.598938784588</v>
      </c>
      <c r="G747" s="32"/>
      <c r="H747" s="25">
        <f t="shared" ca="1" si="94"/>
        <v>1002.758904109589</v>
      </c>
      <c r="I747" s="26">
        <f t="shared" ca="1" si="90"/>
        <v>-3426325.5295918086</v>
      </c>
      <c r="J747" s="26">
        <f t="shared" ca="1" si="92"/>
        <v>3426325.5295918086</v>
      </c>
      <c r="K747" s="27">
        <f t="shared" ca="1" si="93"/>
        <v>-17320.14181261876</v>
      </c>
      <c r="L747" s="27">
        <f t="shared" ca="1" si="91"/>
        <v>121.91666666666667</v>
      </c>
    </row>
    <row r="748" spans="1:12">
      <c r="A748" s="31">
        <v>64802</v>
      </c>
      <c r="B748" s="23">
        <v>745</v>
      </c>
      <c r="C748" s="24">
        <f t="shared" si="88"/>
        <v>6785331.7243058104</v>
      </c>
      <c r="D748" s="24"/>
      <c r="E748" s="24">
        <f t="shared" si="95"/>
        <v>6838348.5191744016</v>
      </c>
      <c r="F748" s="24">
        <f t="shared" si="89"/>
        <v>23748.661035070334</v>
      </c>
      <c r="G748" s="32"/>
      <c r="H748" s="25">
        <f t="shared" ca="1" si="94"/>
        <v>1003.758904109589</v>
      </c>
      <c r="I748" s="26">
        <f t="shared" ca="1" si="90"/>
        <v>-3443645.6714044274</v>
      </c>
      <c r="J748" s="26">
        <f t="shared" ca="1" si="92"/>
        <v>3443645.6714044274</v>
      </c>
      <c r="K748" s="27">
        <f t="shared" ca="1" si="93"/>
        <v>-17380.762308962927</v>
      </c>
      <c r="L748" s="27">
        <f t="shared" ca="1" si="91"/>
        <v>122</v>
      </c>
    </row>
    <row r="749" spans="1:12">
      <c r="A749" s="31">
        <v>64832</v>
      </c>
      <c r="B749" s="23">
        <v>746</v>
      </c>
      <c r="C749" s="24">
        <f t="shared" si="88"/>
        <v>6810580.3853408806</v>
      </c>
      <c r="D749" s="24"/>
      <c r="E749" s="24">
        <f t="shared" si="95"/>
        <v>6863774.2301328154</v>
      </c>
      <c r="F749" s="24">
        <f t="shared" si="89"/>
        <v>23837.031348693079</v>
      </c>
      <c r="G749" s="32"/>
      <c r="H749" s="25">
        <f t="shared" ca="1" si="94"/>
        <v>1004.758904109589</v>
      </c>
      <c r="I749" s="26">
        <f t="shared" ca="1" si="90"/>
        <v>-3461026.4337133905</v>
      </c>
      <c r="J749" s="26">
        <f t="shared" ca="1" si="92"/>
        <v>3461026.4337133905</v>
      </c>
      <c r="K749" s="27">
        <f t="shared" ca="1" si="93"/>
        <v>-17441.594977044297</v>
      </c>
      <c r="L749" s="27">
        <f t="shared" ca="1" si="91"/>
        <v>122.08333333333333</v>
      </c>
    </row>
    <row r="750" spans="1:12">
      <c r="A750" s="31">
        <v>64863</v>
      </c>
      <c r="B750" s="23">
        <v>747</v>
      </c>
      <c r="C750" s="24">
        <f t="shared" si="88"/>
        <v>6835917.4166895738</v>
      </c>
      <c r="D750" s="24"/>
      <c r="E750" s="24">
        <f t="shared" si="95"/>
        <v>6889288.9310795832</v>
      </c>
      <c r="F750" s="24">
        <f t="shared" si="89"/>
        <v>23925.710958413507</v>
      </c>
      <c r="G750" s="32"/>
      <c r="H750" s="25">
        <f t="shared" ca="1" si="94"/>
        <v>1005.758904109589</v>
      </c>
      <c r="I750" s="26">
        <f t="shared" ca="1" si="90"/>
        <v>-3478468.028690435</v>
      </c>
      <c r="J750" s="26">
        <f t="shared" ca="1" si="92"/>
        <v>3478468.028690435</v>
      </c>
      <c r="K750" s="27">
        <f t="shared" ca="1" si="93"/>
        <v>-17502.640559463955</v>
      </c>
      <c r="L750" s="27">
        <f t="shared" ca="1" si="91"/>
        <v>122.16666666666667</v>
      </c>
    </row>
    <row r="751" spans="1:12">
      <c r="A751" s="31">
        <v>64894</v>
      </c>
      <c r="B751" s="23">
        <v>748</v>
      </c>
      <c r="C751" s="24">
        <f t="shared" si="88"/>
        <v>6861343.1276479876</v>
      </c>
      <c r="D751" s="24"/>
      <c r="E751" s="24">
        <f t="shared" si="95"/>
        <v>6914892.9334796648</v>
      </c>
      <c r="F751" s="24">
        <f t="shared" si="89"/>
        <v>24014.700946767953</v>
      </c>
      <c r="G751" s="32"/>
      <c r="H751" s="25">
        <f t="shared" ca="1" si="94"/>
        <v>1006.758904109589</v>
      </c>
      <c r="I751" s="26">
        <f t="shared" ca="1" si="90"/>
        <v>-3495970.6692498988</v>
      </c>
      <c r="J751" s="26">
        <f t="shared" ca="1" si="92"/>
        <v>3495970.6692498988</v>
      </c>
      <c r="K751" s="27">
        <f t="shared" ca="1" si="93"/>
        <v>-17563.899801422078</v>
      </c>
      <c r="L751" s="27">
        <f t="shared" ca="1" si="91"/>
        <v>122.25</v>
      </c>
    </row>
    <row r="752" spans="1:12">
      <c r="A752" s="31">
        <v>64924</v>
      </c>
      <c r="B752" s="23">
        <v>749</v>
      </c>
      <c r="C752" s="24">
        <f t="shared" si="88"/>
        <v>6886857.8285947554</v>
      </c>
      <c r="D752" s="24"/>
      <c r="E752" s="24">
        <f t="shared" si="95"/>
        <v>6940586.549888147</v>
      </c>
      <c r="F752" s="24">
        <f t="shared" si="89"/>
        <v>24104.002400081641</v>
      </c>
      <c r="G752" s="32"/>
      <c r="H752" s="25">
        <f t="shared" ca="1" si="94"/>
        <v>1007.758904109589</v>
      </c>
      <c r="I752" s="26">
        <f t="shared" ca="1" si="90"/>
        <v>-3513534.5690513207</v>
      </c>
      <c r="J752" s="26">
        <f t="shared" ca="1" si="92"/>
        <v>3513534.5690513207</v>
      </c>
      <c r="K752" s="27">
        <f t="shared" ca="1" si="93"/>
        <v>-17625.373450727053</v>
      </c>
      <c r="L752" s="27">
        <f t="shared" ca="1" si="91"/>
        <v>122.33333333333333</v>
      </c>
    </row>
    <row r="753" spans="1:12">
      <c r="A753" s="31">
        <v>64955</v>
      </c>
      <c r="B753" s="23">
        <v>750</v>
      </c>
      <c r="C753" s="24">
        <f t="shared" si="88"/>
        <v>6912461.830994837</v>
      </c>
      <c r="D753" s="24"/>
      <c r="E753" s="24">
        <f t="shared" si="95"/>
        <v>6966370.0939540584</v>
      </c>
      <c r="F753" s="24">
        <f t="shared" si="89"/>
        <v>24193.616408481928</v>
      </c>
      <c r="G753" s="32"/>
      <c r="H753" s="25">
        <f t="shared" ca="1" si="94"/>
        <v>1008.758904109589</v>
      </c>
      <c r="I753" s="26">
        <f t="shared" ca="1" si="90"/>
        <v>-3531159.9425020479</v>
      </c>
      <c r="J753" s="26">
        <f t="shared" ca="1" si="92"/>
        <v>3531159.9425020479</v>
      </c>
      <c r="K753" s="27">
        <f t="shared" ca="1" si="93"/>
        <v>-17687.062257804599</v>
      </c>
      <c r="L753" s="27">
        <f t="shared" ca="1" si="91"/>
        <v>122.41666666666667</v>
      </c>
    </row>
    <row r="754" spans="1:12">
      <c r="A754" s="31">
        <v>64985</v>
      </c>
      <c r="B754" s="23">
        <v>751</v>
      </c>
      <c r="C754" s="24">
        <f t="shared" si="88"/>
        <v>6938155.4474033192</v>
      </c>
      <c r="D754" s="24"/>
      <c r="E754" s="24">
        <f t="shared" si="95"/>
        <v>6992243.8804242006</v>
      </c>
      <c r="F754" s="24">
        <f t="shared" si="89"/>
        <v>24283.544065911614</v>
      </c>
      <c r="G754" s="32"/>
      <c r="H754" s="25">
        <f t="shared" ca="1" si="94"/>
        <v>1009.758904109589</v>
      </c>
      <c r="I754" s="26">
        <f t="shared" ca="1" si="90"/>
        <v>-3548847.0047598523</v>
      </c>
      <c r="J754" s="26">
        <f t="shared" ca="1" si="92"/>
        <v>3548847.0047598523</v>
      </c>
      <c r="K754" s="27">
        <f t="shared" ca="1" si="93"/>
        <v>-17748.966975706913</v>
      </c>
      <c r="L754" s="27">
        <f t="shared" ca="1" si="91"/>
        <v>122.5</v>
      </c>
    </row>
    <row r="755" spans="1:12">
      <c r="A755" s="31">
        <v>65016</v>
      </c>
      <c r="B755" s="23">
        <v>752</v>
      </c>
      <c r="C755" s="24">
        <f t="shared" si="88"/>
        <v>6963938.9914692305</v>
      </c>
      <c r="D755" s="24"/>
      <c r="E755" s="24">
        <f t="shared" si="95"/>
        <v>7018208.2251469884</v>
      </c>
      <c r="F755" s="24">
        <f t="shared" si="89"/>
        <v>24373.786470142306</v>
      </c>
      <c r="G755" s="32"/>
      <c r="H755" s="25">
        <f t="shared" ca="1" si="94"/>
        <v>1010.758904109589</v>
      </c>
      <c r="I755" s="26">
        <f t="shared" ca="1" si="90"/>
        <v>-3566595.9717355594</v>
      </c>
      <c r="J755" s="26">
        <f t="shared" ca="1" si="92"/>
        <v>3566595.9717355594</v>
      </c>
      <c r="K755" s="27">
        <f t="shared" ca="1" si="93"/>
        <v>-17811.088360121888</v>
      </c>
      <c r="L755" s="27">
        <f t="shared" ca="1" si="91"/>
        <v>122.58333333333333</v>
      </c>
    </row>
    <row r="756" spans="1:12">
      <c r="A756" s="31">
        <v>65047</v>
      </c>
      <c r="B756" s="23">
        <v>753</v>
      </c>
      <c r="C756" s="24">
        <f t="shared" si="88"/>
        <v>6989812.7779393727</v>
      </c>
      <c r="D756" s="24"/>
      <c r="E756" s="24">
        <f t="shared" si="95"/>
        <v>7044263.4450763064</v>
      </c>
      <c r="F756" s="24">
        <f t="shared" si="89"/>
        <v>24464.344722787802</v>
      </c>
      <c r="G756" s="32"/>
      <c r="H756" s="25">
        <f t="shared" ca="1" si="94"/>
        <v>1011.758904109589</v>
      </c>
      <c r="I756" s="26">
        <f t="shared" ca="1" si="90"/>
        <v>-3584407.0600956813</v>
      </c>
      <c r="J756" s="26">
        <f t="shared" ca="1" si="92"/>
        <v>3584407.0600956813</v>
      </c>
      <c r="K756" s="27">
        <f t="shared" ca="1" si="93"/>
        <v>-17873.427169382314</v>
      </c>
      <c r="L756" s="27">
        <f t="shared" ca="1" si="91"/>
        <v>122.66666666666667</v>
      </c>
    </row>
    <row r="757" spans="1:12">
      <c r="A757" s="31">
        <v>65075</v>
      </c>
      <c r="B757" s="23">
        <v>754</v>
      </c>
      <c r="C757" s="24">
        <f t="shared" si="88"/>
        <v>7015777.1226621605</v>
      </c>
      <c r="D757" s="24"/>
      <c r="E757" s="24">
        <f t="shared" si="95"/>
        <v>7070409.8582753763</v>
      </c>
      <c r="F757" s="24">
        <f t="shared" si="89"/>
        <v>24555.219929317558</v>
      </c>
      <c r="G757" s="32"/>
      <c r="H757" s="25">
        <f t="shared" ca="1" si="94"/>
        <v>1012.758904109589</v>
      </c>
      <c r="I757" s="26">
        <f t="shared" ca="1" si="90"/>
        <v>-3602280.4872650634</v>
      </c>
      <c r="J757" s="26">
        <f t="shared" ca="1" si="92"/>
        <v>3602280.4872650634</v>
      </c>
      <c r="K757" s="27">
        <f t="shared" ca="1" si="93"/>
        <v>-17935.984164475154</v>
      </c>
      <c r="L757" s="27">
        <f t="shared" ca="1" si="91"/>
        <v>122.75</v>
      </c>
    </row>
    <row r="758" spans="1:12">
      <c r="A758" s="31">
        <v>65106</v>
      </c>
      <c r="B758" s="23">
        <v>755</v>
      </c>
      <c r="C758" s="24">
        <f t="shared" si="88"/>
        <v>7041832.3425914785</v>
      </c>
      <c r="D758" s="24"/>
      <c r="E758" s="24">
        <f t="shared" si="95"/>
        <v>7096647.7839206429</v>
      </c>
      <c r="F758" s="24">
        <f t="shared" si="89"/>
        <v>24646.413199070172</v>
      </c>
      <c r="G758" s="32"/>
      <c r="H758" s="25">
        <f t="shared" ca="1" si="94"/>
        <v>1013.758904109589</v>
      </c>
      <c r="I758" s="26">
        <f t="shared" ca="1" si="90"/>
        <v>-3620216.4714295384</v>
      </c>
      <c r="J758" s="26">
        <f t="shared" ca="1" si="92"/>
        <v>3620216.4714295384</v>
      </c>
      <c r="K758" s="27">
        <f t="shared" ca="1" si="93"/>
        <v>-17998.760109050814</v>
      </c>
      <c r="L758" s="27">
        <f t="shared" ca="1" si="91"/>
        <v>122.83333333333333</v>
      </c>
    </row>
    <row r="759" spans="1:12">
      <c r="A759" s="31">
        <v>65136</v>
      </c>
      <c r="B759" s="23">
        <v>756</v>
      </c>
      <c r="C759" s="24">
        <f t="shared" si="88"/>
        <v>7067978.7557905484</v>
      </c>
      <c r="D759" s="24"/>
      <c r="E759" s="24">
        <f t="shared" si="95"/>
        <v>7122977.5423056679</v>
      </c>
      <c r="F759" s="24">
        <f t="shared" si="89"/>
        <v>24737.925645266918</v>
      </c>
      <c r="G759" s="32"/>
      <c r="H759" s="25">
        <f t="shared" ca="1" si="94"/>
        <v>1014.758904109589</v>
      </c>
      <c r="I759" s="26">
        <f t="shared" ca="1" si="90"/>
        <v>-3638215.2315385891</v>
      </c>
      <c r="J759" s="26">
        <f t="shared" ca="1" si="92"/>
        <v>3638215.2315385891</v>
      </c>
      <c r="K759" s="27">
        <f t="shared" ca="1" si="93"/>
        <v>-18061.755769432493</v>
      </c>
      <c r="L759" s="27">
        <f t="shared" ca="1" si="91"/>
        <v>122.91666666666667</v>
      </c>
    </row>
    <row r="760" spans="1:12">
      <c r="A760" s="31">
        <v>65167</v>
      </c>
      <c r="B760" s="23">
        <v>757</v>
      </c>
      <c r="C760" s="24">
        <f t="shared" si="88"/>
        <v>7094216.6814358151</v>
      </c>
      <c r="D760" s="24"/>
      <c r="E760" s="24">
        <f t="shared" si="95"/>
        <v>7149399.454845041</v>
      </c>
      <c r="F760" s="24">
        <f t="shared" si="89"/>
        <v>24829.75838502535</v>
      </c>
      <c r="G760" s="32"/>
      <c r="H760" s="25">
        <f t="shared" ca="1" si="94"/>
        <v>1015.758904109589</v>
      </c>
      <c r="I760" s="26">
        <f t="shared" ca="1" si="90"/>
        <v>-3656276.9873080216</v>
      </c>
      <c r="J760" s="26">
        <f t="shared" ca="1" si="92"/>
        <v>3656276.9873080216</v>
      </c>
      <c r="K760" s="27">
        <f t="shared" ca="1" si="93"/>
        <v>-18124.971914625508</v>
      </c>
      <c r="L760" s="27">
        <f t="shared" ca="1" si="91"/>
        <v>123</v>
      </c>
    </row>
    <row r="761" spans="1:12">
      <c r="A761" s="31">
        <v>65197</v>
      </c>
      <c r="B761" s="23">
        <v>758</v>
      </c>
      <c r="C761" s="24">
        <f t="shared" si="88"/>
        <v>7120546.43982084</v>
      </c>
      <c r="D761" s="24"/>
      <c r="E761" s="24">
        <f t="shared" si="95"/>
        <v>7175913.8440783015</v>
      </c>
      <c r="F761" s="24">
        <f t="shared" si="89"/>
        <v>24921.912539372937</v>
      </c>
      <c r="G761" s="32"/>
      <c r="H761" s="25">
        <f t="shared" ca="1" si="94"/>
        <v>1016.758904109589</v>
      </c>
      <c r="I761" s="26">
        <f t="shared" ca="1" si="90"/>
        <v>-3674401.9592226474</v>
      </c>
      <c r="J761" s="26">
        <f t="shared" ca="1" si="92"/>
        <v>3674401.9592226474</v>
      </c>
      <c r="K761" s="27">
        <f t="shared" ca="1" si="93"/>
        <v>-18188.409316326695</v>
      </c>
      <c r="L761" s="27">
        <f t="shared" ca="1" si="91"/>
        <v>123.08333333333333</v>
      </c>
    </row>
    <row r="762" spans="1:12">
      <c r="A762" s="31">
        <v>65228</v>
      </c>
      <c r="B762" s="23">
        <v>759</v>
      </c>
      <c r="C762" s="24">
        <f t="shared" si="88"/>
        <v>7146968.3523602132</v>
      </c>
      <c r="D762" s="24"/>
      <c r="E762" s="24">
        <f t="shared" si="95"/>
        <v>7202521.0336738788</v>
      </c>
      <c r="F762" s="24">
        <f t="shared" si="89"/>
        <v>25014.389233260743</v>
      </c>
      <c r="G762" s="32"/>
      <c r="H762" s="25">
        <f t="shared" ca="1" si="94"/>
        <v>1017.758904109589</v>
      </c>
      <c r="I762" s="26">
        <f t="shared" ca="1" si="90"/>
        <v>-3692590.3685389739</v>
      </c>
      <c r="J762" s="26">
        <f t="shared" ca="1" si="92"/>
        <v>3692590.3685389739</v>
      </c>
      <c r="K762" s="27">
        <f t="shared" ca="1" si="93"/>
        <v>-18252.068748933838</v>
      </c>
      <c r="L762" s="27">
        <f t="shared" ca="1" si="91"/>
        <v>123.16666666666667</v>
      </c>
    </row>
    <row r="763" spans="1:12">
      <c r="A763" s="31">
        <v>65259</v>
      </c>
      <c r="B763" s="23">
        <v>760</v>
      </c>
      <c r="C763" s="24">
        <f t="shared" si="88"/>
        <v>7173482.7415934736</v>
      </c>
      <c r="D763" s="24"/>
      <c r="E763" s="24">
        <f t="shared" si="95"/>
        <v>7229221.3484330401</v>
      </c>
      <c r="F763" s="24">
        <f t="shared" si="89"/>
        <v>25107.189595577154</v>
      </c>
      <c r="G763" s="32"/>
      <c r="H763" s="25">
        <f t="shared" ca="1" si="94"/>
        <v>1018.758904109589</v>
      </c>
      <c r="I763" s="26">
        <f t="shared" ca="1" si="90"/>
        <v>-3710842.4372879076</v>
      </c>
      <c r="J763" s="26">
        <f t="shared" ca="1" si="92"/>
        <v>3710842.4372879076</v>
      </c>
      <c r="K763" s="27">
        <f t="shared" ca="1" si="93"/>
        <v>-18315.950989555109</v>
      </c>
      <c r="L763" s="27">
        <f t="shared" ca="1" si="91"/>
        <v>123.25</v>
      </c>
    </row>
    <row r="764" spans="1:12">
      <c r="A764" s="31">
        <v>65289</v>
      </c>
      <c r="B764" s="23">
        <v>761</v>
      </c>
      <c r="C764" s="24">
        <f t="shared" si="88"/>
        <v>7200089.9311890509</v>
      </c>
      <c r="D764" s="24"/>
      <c r="E764" s="24">
        <f t="shared" si="95"/>
        <v>7256015.1142938584</v>
      </c>
      <c r="F764" s="24">
        <f t="shared" si="89"/>
        <v>25200.314759161676</v>
      </c>
      <c r="G764" s="32"/>
      <c r="H764" s="25">
        <f t="shared" ca="1" si="94"/>
        <v>1019.758904109589</v>
      </c>
      <c r="I764" s="26">
        <f t="shared" ca="1" si="90"/>
        <v>-3729158.3882774627</v>
      </c>
      <c r="J764" s="26">
        <f t="shared" ca="1" si="92"/>
        <v>3729158.3882774627</v>
      </c>
      <c r="K764" s="27">
        <f t="shared" ca="1" si="93"/>
        <v>-18380.056818018551</v>
      </c>
      <c r="L764" s="27">
        <f t="shared" ca="1" si="91"/>
        <v>123.33333333333333</v>
      </c>
    </row>
    <row r="765" spans="1:12">
      <c r="A765" s="31">
        <v>65320</v>
      </c>
      <c r="B765" s="23">
        <v>762</v>
      </c>
      <c r="C765" s="24">
        <f t="shared" si="88"/>
        <v>7226790.2459482122</v>
      </c>
      <c r="D765" s="24"/>
      <c r="E765" s="24">
        <f t="shared" si="95"/>
        <v>7282902.6583351903</v>
      </c>
      <c r="F765" s="24">
        <f t="shared" si="89"/>
        <v>25293.765860818741</v>
      </c>
      <c r="G765" s="32"/>
      <c r="H765" s="25">
        <f t="shared" ca="1" si="94"/>
        <v>1020.758904109589</v>
      </c>
      <c r="I765" s="26">
        <f t="shared" ca="1" si="90"/>
        <v>-3747538.4450954814</v>
      </c>
      <c r="J765" s="26">
        <f t="shared" ca="1" si="92"/>
        <v>3747538.4450954814</v>
      </c>
      <c r="K765" s="27">
        <f t="shared" ca="1" si="93"/>
        <v>-18444.387016881614</v>
      </c>
      <c r="L765" s="27">
        <f t="shared" ca="1" si="91"/>
        <v>123.41666666666667</v>
      </c>
    </row>
    <row r="766" spans="1:12">
      <c r="A766" s="31">
        <v>65350</v>
      </c>
      <c r="B766" s="23">
        <v>763</v>
      </c>
      <c r="C766" s="24">
        <f t="shared" si="88"/>
        <v>7253584.0118090305</v>
      </c>
      <c r="D766" s="24"/>
      <c r="E766" s="24">
        <f t="shared" si="95"/>
        <v>7309884.3087806664</v>
      </c>
      <c r="F766" s="24">
        <f t="shared" si="89"/>
        <v>25387.544041331603</v>
      </c>
      <c r="G766" s="32"/>
      <c r="H766" s="25">
        <f t="shared" ca="1" si="94"/>
        <v>1021.758904109589</v>
      </c>
      <c r="I766" s="26">
        <f t="shared" ca="1" si="90"/>
        <v>-3765982.8321123631</v>
      </c>
      <c r="J766" s="26">
        <f t="shared" ca="1" si="92"/>
        <v>3765982.8321123631</v>
      </c>
      <c r="K766" s="27">
        <f t="shared" ca="1" si="93"/>
        <v>-18508.942371440702</v>
      </c>
      <c r="L766" s="27">
        <f t="shared" ca="1" si="91"/>
        <v>123.5</v>
      </c>
    </row>
    <row r="767" spans="1:12">
      <c r="A767" s="31">
        <v>65381</v>
      </c>
      <c r="B767" s="23">
        <v>764</v>
      </c>
      <c r="C767" s="24">
        <f t="shared" si="88"/>
        <v>7280471.5558503624</v>
      </c>
      <c r="D767" s="24"/>
      <c r="E767" s="24">
        <f t="shared" si="95"/>
        <v>7336960.3950027023</v>
      </c>
      <c r="F767" s="24">
        <f t="shared" si="89"/>
        <v>25481.650445476265</v>
      </c>
      <c r="G767" s="32"/>
      <c r="H767" s="25">
        <f t="shared" ca="1" si="94"/>
        <v>1022.758904109589</v>
      </c>
      <c r="I767" s="26">
        <f t="shared" ca="1" si="90"/>
        <v>-3784491.7744838037</v>
      </c>
      <c r="J767" s="26">
        <f t="shared" ca="1" si="92"/>
        <v>3784491.7744838037</v>
      </c>
      <c r="K767" s="27">
        <f t="shared" ca="1" si="93"/>
        <v>-18573.723669740742</v>
      </c>
      <c r="L767" s="27">
        <f t="shared" ca="1" si="91"/>
        <v>123.58333333333333</v>
      </c>
    </row>
    <row r="768" spans="1:12">
      <c r="A768" s="31">
        <v>65412</v>
      </c>
      <c r="B768" s="23">
        <v>765</v>
      </c>
      <c r="C768" s="24">
        <f t="shared" si="88"/>
        <v>7307453.2062958386</v>
      </c>
      <c r="D768" s="24"/>
      <c r="E768" s="24">
        <f t="shared" si="95"/>
        <v>7364131.2475265153</v>
      </c>
      <c r="F768" s="24">
        <f t="shared" si="89"/>
        <v>25576.086222035432</v>
      </c>
      <c r="G768" s="32"/>
      <c r="H768" s="25">
        <f t="shared" ca="1" si="94"/>
        <v>1023.758904109589</v>
      </c>
      <c r="I768" s="26">
        <f t="shared" ca="1" si="90"/>
        <v>-3803065.4981535445</v>
      </c>
      <c r="J768" s="26">
        <f t="shared" ca="1" si="92"/>
        <v>3803065.4981535445</v>
      </c>
      <c r="K768" s="27">
        <f t="shared" ca="1" si="93"/>
        <v>-18638.731702584835</v>
      </c>
      <c r="L768" s="27">
        <f t="shared" ca="1" si="91"/>
        <v>123.66666666666667</v>
      </c>
    </row>
    <row r="769" spans="1:12">
      <c r="A769" s="31">
        <v>65440</v>
      </c>
      <c r="B769" s="23">
        <v>766</v>
      </c>
      <c r="C769" s="24">
        <f t="shared" si="88"/>
        <v>7334529.2925178744</v>
      </c>
      <c r="D769" s="24"/>
      <c r="E769" s="24">
        <f t="shared" si="95"/>
        <v>7391397.1980341608</v>
      </c>
      <c r="F769" s="24">
        <f t="shared" si="89"/>
        <v>25670.852523812559</v>
      </c>
      <c r="G769" s="32"/>
      <c r="H769" s="25">
        <f t="shared" ca="1" si="94"/>
        <v>1024.7589041095889</v>
      </c>
      <c r="I769" s="26">
        <f t="shared" ca="1" si="90"/>
        <v>-3821704.2298561293</v>
      </c>
      <c r="J769" s="26">
        <f t="shared" ca="1" si="92"/>
        <v>3821704.2298561293</v>
      </c>
      <c r="K769" s="27">
        <f t="shared" ca="1" si="93"/>
        <v>-18703.967263543884</v>
      </c>
      <c r="L769" s="27">
        <f t="shared" ca="1" si="91"/>
        <v>123.74999999999999</v>
      </c>
    </row>
    <row r="770" spans="1:12">
      <c r="A770" s="31">
        <v>65471</v>
      </c>
      <c r="B770" s="23">
        <v>767</v>
      </c>
      <c r="C770" s="24">
        <f t="shared" si="88"/>
        <v>7361700.1450416874</v>
      </c>
      <c r="D770" s="24"/>
      <c r="E770" s="24">
        <f t="shared" si="95"/>
        <v>7418758.5793685839</v>
      </c>
      <c r="F770" s="24">
        <f t="shared" si="89"/>
        <v>25765.950507645903</v>
      </c>
      <c r="G770" s="32"/>
      <c r="H770" s="25">
        <f t="shared" ca="1" si="94"/>
        <v>1025.7589041095889</v>
      </c>
      <c r="I770" s="26">
        <f t="shared" ca="1" si="90"/>
        <v>-3840408.1971196732</v>
      </c>
      <c r="J770" s="26">
        <f t="shared" ca="1" si="92"/>
        <v>3840408.1971196732</v>
      </c>
      <c r="K770" s="27">
        <f t="shared" ca="1" si="93"/>
        <v>-18769.431148966287</v>
      </c>
      <c r="L770" s="27">
        <f t="shared" ca="1" si="91"/>
        <v>123.83333333333333</v>
      </c>
    </row>
    <row r="771" spans="1:12">
      <c r="A771" s="31">
        <v>65501</v>
      </c>
      <c r="B771" s="23">
        <v>768</v>
      </c>
      <c r="C771" s="24">
        <f t="shared" si="88"/>
        <v>7388966.0955493329</v>
      </c>
      <c r="D771" s="24"/>
      <c r="E771" s="24">
        <f t="shared" si="95"/>
        <v>7446215.7255376773</v>
      </c>
      <c r="F771" s="24">
        <f t="shared" si="89"/>
        <v>25861.381334422662</v>
      </c>
      <c r="G771" s="32"/>
      <c r="H771" s="25">
        <f t="shared" ca="1" si="94"/>
        <v>1026.7589041095889</v>
      </c>
      <c r="I771" s="26">
        <f t="shared" ca="1" si="90"/>
        <v>-3859177.6282686396</v>
      </c>
      <c r="J771" s="26">
        <f t="shared" ca="1" si="92"/>
        <v>3859177.6282686396</v>
      </c>
      <c r="K771" s="27">
        <f t="shared" ca="1" si="93"/>
        <v>-18835.12415798767</v>
      </c>
      <c r="L771" s="27">
        <f t="shared" ca="1" si="91"/>
        <v>123.91666666666666</v>
      </c>
    </row>
    <row r="772" spans="1:12">
      <c r="A772" s="31">
        <v>65532</v>
      </c>
      <c r="B772" s="23">
        <v>769</v>
      </c>
      <c r="C772" s="24">
        <f t="shared" ref="C772:C835" si="96">C771+$O$2+F771</f>
        <v>7416327.476883756</v>
      </c>
      <c r="D772" s="24"/>
      <c r="E772" s="24">
        <f t="shared" si="95"/>
        <v>7473768.9717183625</v>
      </c>
      <c r="F772" s="24">
        <f t="shared" ref="F772:F835" si="97">($O$5-$O$4)*C772</f>
        <v>25957.146169093143</v>
      </c>
      <c r="G772" s="32"/>
      <c r="H772" s="25">
        <f t="shared" ca="1" si="94"/>
        <v>1027.7589041095889</v>
      </c>
      <c r="I772" s="26">
        <f t="shared" ref="I772:I835" ca="1" si="98">I771+K771</f>
        <v>-3878012.7524266271</v>
      </c>
      <c r="J772" s="26">
        <f t="shared" ca="1" si="92"/>
        <v>3878012.7524266271</v>
      </c>
      <c r="K772" s="27">
        <f t="shared" ca="1" si="93"/>
        <v>-18901.047092540626</v>
      </c>
      <c r="L772" s="27">
        <f t="shared" ref="L772:L835" ca="1" si="99">((TODAY()-$O$7)/365)+(H772/12)</f>
        <v>123.99999999999999</v>
      </c>
    </row>
    <row r="773" spans="1:12">
      <c r="A773" s="31">
        <v>65562</v>
      </c>
      <c r="B773" s="23">
        <v>770</v>
      </c>
      <c r="C773" s="24">
        <f t="shared" si="96"/>
        <v>7443784.6230528494</v>
      </c>
      <c r="D773" s="24"/>
      <c r="E773" s="24">
        <f t="shared" si="95"/>
        <v>7501418.6542606801</v>
      </c>
      <c r="F773" s="24">
        <f t="shared" si="97"/>
        <v>26053.246180684971</v>
      </c>
      <c r="G773" s="32"/>
      <c r="H773" s="25">
        <f t="shared" ca="1" si="94"/>
        <v>1028.7589041095889</v>
      </c>
      <c r="I773" s="26">
        <f t="shared" ca="1" si="98"/>
        <v>-3896913.7995191677</v>
      </c>
      <c r="J773" s="26">
        <f t="shared" ref="J773:J836" ca="1" si="100">I773*-1</f>
        <v>3896913.7995191677</v>
      </c>
      <c r="K773" s="27">
        <f t="shared" ref="K773:K836" ca="1" si="101">(($O$5-$O$4)*I773)-$S$3</f>
        <v>-18967.200757364517</v>
      </c>
      <c r="L773" s="27">
        <f t="shared" ca="1" si="99"/>
        <v>124.08333333333333</v>
      </c>
    </row>
    <row r="774" spans="1:12">
      <c r="A774" s="31">
        <v>65593</v>
      </c>
      <c r="B774" s="23">
        <v>771</v>
      </c>
      <c r="C774" s="24">
        <f t="shared" si="96"/>
        <v>7471337.8692335347</v>
      </c>
      <c r="D774" s="24"/>
      <c r="E774" s="24">
        <f t="shared" si="95"/>
        <v>7529165.1106918957</v>
      </c>
      <c r="F774" s="24">
        <f t="shared" si="97"/>
        <v>26149.682542317369</v>
      </c>
      <c r="G774" s="32"/>
      <c r="H774" s="25">
        <f t="shared" ref="H774:H837" ca="1" si="102">H773+1</f>
        <v>1029.7589041095889</v>
      </c>
      <c r="I774" s="26">
        <f t="shared" ca="1" si="98"/>
        <v>-3915881.0002765325</v>
      </c>
      <c r="J774" s="26">
        <f t="shared" ca="1" si="100"/>
        <v>3915881.0002765325</v>
      </c>
      <c r="K774" s="27">
        <f t="shared" ca="1" si="101"/>
        <v>-19033.585960015294</v>
      </c>
      <c r="L774" s="27">
        <f t="shared" ca="1" si="99"/>
        <v>124.16666666666666</v>
      </c>
    </row>
    <row r="775" spans="1:12">
      <c r="A775" s="31">
        <v>65624</v>
      </c>
      <c r="B775" s="23">
        <v>772</v>
      </c>
      <c r="C775" s="24">
        <f t="shared" si="96"/>
        <v>7498987.5517758522</v>
      </c>
      <c r="D775" s="24"/>
      <c r="E775" s="24">
        <f t="shared" si="95"/>
        <v>7557008.6797206206</v>
      </c>
      <c r="F775" s="24">
        <f t="shared" si="97"/>
        <v>26246.45643121548</v>
      </c>
      <c r="G775" s="32"/>
      <c r="H775" s="25">
        <f t="shared" ca="1" si="102"/>
        <v>1030.7589041095889</v>
      </c>
      <c r="I775" s="26">
        <f t="shared" ca="1" si="98"/>
        <v>-3934914.5862365477</v>
      </c>
      <c r="J775" s="26">
        <f t="shared" ca="1" si="100"/>
        <v>3934914.5862365477</v>
      </c>
      <c r="K775" s="27">
        <f t="shared" ca="1" si="101"/>
        <v>-19100.203510875348</v>
      </c>
      <c r="L775" s="27">
        <f t="shared" ca="1" si="99"/>
        <v>124.24999999999999</v>
      </c>
    </row>
    <row r="776" spans="1:12">
      <c r="A776" s="31">
        <v>65654</v>
      </c>
      <c r="B776" s="23">
        <v>773</v>
      </c>
      <c r="C776" s="24">
        <f t="shared" si="96"/>
        <v>7526734.0082070678</v>
      </c>
      <c r="D776" s="24"/>
      <c r="E776" s="24">
        <f t="shared" si="95"/>
        <v>7584949.7012409456</v>
      </c>
      <c r="F776" s="24">
        <f t="shared" si="97"/>
        <v>26343.569028724734</v>
      </c>
      <c r="G776" s="32"/>
      <c r="H776" s="25">
        <f t="shared" ca="1" si="102"/>
        <v>1031.7589041095889</v>
      </c>
      <c r="I776" s="26">
        <f t="shared" ca="1" si="98"/>
        <v>-3954014.789747423</v>
      </c>
      <c r="J776" s="26">
        <f t="shared" ca="1" si="100"/>
        <v>3954014.789747423</v>
      </c>
      <c r="K776" s="27">
        <f t="shared" ca="1" si="101"/>
        <v>-19167.05422316341</v>
      </c>
      <c r="L776" s="27">
        <f t="shared" ca="1" si="99"/>
        <v>124.33333333333333</v>
      </c>
    </row>
    <row r="777" spans="1:12">
      <c r="A777" s="31">
        <v>65685</v>
      </c>
      <c r="B777" s="23">
        <v>774</v>
      </c>
      <c r="C777" s="24">
        <f t="shared" si="96"/>
        <v>7554577.5772357928</v>
      </c>
      <c r="D777" s="24"/>
      <c r="E777" s="24">
        <f t="shared" si="95"/>
        <v>7612988.5163365919</v>
      </c>
      <c r="F777" s="24">
        <f t="shared" si="97"/>
        <v>26441.021520325274</v>
      </c>
      <c r="G777" s="32"/>
      <c r="H777" s="25">
        <f t="shared" ca="1" si="102"/>
        <v>1032.7589041095889</v>
      </c>
      <c r="I777" s="26">
        <f t="shared" ca="1" si="98"/>
        <v>-3973181.8439705865</v>
      </c>
      <c r="J777" s="26">
        <f t="shared" ca="1" si="100"/>
        <v>3973181.8439705865</v>
      </c>
      <c r="K777" s="27">
        <f t="shared" ca="1" si="101"/>
        <v>-19234.138912944483</v>
      </c>
      <c r="L777" s="27">
        <f t="shared" ca="1" si="99"/>
        <v>124.41666666666666</v>
      </c>
    </row>
    <row r="778" spans="1:12">
      <c r="A778" s="31">
        <v>65715</v>
      </c>
      <c r="B778" s="23">
        <v>775</v>
      </c>
      <c r="C778" s="24">
        <f t="shared" si="96"/>
        <v>7582518.5987561177</v>
      </c>
      <c r="D778" s="24"/>
      <c r="E778" s="24">
        <f t="shared" si="95"/>
        <v>7641125.4672850734</v>
      </c>
      <c r="F778" s="24">
        <f t="shared" si="97"/>
        <v>26538.815095646409</v>
      </c>
      <c r="G778" s="32"/>
      <c r="H778" s="25">
        <f t="shared" ca="1" si="102"/>
        <v>1033.7589041095889</v>
      </c>
      <c r="I778" s="26">
        <f t="shared" ca="1" si="98"/>
        <v>-3992415.9828835311</v>
      </c>
      <c r="J778" s="26">
        <f t="shared" ca="1" si="100"/>
        <v>3992415.9828835311</v>
      </c>
      <c r="K778" s="27">
        <f t="shared" ca="1" si="101"/>
        <v>-19301.458399139789</v>
      </c>
      <c r="L778" s="27">
        <f t="shared" ca="1" si="99"/>
        <v>124.49999999999999</v>
      </c>
    </row>
    <row r="779" spans="1:12">
      <c r="A779" s="31">
        <v>65746</v>
      </c>
      <c r="B779" s="23">
        <v>776</v>
      </c>
      <c r="C779" s="24">
        <f t="shared" si="96"/>
        <v>7610557.4138517641</v>
      </c>
      <c r="D779" s="24"/>
      <c r="E779" s="24">
        <f t="shared" si="95"/>
        <v>7669360.8975618742</v>
      </c>
      <c r="F779" s="24">
        <f t="shared" si="97"/>
        <v>26636.950948481172</v>
      </c>
      <c r="G779" s="32"/>
      <c r="H779" s="25">
        <f t="shared" ca="1" si="102"/>
        <v>1034.7589041095889</v>
      </c>
      <c r="I779" s="26">
        <f t="shared" ca="1" si="98"/>
        <v>-4011717.4412826709</v>
      </c>
      <c r="J779" s="26">
        <f t="shared" ca="1" si="100"/>
        <v>4011717.4412826709</v>
      </c>
      <c r="K779" s="27">
        <f t="shared" ca="1" si="101"/>
        <v>-19369.013503536778</v>
      </c>
      <c r="L779" s="27">
        <f t="shared" ca="1" si="99"/>
        <v>124.58333333333333</v>
      </c>
    </row>
    <row r="780" spans="1:12">
      <c r="A780" s="31">
        <v>65777</v>
      </c>
      <c r="B780" s="23">
        <v>777</v>
      </c>
      <c r="C780" s="24">
        <f t="shared" si="96"/>
        <v>7638694.3648002455</v>
      </c>
      <c r="D780" s="24"/>
      <c r="E780" s="24">
        <f t="shared" si="95"/>
        <v>7697695.151844644</v>
      </c>
      <c r="F780" s="24">
        <f t="shared" si="97"/>
        <v>26735.430276800857</v>
      </c>
      <c r="G780" s="32"/>
      <c r="H780" s="25">
        <f t="shared" ca="1" si="102"/>
        <v>1035.7589041095889</v>
      </c>
      <c r="I780" s="26">
        <f t="shared" ca="1" si="98"/>
        <v>-4031086.4547862075</v>
      </c>
      <c r="J780" s="26">
        <f t="shared" ca="1" si="100"/>
        <v>4031086.4547862075</v>
      </c>
      <c r="K780" s="27">
        <f t="shared" ca="1" si="101"/>
        <v>-19436.805050799157</v>
      </c>
      <c r="L780" s="27">
        <f t="shared" ca="1" si="99"/>
        <v>124.66666666666666</v>
      </c>
    </row>
    <row r="781" spans="1:12">
      <c r="A781" s="31">
        <v>65806</v>
      </c>
      <c r="B781" s="23">
        <v>778</v>
      </c>
      <c r="C781" s="24">
        <f t="shared" si="96"/>
        <v>7666929.7950770464</v>
      </c>
      <c r="D781" s="24"/>
      <c r="E781" s="24">
        <f t="shared" ref="E781:E844" si="103">E780+$O$2+((($O$5-$O$4+D781))*C782)</f>
        <v>7726128.576017403</v>
      </c>
      <c r="F781" s="24">
        <f t="shared" si="97"/>
        <v>26834.25428276966</v>
      </c>
      <c r="G781" s="32"/>
      <c r="H781" s="25">
        <f t="shared" ca="1" si="102"/>
        <v>1036.7589041095889</v>
      </c>
      <c r="I781" s="26">
        <f t="shared" ca="1" si="98"/>
        <v>-4050523.2598370067</v>
      </c>
      <c r="J781" s="26">
        <f t="shared" ca="1" si="100"/>
        <v>4050523.2598370067</v>
      </c>
      <c r="K781" s="27">
        <f t="shared" ca="1" si="101"/>
        <v>-19504.833868476955</v>
      </c>
      <c r="L781" s="27">
        <f t="shared" ca="1" si="99"/>
        <v>124.74999999999999</v>
      </c>
    </row>
    <row r="782" spans="1:12">
      <c r="A782" s="31">
        <v>65837</v>
      </c>
      <c r="B782" s="23">
        <v>779</v>
      </c>
      <c r="C782" s="24">
        <f t="shared" si="96"/>
        <v>7695264.0493598161</v>
      </c>
      <c r="D782" s="24"/>
      <c r="E782" s="24">
        <f t="shared" si="103"/>
        <v>7754661.5171747673</v>
      </c>
      <c r="F782" s="24">
        <f t="shared" si="97"/>
        <v>26933.424172759354</v>
      </c>
      <c r="G782" s="32"/>
      <c r="H782" s="25">
        <f t="shared" ca="1" si="102"/>
        <v>1037.7589041095889</v>
      </c>
      <c r="I782" s="26">
        <f t="shared" ca="1" si="98"/>
        <v>-4070028.0937054837</v>
      </c>
      <c r="J782" s="26">
        <f t="shared" ca="1" si="100"/>
        <v>4070028.0937054837</v>
      </c>
      <c r="K782" s="27">
        <f t="shared" ca="1" si="101"/>
        <v>-19573.100787016625</v>
      </c>
      <c r="L782" s="27">
        <f t="shared" ca="1" si="99"/>
        <v>124.83333333333333</v>
      </c>
    </row>
    <row r="783" spans="1:12">
      <c r="A783" s="31">
        <v>65867</v>
      </c>
      <c r="B783" s="23">
        <v>780</v>
      </c>
      <c r="C783" s="24">
        <f t="shared" si="96"/>
        <v>7723697.4735325752</v>
      </c>
      <c r="D783" s="24"/>
      <c r="E783" s="24">
        <f t="shared" si="103"/>
        <v>7783294.323626182</v>
      </c>
      <c r="F783" s="24">
        <f t="shared" si="97"/>
        <v>27032.94115736401</v>
      </c>
      <c r="G783" s="32"/>
      <c r="H783" s="25">
        <f t="shared" ca="1" si="102"/>
        <v>1038.7589041095889</v>
      </c>
      <c r="I783" s="26">
        <f t="shared" ca="1" si="98"/>
        <v>-4089601.1944925003</v>
      </c>
      <c r="J783" s="26">
        <f t="shared" ca="1" si="100"/>
        <v>4089601.1944925003</v>
      </c>
      <c r="K783" s="27">
        <f t="shared" ca="1" si="101"/>
        <v>-19641.60663977118</v>
      </c>
      <c r="L783" s="27">
        <f t="shared" ca="1" si="99"/>
        <v>124.91666666666666</v>
      </c>
    </row>
    <row r="784" spans="1:12">
      <c r="A784" s="31">
        <v>65898</v>
      </c>
      <c r="B784" s="23">
        <v>781</v>
      </c>
      <c r="C784" s="24">
        <f t="shared" si="96"/>
        <v>7752230.4146899395</v>
      </c>
      <c r="D784" s="24"/>
      <c r="E784" s="24">
        <f t="shared" si="103"/>
        <v>7812027.3449001769</v>
      </c>
      <c r="F784" s="24">
        <f t="shared" si="97"/>
        <v>27132.806451414785</v>
      </c>
      <c r="G784" s="32"/>
      <c r="H784" s="25">
        <f t="shared" ca="1" si="102"/>
        <v>1039.7589041095889</v>
      </c>
      <c r="I784" s="26">
        <f t="shared" ca="1" si="98"/>
        <v>-4109242.8011322715</v>
      </c>
      <c r="J784" s="26">
        <f t="shared" ca="1" si="100"/>
        <v>4109242.8011322715</v>
      </c>
      <c r="K784" s="27">
        <f t="shared" ca="1" si="101"/>
        <v>-19710.35226301038</v>
      </c>
      <c r="L784" s="27">
        <f t="shared" ca="1" si="99"/>
        <v>124.99999999999999</v>
      </c>
    </row>
    <row r="785" spans="1:12">
      <c r="A785" s="31">
        <v>65928</v>
      </c>
      <c r="B785" s="23">
        <v>782</v>
      </c>
      <c r="C785" s="24">
        <f t="shared" si="96"/>
        <v>7780863.2211413542</v>
      </c>
      <c r="D785" s="24"/>
      <c r="E785" s="24">
        <f t="shared" si="103"/>
        <v>7840860.9317486305</v>
      </c>
      <c r="F785" s="24">
        <f t="shared" si="97"/>
        <v>27233.021273994738</v>
      </c>
      <c r="G785" s="32"/>
      <c r="H785" s="25">
        <f t="shared" ca="1" si="102"/>
        <v>1040.7589041095889</v>
      </c>
      <c r="I785" s="26">
        <f t="shared" ca="1" si="98"/>
        <v>-4128953.1533952821</v>
      </c>
      <c r="J785" s="26">
        <f t="shared" ca="1" si="100"/>
        <v>4128953.1533952821</v>
      </c>
      <c r="K785" s="27">
        <f t="shared" ca="1" si="101"/>
        <v>-19779.338495930919</v>
      </c>
      <c r="L785" s="27">
        <f t="shared" ca="1" si="99"/>
        <v>125.08333333333333</v>
      </c>
    </row>
    <row r="786" spans="1:12">
      <c r="A786" s="31">
        <v>65959</v>
      </c>
      <c r="B786" s="23">
        <v>783</v>
      </c>
      <c r="C786" s="24">
        <f t="shared" si="96"/>
        <v>7809596.242415349</v>
      </c>
      <c r="D786" s="24"/>
      <c r="E786" s="24">
        <f t="shared" si="103"/>
        <v>7869795.4361510538</v>
      </c>
      <c r="F786" s="24">
        <f t="shared" si="97"/>
        <v>27333.58684845372</v>
      </c>
      <c r="G786" s="32"/>
      <c r="H786" s="25">
        <f t="shared" ca="1" si="102"/>
        <v>1041.7589041095889</v>
      </c>
      <c r="I786" s="26">
        <f t="shared" ca="1" si="98"/>
        <v>-4148732.4918912132</v>
      </c>
      <c r="J786" s="26">
        <f t="shared" ca="1" si="100"/>
        <v>4148732.4918912132</v>
      </c>
      <c r="K786" s="27">
        <f t="shared" ca="1" si="101"/>
        <v>-19848.566180666676</v>
      </c>
      <c r="L786" s="27">
        <f t="shared" ca="1" si="99"/>
        <v>125.16666666666666</v>
      </c>
    </row>
    <row r="787" spans="1:12">
      <c r="A787" s="31">
        <v>65990</v>
      </c>
      <c r="B787" s="23">
        <v>784</v>
      </c>
      <c r="C787" s="24">
        <f t="shared" si="96"/>
        <v>7838429.8292638026</v>
      </c>
      <c r="D787" s="24"/>
      <c r="E787" s="24">
        <f t="shared" si="103"/>
        <v>7898831.2113188859</v>
      </c>
      <c r="F787" s="24">
        <f t="shared" si="97"/>
        <v>27434.504402423307</v>
      </c>
      <c r="G787" s="32"/>
      <c r="H787" s="25">
        <f t="shared" ca="1" si="102"/>
        <v>1042.7589041095889</v>
      </c>
      <c r="I787" s="26">
        <f t="shared" ca="1" si="98"/>
        <v>-4168581.0580718797</v>
      </c>
      <c r="J787" s="26">
        <f t="shared" ca="1" si="100"/>
        <v>4168581.0580718797</v>
      </c>
      <c r="K787" s="27">
        <f t="shared" ca="1" si="101"/>
        <v>-19918.036162299009</v>
      </c>
      <c r="L787" s="27">
        <f t="shared" ca="1" si="99"/>
        <v>125.24999999999999</v>
      </c>
    </row>
    <row r="788" spans="1:12">
      <c r="A788" s="31">
        <v>66020</v>
      </c>
      <c r="B788" s="23">
        <v>785</v>
      </c>
      <c r="C788" s="24">
        <f t="shared" si="96"/>
        <v>7867364.3336662259</v>
      </c>
      <c r="D788" s="24"/>
      <c r="E788" s="24">
        <f t="shared" si="103"/>
        <v>7927968.6116998047</v>
      </c>
      <c r="F788" s="24">
        <f t="shared" si="97"/>
        <v>27535.775167831787</v>
      </c>
      <c r="G788" s="32"/>
      <c r="H788" s="25">
        <f t="shared" ca="1" si="102"/>
        <v>1043.7589041095889</v>
      </c>
      <c r="I788" s="26">
        <f t="shared" ca="1" si="98"/>
        <v>-4188499.0942341788</v>
      </c>
      <c r="J788" s="26">
        <f t="shared" ca="1" si="100"/>
        <v>4188499.0942341788</v>
      </c>
      <c r="K788" s="27">
        <f t="shared" ca="1" si="101"/>
        <v>-19987.749288867057</v>
      </c>
      <c r="L788" s="27">
        <f t="shared" ca="1" si="99"/>
        <v>125.33333333333333</v>
      </c>
    </row>
    <row r="789" spans="1:12">
      <c r="A789" s="31">
        <v>66051</v>
      </c>
      <c r="B789" s="23">
        <v>786</v>
      </c>
      <c r="C789" s="24">
        <f t="shared" si="96"/>
        <v>7896400.108834058</v>
      </c>
      <c r="D789" s="24"/>
      <c r="E789" s="24">
        <f t="shared" si="103"/>
        <v>7957207.9929820569</v>
      </c>
      <c r="F789" s="24">
        <f t="shared" si="97"/>
        <v>27637.4003809192</v>
      </c>
      <c r="G789" s="32"/>
      <c r="H789" s="25">
        <f t="shared" ca="1" si="102"/>
        <v>1044.7589041095889</v>
      </c>
      <c r="I789" s="26">
        <f t="shared" ca="1" si="98"/>
        <v>-4208486.843523046</v>
      </c>
      <c r="J789" s="26">
        <f t="shared" ca="1" si="100"/>
        <v>4208486.843523046</v>
      </c>
      <c r="K789" s="27">
        <f t="shared" ca="1" si="101"/>
        <v>-20057.706411378091</v>
      </c>
      <c r="L789" s="27">
        <f t="shared" ca="1" si="99"/>
        <v>125.41666666666666</v>
      </c>
    </row>
    <row r="790" spans="1:12">
      <c r="A790" s="31">
        <v>66081</v>
      </c>
      <c r="B790" s="23">
        <v>787</v>
      </c>
      <c r="C790" s="24">
        <f t="shared" si="96"/>
        <v>7925537.5092149768</v>
      </c>
      <c r="D790" s="24"/>
      <c r="E790" s="24">
        <f t="shared" si="103"/>
        <v>7986549.7120987969</v>
      </c>
      <c r="F790" s="24">
        <f t="shared" si="97"/>
        <v>27739.381282252416</v>
      </c>
      <c r="G790" s="32"/>
      <c r="H790" s="25">
        <f t="shared" ca="1" si="102"/>
        <v>1045.7589041095889</v>
      </c>
      <c r="I790" s="26">
        <f t="shared" ca="1" si="98"/>
        <v>-4228544.5499344245</v>
      </c>
      <c r="J790" s="26">
        <f t="shared" ca="1" si="100"/>
        <v>4228544.5499344245</v>
      </c>
      <c r="K790" s="27">
        <f t="shared" ca="1" si="101"/>
        <v>-20127.908383817918</v>
      </c>
      <c r="L790" s="27">
        <f t="shared" ca="1" si="99"/>
        <v>125.49999999999999</v>
      </c>
    </row>
    <row r="791" spans="1:12">
      <c r="A791" s="31">
        <v>66112</v>
      </c>
      <c r="B791" s="23">
        <v>788</v>
      </c>
      <c r="C791" s="24">
        <f t="shared" si="96"/>
        <v>7954776.8904972291</v>
      </c>
      <c r="D791" s="24"/>
      <c r="E791" s="24">
        <f t="shared" si="103"/>
        <v>8015994.1272324454</v>
      </c>
      <c r="F791" s="24">
        <f t="shared" si="97"/>
        <v>27841.7191167403</v>
      </c>
      <c r="G791" s="32"/>
      <c r="H791" s="25">
        <f t="shared" ca="1" si="102"/>
        <v>1046.7589041095889</v>
      </c>
      <c r="I791" s="26">
        <f t="shared" ca="1" si="98"/>
        <v>-4248672.4583182428</v>
      </c>
      <c r="J791" s="26">
        <f t="shared" ca="1" si="100"/>
        <v>4248672.4583182428</v>
      </c>
      <c r="K791" s="27">
        <f t="shared" ca="1" si="101"/>
        <v>-20198.356063161282</v>
      </c>
      <c r="L791" s="27">
        <f t="shared" ca="1" si="99"/>
        <v>125.58333333333333</v>
      </c>
    </row>
    <row r="792" spans="1:12">
      <c r="A792" s="31">
        <v>66143</v>
      </c>
      <c r="B792" s="23">
        <v>789</v>
      </c>
      <c r="C792" s="24">
        <f t="shared" si="96"/>
        <v>7984118.609613969</v>
      </c>
      <c r="D792" s="24"/>
      <c r="E792" s="24">
        <f t="shared" si="103"/>
        <v>8045541.5978190619</v>
      </c>
      <c r="F792" s="24">
        <f t="shared" si="97"/>
        <v>27944.41513364889</v>
      </c>
      <c r="G792" s="32"/>
      <c r="H792" s="25">
        <f t="shared" ca="1" si="102"/>
        <v>1047.7589041095889</v>
      </c>
      <c r="I792" s="26">
        <f t="shared" ca="1" si="98"/>
        <v>-4268870.8143814038</v>
      </c>
      <c r="J792" s="26">
        <f t="shared" ca="1" si="100"/>
        <v>4268870.8143814038</v>
      </c>
      <c r="K792" s="27">
        <f t="shared" ca="1" si="101"/>
        <v>-20269.050309382343</v>
      </c>
      <c r="L792" s="27">
        <f t="shared" ca="1" si="99"/>
        <v>125.66666666666666</v>
      </c>
    </row>
    <row r="793" spans="1:12">
      <c r="A793" s="31">
        <v>66171</v>
      </c>
      <c r="B793" s="23">
        <v>790</v>
      </c>
      <c r="C793" s="24">
        <f t="shared" si="96"/>
        <v>8013563.0247476175</v>
      </c>
      <c r="D793" s="24"/>
      <c r="E793" s="24">
        <f t="shared" si="103"/>
        <v>8075192.4845527317</v>
      </c>
      <c r="F793" s="24">
        <f t="shared" si="97"/>
        <v>28047.470586616659</v>
      </c>
      <c r="G793" s="32"/>
      <c r="H793" s="25">
        <f t="shared" ca="1" si="102"/>
        <v>1048.7589041095889</v>
      </c>
      <c r="I793" s="26">
        <f t="shared" ca="1" si="98"/>
        <v>-4289139.8646907862</v>
      </c>
      <c r="J793" s="26">
        <f t="shared" ca="1" si="100"/>
        <v>4289139.8646907862</v>
      </c>
      <c r="K793" s="27">
        <f t="shared" ca="1" si="101"/>
        <v>-20339.991985465182</v>
      </c>
      <c r="L793" s="27">
        <f t="shared" ca="1" si="99"/>
        <v>125.74999999999999</v>
      </c>
    </row>
    <row r="794" spans="1:12">
      <c r="A794" s="31">
        <v>66202</v>
      </c>
      <c r="B794" s="23">
        <v>791</v>
      </c>
      <c r="C794" s="24">
        <f t="shared" si="96"/>
        <v>8043110.4953342341</v>
      </c>
      <c r="D794" s="24"/>
      <c r="E794" s="24">
        <f t="shared" si="103"/>
        <v>8104947.1493899692</v>
      </c>
      <c r="F794" s="24">
        <f t="shared" si="97"/>
        <v>28150.886733669817</v>
      </c>
      <c r="G794" s="32"/>
      <c r="H794" s="25">
        <f t="shared" ca="1" si="102"/>
        <v>1049.7589041095889</v>
      </c>
      <c r="I794" s="26">
        <f t="shared" ca="1" si="98"/>
        <v>-4309479.8566762516</v>
      </c>
      <c r="J794" s="26">
        <f t="shared" ca="1" si="100"/>
        <v>4309479.8566762516</v>
      </c>
      <c r="K794" s="27">
        <f t="shared" ca="1" si="101"/>
        <v>-20411.181957414312</v>
      </c>
      <c r="L794" s="27">
        <f t="shared" ca="1" si="99"/>
        <v>125.83333333333333</v>
      </c>
    </row>
    <row r="795" spans="1:12">
      <c r="A795" s="31">
        <v>66232</v>
      </c>
      <c r="B795" s="23">
        <v>792</v>
      </c>
      <c r="C795" s="24">
        <f t="shared" si="96"/>
        <v>8072761.3820679039</v>
      </c>
      <c r="D795" s="24"/>
      <c r="E795" s="24">
        <f t="shared" si="103"/>
        <v>8134805.955554137</v>
      </c>
      <c r="F795" s="24">
        <f t="shared" si="97"/>
        <v>28254.664837237662</v>
      </c>
      <c r="G795" s="32"/>
      <c r="H795" s="25">
        <f t="shared" ca="1" si="102"/>
        <v>1050.7589041095889</v>
      </c>
      <c r="I795" s="26">
        <f t="shared" ca="1" si="98"/>
        <v>-4329891.038633666</v>
      </c>
      <c r="J795" s="26">
        <f t="shared" ca="1" si="100"/>
        <v>4329891.038633666</v>
      </c>
      <c r="K795" s="27">
        <f t="shared" ca="1" si="101"/>
        <v>-20482.621094265261</v>
      </c>
      <c r="L795" s="27">
        <f t="shared" ca="1" si="99"/>
        <v>125.91666666666666</v>
      </c>
    </row>
    <row r="796" spans="1:12">
      <c r="A796" s="31">
        <v>66263</v>
      </c>
      <c r="B796" s="23">
        <v>793</v>
      </c>
      <c r="C796" s="24">
        <f t="shared" si="96"/>
        <v>8102516.0469051413</v>
      </c>
      <c r="D796" s="24"/>
      <c r="E796" s="24">
        <f t="shared" si="103"/>
        <v>8164769.2675398793</v>
      </c>
      <c r="F796" s="24">
        <f t="shared" si="97"/>
        <v>28358.806164167992</v>
      </c>
      <c r="G796" s="32"/>
      <c r="H796" s="25">
        <f t="shared" ca="1" si="102"/>
        <v>1051.7589041095889</v>
      </c>
      <c r="I796" s="26">
        <f t="shared" ca="1" si="98"/>
        <v>-4350373.659727931</v>
      </c>
      <c r="J796" s="26">
        <f t="shared" ca="1" si="100"/>
        <v>4350373.659727931</v>
      </c>
      <c r="K796" s="27">
        <f t="shared" ca="1" si="101"/>
        <v>-20554.310268095189</v>
      </c>
      <c r="L796" s="27">
        <f t="shared" ca="1" si="99"/>
        <v>125.99999999999999</v>
      </c>
    </row>
    <row r="797" spans="1:12">
      <c r="A797" s="31">
        <v>66293</v>
      </c>
      <c r="B797" s="23">
        <v>794</v>
      </c>
      <c r="C797" s="24">
        <f t="shared" si="96"/>
        <v>8132374.8530693091</v>
      </c>
      <c r="D797" s="24"/>
      <c r="E797" s="24">
        <f t="shared" si="103"/>
        <v>8194837.4511175724</v>
      </c>
      <c r="F797" s="24">
        <f t="shared" si="97"/>
        <v>28463.311985742581</v>
      </c>
      <c r="G797" s="32"/>
      <c r="H797" s="25">
        <f t="shared" ca="1" si="102"/>
        <v>1052.7589041095889</v>
      </c>
      <c r="I797" s="26">
        <f t="shared" ca="1" si="98"/>
        <v>-4370927.9699960258</v>
      </c>
      <c r="J797" s="26">
        <f t="shared" ca="1" si="100"/>
        <v>4370927.9699960258</v>
      </c>
      <c r="K797" s="27">
        <f t="shared" ca="1" si="101"/>
        <v>-20626.25035403352</v>
      </c>
      <c r="L797" s="27">
        <f t="shared" ca="1" si="99"/>
        <v>126.08333333333333</v>
      </c>
    </row>
    <row r="798" spans="1:12">
      <c r="A798" s="31">
        <v>66324</v>
      </c>
      <c r="B798" s="23">
        <v>795</v>
      </c>
      <c r="C798" s="24">
        <f t="shared" si="96"/>
        <v>8162338.1650550514</v>
      </c>
      <c r="D798" s="24"/>
      <c r="E798" s="24">
        <f t="shared" si="103"/>
        <v>8225010.8733377866</v>
      </c>
      <c r="F798" s="24">
        <f t="shared" si="97"/>
        <v>28568.183577692678</v>
      </c>
      <c r="G798" s="32"/>
      <c r="H798" s="25">
        <f t="shared" ca="1" si="102"/>
        <v>1053.7589041095889</v>
      </c>
      <c r="I798" s="26">
        <f t="shared" ca="1" si="98"/>
        <v>-4391554.2203500597</v>
      </c>
      <c r="J798" s="26">
        <f t="shared" ca="1" si="100"/>
        <v>4391554.2203500597</v>
      </c>
      <c r="K798" s="27">
        <f t="shared" ca="1" si="101"/>
        <v>-20698.442230272638</v>
      </c>
      <c r="L798" s="27">
        <f t="shared" ca="1" si="99"/>
        <v>126.16666666666666</v>
      </c>
    </row>
    <row r="799" spans="1:12">
      <c r="A799" s="31">
        <v>66355</v>
      </c>
      <c r="B799" s="23">
        <v>796</v>
      </c>
      <c r="C799" s="24">
        <f t="shared" si="96"/>
        <v>8192406.3486327445</v>
      </c>
      <c r="D799" s="24"/>
      <c r="E799" s="24">
        <f t="shared" si="103"/>
        <v>8255289.902535772</v>
      </c>
      <c r="F799" s="24">
        <f t="shared" si="97"/>
        <v>28673.422220214601</v>
      </c>
      <c r="G799" s="32"/>
      <c r="H799" s="25">
        <f t="shared" ca="1" si="102"/>
        <v>1054.7589041095889</v>
      </c>
      <c r="I799" s="26">
        <f t="shared" ca="1" si="98"/>
        <v>-4412252.6625803327</v>
      </c>
      <c r="J799" s="26">
        <f t="shared" ca="1" si="100"/>
        <v>4412252.6625803327</v>
      </c>
      <c r="K799" s="27">
        <f t="shared" ca="1" si="101"/>
        <v>-20770.886778078595</v>
      </c>
      <c r="L799" s="27">
        <f t="shared" ca="1" si="99"/>
        <v>126.24999999999999</v>
      </c>
    </row>
    <row r="800" spans="1:12">
      <c r="A800" s="31">
        <v>66385</v>
      </c>
      <c r="B800" s="23">
        <v>797</v>
      </c>
      <c r="C800" s="24">
        <f t="shared" si="96"/>
        <v>8222579.7708529588</v>
      </c>
      <c r="D800" s="24"/>
      <c r="E800" s="24">
        <f t="shared" si="103"/>
        <v>8285674.9083359502</v>
      </c>
      <c r="F800" s="24">
        <f t="shared" si="97"/>
        <v>28779.029197985354</v>
      </c>
      <c r="G800" s="32"/>
      <c r="H800" s="25">
        <f t="shared" ca="1" si="102"/>
        <v>1055.7589041095889</v>
      </c>
      <c r="I800" s="26">
        <f t="shared" ca="1" si="98"/>
        <v>-4433023.5493584117</v>
      </c>
      <c r="J800" s="26">
        <f t="shared" ca="1" si="100"/>
        <v>4433023.5493584117</v>
      </c>
      <c r="K800" s="27">
        <f t="shared" ca="1" si="101"/>
        <v>-20843.584881801871</v>
      </c>
      <c r="L800" s="27">
        <f t="shared" ca="1" si="99"/>
        <v>126.33333333333333</v>
      </c>
    </row>
    <row r="801" spans="1:12">
      <c r="A801" s="31">
        <v>66416</v>
      </c>
      <c r="B801" s="23">
        <v>798</v>
      </c>
      <c r="C801" s="24">
        <f t="shared" si="96"/>
        <v>8252858.8000509441</v>
      </c>
      <c r="D801" s="24"/>
      <c r="E801" s="24">
        <f t="shared" si="103"/>
        <v>8316166.2616564287</v>
      </c>
      <c r="F801" s="24">
        <f t="shared" si="97"/>
        <v>28885.0058001783</v>
      </c>
      <c r="G801" s="32"/>
      <c r="H801" s="25">
        <f t="shared" ca="1" si="102"/>
        <v>1056.7589041095889</v>
      </c>
      <c r="I801" s="26">
        <f t="shared" ca="1" si="98"/>
        <v>-4453867.1342402138</v>
      </c>
      <c r="J801" s="26">
        <f t="shared" ca="1" si="100"/>
        <v>4453867.1342402138</v>
      </c>
      <c r="K801" s="27">
        <f t="shared" ca="1" si="101"/>
        <v>-20916.537428888179</v>
      </c>
      <c r="L801" s="27">
        <f t="shared" ca="1" si="99"/>
        <v>126.41666666666666</v>
      </c>
    </row>
    <row r="802" spans="1:12">
      <c r="A802" s="31">
        <v>66446</v>
      </c>
      <c r="B802" s="23">
        <v>799</v>
      </c>
      <c r="C802" s="24">
        <f t="shared" si="96"/>
        <v>8283243.8058511224</v>
      </c>
      <c r="D802" s="24"/>
      <c r="E802" s="24">
        <f t="shared" si="103"/>
        <v>8346764.3347135289</v>
      </c>
      <c r="F802" s="24">
        <f t="shared" si="97"/>
        <v>28991.353320478924</v>
      </c>
      <c r="G802" s="32"/>
      <c r="H802" s="25">
        <f t="shared" ca="1" si="102"/>
        <v>1057.7589041095889</v>
      </c>
      <c r="I802" s="26">
        <f t="shared" ca="1" si="98"/>
        <v>-4474783.6716691023</v>
      </c>
      <c r="J802" s="26">
        <f t="shared" ca="1" si="100"/>
        <v>4474783.6716691023</v>
      </c>
      <c r="K802" s="27">
        <f t="shared" ca="1" si="101"/>
        <v>-20989.745309889287</v>
      </c>
      <c r="L802" s="27">
        <f t="shared" ca="1" si="99"/>
        <v>126.49999999999999</v>
      </c>
    </row>
    <row r="803" spans="1:12">
      <c r="A803" s="31">
        <v>66477</v>
      </c>
      <c r="B803" s="23">
        <v>800</v>
      </c>
      <c r="C803" s="24">
        <f t="shared" si="96"/>
        <v>8313735.1591716008</v>
      </c>
      <c r="D803" s="24"/>
      <c r="E803" s="24">
        <f t="shared" si="103"/>
        <v>8377469.5010263296</v>
      </c>
      <c r="F803" s="24">
        <f t="shared" si="97"/>
        <v>29098.073057100599</v>
      </c>
      <c r="G803" s="32"/>
      <c r="H803" s="25">
        <f t="shared" ca="1" si="102"/>
        <v>1058.7589041095889</v>
      </c>
      <c r="I803" s="26">
        <f t="shared" ca="1" si="98"/>
        <v>-4495773.4169789916</v>
      </c>
      <c r="J803" s="26">
        <f t="shared" ca="1" si="100"/>
        <v>4495773.4169789916</v>
      </c>
      <c r="K803" s="27">
        <f t="shared" ca="1" si="101"/>
        <v>-21063.2094184739</v>
      </c>
      <c r="L803" s="27">
        <f t="shared" ca="1" si="99"/>
        <v>126.58333333333333</v>
      </c>
    </row>
    <row r="804" spans="1:12">
      <c r="A804" s="31">
        <v>66508</v>
      </c>
      <c r="B804" s="23">
        <v>801</v>
      </c>
      <c r="C804" s="24">
        <f t="shared" si="96"/>
        <v>8344333.232228701</v>
      </c>
      <c r="D804" s="24"/>
      <c r="E804" s="24">
        <f t="shared" si="103"/>
        <v>8408282.1354212239</v>
      </c>
      <c r="F804" s="24">
        <f t="shared" si="97"/>
        <v>29205.166312800451</v>
      </c>
      <c r="G804" s="32"/>
      <c r="H804" s="25">
        <f t="shared" ca="1" si="102"/>
        <v>1059.7589041095889</v>
      </c>
      <c r="I804" s="26">
        <f t="shared" ca="1" si="98"/>
        <v>-4516836.6263974654</v>
      </c>
      <c r="J804" s="26">
        <f t="shared" ca="1" si="100"/>
        <v>4516836.6263974654</v>
      </c>
      <c r="K804" s="27">
        <f t="shared" ca="1" si="101"/>
        <v>-21136.930651438561</v>
      </c>
      <c r="L804" s="27">
        <f t="shared" ca="1" si="99"/>
        <v>126.66666666666666</v>
      </c>
    </row>
    <row r="805" spans="1:12">
      <c r="A805" s="31">
        <v>66536</v>
      </c>
      <c r="B805" s="23">
        <v>802</v>
      </c>
      <c r="C805" s="24">
        <f t="shared" si="96"/>
        <v>8375038.3985415017</v>
      </c>
      <c r="D805" s="24"/>
      <c r="E805" s="24">
        <f t="shared" si="103"/>
        <v>8439202.6140365005</v>
      </c>
      <c r="F805" s="24">
        <f t="shared" si="97"/>
        <v>29312.634394895253</v>
      </c>
      <c r="G805" s="32"/>
      <c r="H805" s="25">
        <f t="shared" ca="1" si="102"/>
        <v>1060.7589041095889</v>
      </c>
      <c r="I805" s="26">
        <f t="shared" ca="1" si="98"/>
        <v>-4537973.5570489038</v>
      </c>
      <c r="J805" s="26">
        <f t="shared" ca="1" si="100"/>
        <v>4537973.5570489038</v>
      </c>
      <c r="K805" s="27">
        <f t="shared" ca="1" si="101"/>
        <v>-21210.909908718593</v>
      </c>
      <c r="L805" s="27">
        <f t="shared" ca="1" si="99"/>
        <v>126.74999999999999</v>
      </c>
    </row>
    <row r="806" spans="1:12">
      <c r="A806" s="31">
        <v>66567</v>
      </c>
      <c r="B806" s="23">
        <v>803</v>
      </c>
      <c r="C806" s="24">
        <f t="shared" si="96"/>
        <v>8405851.0329363961</v>
      </c>
      <c r="D806" s="24"/>
      <c r="E806" s="24">
        <f t="shared" si="103"/>
        <v>8470231.3143269308</v>
      </c>
      <c r="F806" s="24">
        <f t="shared" si="97"/>
        <v>29420.478615277385</v>
      </c>
      <c r="G806" s="32"/>
      <c r="H806" s="25">
        <f t="shared" ca="1" si="102"/>
        <v>1061.7589041095889</v>
      </c>
      <c r="I806" s="26">
        <f t="shared" ca="1" si="98"/>
        <v>-4559184.4669576222</v>
      </c>
      <c r="J806" s="26">
        <f t="shared" ca="1" si="100"/>
        <v>4559184.4669576222</v>
      </c>
      <c r="K806" s="27">
        <f t="shared" ca="1" si="101"/>
        <v>-21285.148093399108</v>
      </c>
      <c r="L806" s="27">
        <f t="shared" ca="1" si="99"/>
        <v>126.83333333333333</v>
      </c>
    </row>
    <row r="807" spans="1:12">
      <c r="A807" s="31">
        <v>66597</v>
      </c>
      <c r="B807" s="23">
        <v>804</v>
      </c>
      <c r="C807" s="24">
        <f t="shared" si="96"/>
        <v>8436771.5115516726</v>
      </c>
      <c r="D807" s="24"/>
      <c r="E807" s="24">
        <f t="shared" si="103"/>
        <v>8501368.6150683779</v>
      </c>
      <c r="F807" s="24">
        <f t="shared" si="97"/>
        <v>29528.70029043085</v>
      </c>
      <c r="G807" s="32"/>
      <c r="H807" s="25">
        <f t="shared" ca="1" si="102"/>
        <v>1062.7589041095889</v>
      </c>
      <c r="I807" s="26">
        <f t="shared" ca="1" si="98"/>
        <v>-4580469.6150510209</v>
      </c>
      <c r="J807" s="26">
        <f t="shared" ca="1" si="100"/>
        <v>4580469.6150510209</v>
      </c>
      <c r="K807" s="27">
        <f t="shared" ca="1" si="101"/>
        <v>-21359.646111726004</v>
      </c>
      <c r="L807" s="27">
        <f t="shared" ca="1" si="99"/>
        <v>126.91666666666666</v>
      </c>
    </row>
    <row r="808" spans="1:12">
      <c r="A808" s="31">
        <v>66628</v>
      </c>
      <c r="B808" s="23">
        <v>805</v>
      </c>
      <c r="C808" s="24">
        <f t="shared" si="96"/>
        <v>8467800.2118421029</v>
      </c>
      <c r="D808" s="24"/>
      <c r="E808" s="24">
        <f t="shared" si="103"/>
        <v>8532614.8963624202</v>
      </c>
      <c r="F808" s="24">
        <f t="shared" si="97"/>
        <v>29637.300741447358</v>
      </c>
      <c r="G808" s="32"/>
      <c r="H808" s="25">
        <f t="shared" ca="1" si="102"/>
        <v>1063.7589041095889</v>
      </c>
      <c r="I808" s="26">
        <f t="shared" ca="1" si="98"/>
        <v>-4601829.2611627467</v>
      </c>
      <c r="J808" s="26">
        <f t="shared" ca="1" si="100"/>
        <v>4601829.2611627467</v>
      </c>
      <c r="K808" s="27">
        <f t="shared" ca="1" si="101"/>
        <v>-21434.404873117044</v>
      </c>
      <c r="L808" s="27">
        <f t="shared" ca="1" si="99"/>
        <v>126.99999999999999</v>
      </c>
    </row>
    <row r="809" spans="1:12">
      <c r="A809" s="31">
        <v>66658</v>
      </c>
      <c r="B809" s="23">
        <v>806</v>
      </c>
      <c r="C809" s="24">
        <f t="shared" si="96"/>
        <v>8498937.5125835501</v>
      </c>
      <c r="D809" s="24"/>
      <c r="E809" s="24">
        <f t="shared" si="103"/>
        <v>8563970.539640991</v>
      </c>
      <c r="F809" s="24">
        <f t="shared" si="97"/>
        <v>29746.281294042423</v>
      </c>
      <c r="G809" s="32"/>
      <c r="H809" s="25">
        <f t="shared" ca="1" si="102"/>
        <v>1064.7589041095889</v>
      </c>
      <c r="I809" s="26">
        <f t="shared" ca="1" si="98"/>
        <v>-4623263.6660358636</v>
      </c>
      <c r="J809" s="26">
        <f t="shared" ca="1" si="100"/>
        <v>4623263.6660358636</v>
      </c>
      <c r="K809" s="27">
        <f t="shared" ca="1" si="101"/>
        <v>-21509.425290172952</v>
      </c>
      <c r="L809" s="27">
        <f t="shared" ca="1" si="99"/>
        <v>127.08333333333333</v>
      </c>
    </row>
    <row r="810" spans="1:12">
      <c r="A810" s="31">
        <v>66689</v>
      </c>
      <c r="B810" s="23">
        <v>807</v>
      </c>
      <c r="C810" s="24">
        <f t="shared" si="96"/>
        <v>8530183.7938775923</v>
      </c>
      <c r="D810" s="24"/>
      <c r="E810" s="24">
        <f t="shared" si="103"/>
        <v>8595435.9276710376</v>
      </c>
      <c r="F810" s="24">
        <f t="shared" si="97"/>
        <v>29855.64327857157</v>
      </c>
      <c r="G810" s="32"/>
      <c r="H810" s="25">
        <f t="shared" ca="1" si="102"/>
        <v>1065.7589041095889</v>
      </c>
      <c r="I810" s="26">
        <f t="shared" ca="1" si="98"/>
        <v>-4644773.0913260365</v>
      </c>
      <c r="J810" s="26">
        <f t="shared" ca="1" si="100"/>
        <v>4644773.0913260365</v>
      </c>
      <c r="K810" s="27">
        <f t="shared" ca="1" si="101"/>
        <v>-21584.708278688558</v>
      </c>
      <c r="L810" s="27">
        <f t="shared" ca="1" si="99"/>
        <v>127.16666666666666</v>
      </c>
    </row>
    <row r="811" spans="1:12">
      <c r="A811" s="31">
        <v>66720</v>
      </c>
      <c r="B811" s="23">
        <v>808</v>
      </c>
      <c r="C811" s="24">
        <f t="shared" si="96"/>
        <v>8561539.4371561632</v>
      </c>
      <c r="D811" s="24"/>
      <c r="E811" s="24">
        <f t="shared" si="103"/>
        <v>8627011.4445591886</v>
      </c>
      <c r="F811" s="24">
        <f t="shared" si="97"/>
        <v>29965.388030046568</v>
      </c>
      <c r="G811" s="32"/>
      <c r="H811" s="25">
        <f t="shared" ca="1" si="102"/>
        <v>1066.7589041095889</v>
      </c>
      <c r="I811" s="26">
        <f t="shared" ca="1" si="98"/>
        <v>-4666357.7996047251</v>
      </c>
      <c r="J811" s="26">
        <f t="shared" ca="1" si="100"/>
        <v>4666357.7996047251</v>
      </c>
      <c r="K811" s="27">
        <f t="shared" ca="1" si="101"/>
        <v>-21660.25475766397</v>
      </c>
      <c r="L811" s="27">
        <f t="shared" ca="1" si="99"/>
        <v>127.24999999999999</v>
      </c>
    </row>
    <row r="812" spans="1:12">
      <c r="A812" s="31">
        <v>66750</v>
      </c>
      <c r="B812" s="23">
        <v>809</v>
      </c>
      <c r="C812" s="24">
        <f t="shared" si="96"/>
        <v>8593004.8251862098</v>
      </c>
      <c r="D812" s="24"/>
      <c r="E812" s="24">
        <f t="shared" si="103"/>
        <v>8658697.4757564496</v>
      </c>
      <c r="F812" s="24">
        <f t="shared" si="97"/>
        <v>30075.516888151731</v>
      </c>
      <c r="G812" s="32"/>
      <c r="H812" s="25">
        <f t="shared" ca="1" si="102"/>
        <v>1067.7589041095889</v>
      </c>
      <c r="I812" s="26">
        <f t="shared" ca="1" si="98"/>
        <v>-4688018.0543623893</v>
      </c>
      <c r="J812" s="26">
        <f t="shared" ca="1" si="100"/>
        <v>4688018.0543623893</v>
      </c>
      <c r="K812" s="27">
        <f t="shared" ca="1" si="101"/>
        <v>-21736.065649315791</v>
      </c>
      <c r="L812" s="27">
        <f t="shared" ca="1" si="99"/>
        <v>127.33333333333333</v>
      </c>
    </row>
    <row r="813" spans="1:12">
      <c r="A813" s="31">
        <v>66781</v>
      </c>
      <c r="B813" s="23">
        <v>810</v>
      </c>
      <c r="C813" s="24">
        <f t="shared" si="96"/>
        <v>8624580.3420743607</v>
      </c>
      <c r="D813" s="24"/>
      <c r="E813" s="24">
        <f t="shared" si="103"/>
        <v>8690494.4080628995</v>
      </c>
      <c r="F813" s="24">
        <f t="shared" si="97"/>
        <v>30186.031197260258</v>
      </c>
      <c r="G813" s="32"/>
      <c r="H813" s="25">
        <f t="shared" ca="1" si="102"/>
        <v>1068.7589041095889</v>
      </c>
      <c r="I813" s="26">
        <f t="shared" ca="1" si="98"/>
        <v>-4709754.120011705</v>
      </c>
      <c r="J813" s="26">
        <f t="shared" ca="1" si="100"/>
        <v>4709754.120011705</v>
      </c>
      <c r="K813" s="27">
        <f t="shared" ca="1" si="101"/>
        <v>-21812.141879088398</v>
      </c>
      <c r="L813" s="27">
        <f t="shared" ca="1" si="99"/>
        <v>127.41666666666666</v>
      </c>
    </row>
    <row r="814" spans="1:12">
      <c r="A814" s="31">
        <v>66811</v>
      </c>
      <c r="B814" s="23">
        <v>811</v>
      </c>
      <c r="C814" s="24">
        <f t="shared" si="96"/>
        <v>8656266.3732716218</v>
      </c>
      <c r="D814" s="24"/>
      <c r="E814" s="24">
        <f t="shared" si="103"/>
        <v>8722402.6296324227</v>
      </c>
      <c r="F814" s="24">
        <f t="shared" si="97"/>
        <v>30296.932306450672</v>
      </c>
      <c r="G814" s="32"/>
      <c r="H814" s="25">
        <f t="shared" ca="1" si="102"/>
        <v>1069.7589041095889</v>
      </c>
      <c r="I814" s="26">
        <f t="shared" ca="1" si="98"/>
        <v>-4731566.2618907932</v>
      </c>
      <c r="J814" s="26">
        <f t="shared" ca="1" si="100"/>
        <v>4731566.2618907932</v>
      </c>
      <c r="K814" s="27">
        <f t="shared" ca="1" si="101"/>
        <v>-21888.484375665204</v>
      </c>
      <c r="L814" s="27">
        <f t="shared" ca="1" si="99"/>
        <v>127.49999999999999</v>
      </c>
    </row>
    <row r="815" spans="1:12">
      <c r="A815" s="31">
        <v>66842</v>
      </c>
      <c r="B815" s="23">
        <v>812</v>
      </c>
      <c r="C815" s="24">
        <f t="shared" si="96"/>
        <v>8688063.3055780716</v>
      </c>
      <c r="D815" s="24"/>
      <c r="E815" s="24">
        <f t="shared" si="103"/>
        <v>8754422.529977439</v>
      </c>
      <c r="F815" s="24">
        <f t="shared" si="97"/>
        <v>30408.221569523248</v>
      </c>
      <c r="G815" s="32"/>
      <c r="H815" s="25">
        <f t="shared" ca="1" si="102"/>
        <v>1070.7589041095889</v>
      </c>
      <c r="I815" s="26">
        <f t="shared" ca="1" si="98"/>
        <v>-4753454.7462664582</v>
      </c>
      <c r="J815" s="26">
        <f t="shared" ca="1" si="100"/>
        <v>4753454.7462664582</v>
      </c>
      <c r="K815" s="27">
        <f t="shared" ca="1" si="101"/>
        <v>-21965.094070980034</v>
      </c>
      <c r="L815" s="27">
        <f t="shared" ca="1" si="99"/>
        <v>127.58333333333333</v>
      </c>
    </row>
    <row r="816" spans="1:12">
      <c r="A816" s="31">
        <v>66873</v>
      </c>
      <c r="B816" s="23">
        <v>813</v>
      </c>
      <c r="C816" s="24">
        <f t="shared" si="96"/>
        <v>8719971.5271475948</v>
      </c>
      <c r="D816" s="24"/>
      <c r="E816" s="24">
        <f t="shared" si="103"/>
        <v>8786554.4999736622</v>
      </c>
      <c r="F816" s="24">
        <f t="shared" si="97"/>
        <v>30519.90034501658</v>
      </c>
      <c r="G816" s="32"/>
      <c r="H816" s="25">
        <f t="shared" ca="1" si="102"/>
        <v>1071.7589041095889</v>
      </c>
      <c r="I816" s="26">
        <f t="shared" ca="1" si="98"/>
        <v>-4775419.8403374385</v>
      </c>
      <c r="J816" s="26">
        <f t="shared" ca="1" si="100"/>
        <v>4775419.8403374385</v>
      </c>
      <c r="K816" s="27">
        <f t="shared" ca="1" si="101"/>
        <v>-22041.971900228466</v>
      </c>
      <c r="L816" s="27">
        <f t="shared" ca="1" si="99"/>
        <v>127.66666666666666</v>
      </c>
    </row>
    <row r="817" spans="1:12">
      <c r="A817" s="31">
        <v>66901</v>
      </c>
      <c r="B817" s="23">
        <v>814</v>
      </c>
      <c r="C817" s="24">
        <f t="shared" si="96"/>
        <v>8751991.4274926111</v>
      </c>
      <c r="D817" s="24"/>
      <c r="E817" s="24">
        <f t="shared" si="103"/>
        <v>8818798.9318648726</v>
      </c>
      <c r="F817" s="24">
        <f t="shared" si="97"/>
        <v>30631.969996224136</v>
      </c>
      <c r="G817" s="32"/>
      <c r="H817" s="25">
        <f t="shared" ca="1" si="102"/>
        <v>1072.7589041095889</v>
      </c>
      <c r="I817" s="26">
        <f t="shared" ca="1" si="98"/>
        <v>-4797461.8122376669</v>
      </c>
      <c r="J817" s="26">
        <f t="shared" ca="1" si="100"/>
        <v>4797461.8122376669</v>
      </c>
      <c r="K817" s="27">
        <f t="shared" ca="1" si="101"/>
        <v>-22119.118801879264</v>
      </c>
      <c r="L817" s="27">
        <f t="shared" ca="1" si="99"/>
        <v>127.74999999999999</v>
      </c>
    </row>
    <row r="818" spans="1:12">
      <c r="A818" s="31">
        <v>66932</v>
      </c>
      <c r="B818" s="23">
        <v>815</v>
      </c>
      <c r="C818" s="24">
        <f t="shared" si="96"/>
        <v>8784123.3974888343</v>
      </c>
      <c r="D818" s="24"/>
      <c r="E818" s="24">
        <f t="shared" si="103"/>
        <v>8851156.2192677036</v>
      </c>
      <c r="F818" s="24">
        <f t="shared" si="97"/>
        <v>30744.431891210916</v>
      </c>
      <c r="G818" s="32"/>
      <c r="H818" s="25">
        <f t="shared" ca="1" si="102"/>
        <v>1073.7589041095889</v>
      </c>
      <c r="I818" s="26">
        <f t="shared" ca="1" si="98"/>
        <v>-4819580.9310395466</v>
      </c>
      <c r="J818" s="26">
        <f t="shared" ca="1" si="100"/>
        <v>4819580.9310395466</v>
      </c>
      <c r="K818" s="27">
        <f t="shared" ca="1" si="101"/>
        <v>-22196.535717685842</v>
      </c>
      <c r="L818" s="27">
        <f t="shared" ca="1" si="99"/>
        <v>127.83333333333333</v>
      </c>
    </row>
    <row r="819" spans="1:12">
      <c r="A819" s="31">
        <v>66962</v>
      </c>
      <c r="B819" s="23">
        <v>816</v>
      </c>
      <c r="C819" s="24">
        <f t="shared" si="96"/>
        <v>8816367.8293800447</v>
      </c>
      <c r="D819" s="24"/>
      <c r="E819" s="24">
        <f t="shared" si="103"/>
        <v>8883626.7571764439</v>
      </c>
      <c r="F819" s="24">
        <f t="shared" si="97"/>
        <v>30857.287402830152</v>
      </c>
      <c r="G819" s="32"/>
      <c r="H819" s="25">
        <f t="shared" ca="1" si="102"/>
        <v>1074.7589041095889</v>
      </c>
      <c r="I819" s="26">
        <f t="shared" ca="1" si="98"/>
        <v>-4841777.4667572323</v>
      </c>
      <c r="J819" s="26">
        <f t="shared" ca="1" si="100"/>
        <v>4841777.4667572323</v>
      </c>
      <c r="K819" s="27">
        <f t="shared" ca="1" si="101"/>
        <v>-22274.223592697741</v>
      </c>
      <c r="L819" s="27">
        <f t="shared" ca="1" si="99"/>
        <v>127.91666666666666</v>
      </c>
    </row>
    <row r="820" spans="1:12">
      <c r="A820" s="31">
        <v>66993</v>
      </c>
      <c r="B820" s="23">
        <v>817</v>
      </c>
      <c r="C820" s="24">
        <f t="shared" si="96"/>
        <v>8848725.1167828757</v>
      </c>
      <c r="D820" s="24"/>
      <c r="E820" s="24">
        <f t="shared" si="103"/>
        <v>8916210.9419678655</v>
      </c>
      <c r="F820" s="24">
        <f t="shared" si="97"/>
        <v>30970.537908740062</v>
      </c>
      <c r="G820" s="32"/>
      <c r="H820" s="25">
        <f t="shared" ca="1" si="102"/>
        <v>1075.7589041095889</v>
      </c>
      <c r="I820" s="26">
        <f t="shared" ca="1" si="98"/>
        <v>-4864051.69034993</v>
      </c>
      <c r="J820" s="26">
        <f t="shared" ca="1" si="100"/>
        <v>4864051.69034993</v>
      </c>
      <c r="K820" s="27">
        <f t="shared" ca="1" si="101"/>
        <v>-22352.183375272183</v>
      </c>
      <c r="L820" s="27">
        <f t="shared" ca="1" si="99"/>
        <v>127.99999999999999</v>
      </c>
    </row>
    <row r="821" spans="1:12">
      <c r="A821" s="31">
        <v>67023</v>
      </c>
      <c r="B821" s="23">
        <v>818</v>
      </c>
      <c r="C821" s="24">
        <f t="shared" si="96"/>
        <v>8881195.6546916161</v>
      </c>
      <c r="D821" s="24"/>
      <c r="E821" s="24">
        <f t="shared" si="103"/>
        <v>8948909.1714060567</v>
      </c>
      <c r="F821" s="24">
        <f t="shared" si="97"/>
        <v>31084.184791420652</v>
      </c>
      <c r="G821" s="32"/>
      <c r="H821" s="25">
        <f t="shared" ca="1" si="102"/>
        <v>1076.7589041095889</v>
      </c>
      <c r="I821" s="26">
        <f t="shared" ca="1" si="98"/>
        <v>-4886403.8737252019</v>
      </c>
      <c r="J821" s="26">
        <f t="shared" ca="1" si="100"/>
        <v>4886403.8737252019</v>
      </c>
      <c r="K821" s="27">
        <f t="shared" ca="1" si="101"/>
        <v>-22430.416017085638</v>
      </c>
      <c r="L821" s="27">
        <f t="shared" ca="1" si="99"/>
        <v>128.08333333333331</v>
      </c>
    </row>
    <row r="822" spans="1:12">
      <c r="A822" s="31">
        <v>67054</v>
      </c>
      <c r="B822" s="23">
        <v>819</v>
      </c>
      <c r="C822" s="24">
        <f t="shared" si="96"/>
        <v>8913779.8394830376</v>
      </c>
      <c r="D822" s="24"/>
      <c r="E822" s="24">
        <f t="shared" si="103"/>
        <v>8981721.8446472809</v>
      </c>
      <c r="F822" s="24">
        <f t="shared" si="97"/>
        <v>31198.229438190629</v>
      </c>
      <c r="G822" s="32"/>
      <c r="H822" s="25">
        <f t="shared" ca="1" si="102"/>
        <v>1077.7589041095889</v>
      </c>
      <c r="I822" s="26">
        <f t="shared" ca="1" si="98"/>
        <v>-4908834.2897422872</v>
      </c>
      <c r="J822" s="26">
        <f t="shared" ca="1" si="100"/>
        <v>4908834.2897422872</v>
      </c>
      <c r="K822" s="27">
        <f t="shared" ca="1" si="101"/>
        <v>-22508.922473145434</v>
      </c>
      <c r="L822" s="27">
        <f t="shared" ca="1" si="99"/>
        <v>128.16666666666666</v>
      </c>
    </row>
    <row r="823" spans="1:12">
      <c r="A823" s="31">
        <v>67085</v>
      </c>
      <c r="B823" s="23">
        <v>820</v>
      </c>
      <c r="C823" s="24">
        <f t="shared" si="96"/>
        <v>8946478.0689212289</v>
      </c>
      <c r="D823" s="24"/>
      <c r="E823" s="24">
        <f t="shared" si="103"/>
        <v>9014649.36224485</v>
      </c>
      <c r="F823" s="24">
        <f t="shared" si="97"/>
        <v>31312.673241224296</v>
      </c>
      <c r="G823" s="32"/>
      <c r="H823" s="25">
        <f t="shared" ca="1" si="102"/>
        <v>1078.7589041095889</v>
      </c>
      <c r="I823" s="26">
        <f t="shared" ca="1" si="98"/>
        <v>-4931343.2122154329</v>
      </c>
      <c r="J823" s="26">
        <f t="shared" ca="1" si="100"/>
        <v>4931343.2122154329</v>
      </c>
      <c r="K823" s="27">
        <f t="shared" ca="1" si="101"/>
        <v>-22587.703701801445</v>
      </c>
      <c r="L823" s="27">
        <f t="shared" ca="1" si="99"/>
        <v>128.25</v>
      </c>
    </row>
    <row r="824" spans="1:12">
      <c r="A824" s="31">
        <v>67115</v>
      </c>
      <c r="B824" s="23">
        <v>821</v>
      </c>
      <c r="C824" s="24">
        <f t="shared" si="96"/>
        <v>8979290.742162453</v>
      </c>
      <c r="D824" s="24"/>
      <c r="E824" s="24">
        <f t="shared" si="103"/>
        <v>9047692.1261540093</v>
      </c>
      <c r="F824" s="24">
        <f t="shared" si="97"/>
        <v>31427.517597568582</v>
      </c>
      <c r="G824" s="32"/>
      <c r="H824" s="25">
        <f t="shared" ca="1" si="102"/>
        <v>1079.7589041095889</v>
      </c>
      <c r="I824" s="26">
        <f t="shared" ca="1" si="98"/>
        <v>-4953930.9159172345</v>
      </c>
      <c r="J824" s="26">
        <f t="shared" ca="1" si="100"/>
        <v>4953930.9159172345</v>
      </c>
      <c r="K824" s="27">
        <f t="shared" ca="1" si="101"/>
        <v>-22666.760664757749</v>
      </c>
      <c r="L824" s="27">
        <f t="shared" ca="1" si="99"/>
        <v>128.33333333333331</v>
      </c>
    </row>
    <row r="825" spans="1:12">
      <c r="A825" s="31">
        <v>67146</v>
      </c>
      <c r="B825" s="23">
        <v>822</v>
      </c>
      <c r="C825" s="24">
        <f t="shared" si="96"/>
        <v>9012218.2597600222</v>
      </c>
      <c r="D825" s="24"/>
      <c r="E825" s="24">
        <f t="shared" si="103"/>
        <v>9080850.539736852</v>
      </c>
      <c r="F825" s="24">
        <f t="shared" si="97"/>
        <v>31542.763909160076</v>
      </c>
      <c r="G825" s="32"/>
      <c r="H825" s="25">
        <f t="shared" ca="1" si="102"/>
        <v>1080.7589041095889</v>
      </c>
      <c r="I825" s="26">
        <f t="shared" ca="1" si="98"/>
        <v>-4976597.6765819918</v>
      </c>
      <c r="J825" s="26">
        <f t="shared" ca="1" si="100"/>
        <v>4976597.6765819918</v>
      </c>
      <c r="K825" s="27">
        <f t="shared" ca="1" si="101"/>
        <v>-22746.0943270844</v>
      </c>
      <c r="L825" s="27">
        <f t="shared" ca="1" si="99"/>
        <v>128.41666666666666</v>
      </c>
    </row>
    <row r="826" spans="1:12">
      <c r="A826" s="31">
        <v>67176</v>
      </c>
      <c r="B826" s="23">
        <v>823</v>
      </c>
      <c r="C826" s="24">
        <f t="shared" si="96"/>
        <v>9045261.0236691814</v>
      </c>
      <c r="D826" s="24"/>
      <c r="E826" s="24">
        <f t="shared" si="103"/>
        <v>9114125.007767234</v>
      </c>
      <c r="F826" s="24">
        <f t="shared" si="97"/>
        <v>31658.413582842131</v>
      </c>
      <c r="G826" s="32"/>
      <c r="H826" s="25">
        <f t="shared" ca="1" si="102"/>
        <v>1081.7589041095889</v>
      </c>
      <c r="I826" s="26">
        <f t="shared" ca="1" si="98"/>
        <v>-4999343.7709090766</v>
      </c>
      <c r="J826" s="26">
        <f t="shared" ca="1" si="100"/>
        <v>4999343.7709090766</v>
      </c>
      <c r="K826" s="27">
        <f t="shared" ca="1" si="101"/>
        <v>-22825.705657229199</v>
      </c>
      <c r="L826" s="27">
        <f t="shared" ca="1" si="99"/>
        <v>128.5</v>
      </c>
    </row>
    <row r="827" spans="1:12">
      <c r="A827" s="31">
        <v>67207</v>
      </c>
      <c r="B827" s="23">
        <v>824</v>
      </c>
      <c r="C827" s="24">
        <f t="shared" si="96"/>
        <v>9078419.4372520242</v>
      </c>
      <c r="D827" s="24"/>
      <c r="E827" s="24">
        <f t="shared" si="103"/>
        <v>9147515.9364357218</v>
      </c>
      <c r="F827" s="24">
        <f t="shared" si="97"/>
        <v>31774.468030382082</v>
      </c>
      <c r="G827" s="32"/>
      <c r="H827" s="25">
        <f t="shared" ca="1" si="102"/>
        <v>1082.7589041095889</v>
      </c>
      <c r="I827" s="26">
        <f t="shared" ca="1" si="98"/>
        <v>-5022169.4765663054</v>
      </c>
      <c r="J827" s="26">
        <f t="shared" ca="1" si="100"/>
        <v>5022169.4765663054</v>
      </c>
      <c r="K827" s="27">
        <f t="shared" ca="1" si="101"/>
        <v>-22905.595627029499</v>
      </c>
      <c r="L827" s="27">
        <f t="shared" ca="1" si="99"/>
        <v>128.58333333333331</v>
      </c>
    </row>
    <row r="828" spans="1:12">
      <c r="A828" s="31">
        <v>67238</v>
      </c>
      <c r="B828" s="23">
        <v>825</v>
      </c>
      <c r="C828" s="24">
        <f t="shared" si="96"/>
        <v>9111693.9052824061</v>
      </c>
      <c r="D828" s="24"/>
      <c r="E828" s="24">
        <f t="shared" si="103"/>
        <v>9181023.7333545499</v>
      </c>
      <c r="F828" s="24">
        <f t="shared" si="97"/>
        <v>31890.928668488417</v>
      </c>
      <c r="G828" s="32"/>
      <c r="H828" s="25">
        <f t="shared" ca="1" si="102"/>
        <v>1083.7589041095889</v>
      </c>
      <c r="I828" s="26">
        <f t="shared" ca="1" si="98"/>
        <v>-5045075.0721933348</v>
      </c>
      <c r="J828" s="26">
        <f t="shared" ca="1" si="100"/>
        <v>5045075.0721933348</v>
      </c>
      <c r="K828" s="27">
        <f t="shared" ca="1" si="101"/>
        <v>-22985.765211724101</v>
      </c>
      <c r="L828" s="27">
        <f t="shared" ca="1" si="99"/>
        <v>128.66666666666666</v>
      </c>
    </row>
    <row r="829" spans="1:12">
      <c r="A829" s="31">
        <v>67267</v>
      </c>
      <c r="B829" s="23">
        <v>826</v>
      </c>
      <c r="C829" s="24">
        <f t="shared" si="96"/>
        <v>9145084.833950894</v>
      </c>
      <c r="D829" s="24"/>
      <c r="E829" s="24">
        <f t="shared" si="103"/>
        <v>9214648.8075625934</v>
      </c>
      <c r="F829" s="24">
        <f t="shared" si="97"/>
        <v>32007.796918828124</v>
      </c>
      <c r="G829" s="32"/>
      <c r="H829" s="25">
        <f t="shared" ca="1" si="102"/>
        <v>1084.7589041095889</v>
      </c>
      <c r="I829" s="26">
        <f t="shared" ca="1" si="98"/>
        <v>-5068060.8374050586</v>
      </c>
      <c r="J829" s="26">
        <f t="shared" ca="1" si="100"/>
        <v>5068060.8374050586</v>
      </c>
      <c r="K829" s="27">
        <f t="shared" ca="1" si="101"/>
        <v>-23066.215389965135</v>
      </c>
      <c r="L829" s="27">
        <f t="shared" ca="1" si="99"/>
        <v>128.75</v>
      </c>
    </row>
    <row r="830" spans="1:12">
      <c r="A830" s="31">
        <v>67298</v>
      </c>
      <c r="B830" s="23">
        <v>827</v>
      </c>
      <c r="C830" s="24">
        <f t="shared" si="96"/>
        <v>9178592.630869722</v>
      </c>
      <c r="D830" s="24"/>
      <c r="E830" s="24">
        <f t="shared" si="103"/>
        <v>9248391.569530366</v>
      </c>
      <c r="F830" s="24">
        <f t="shared" si="97"/>
        <v>32125.074208044025</v>
      </c>
      <c r="G830" s="32"/>
      <c r="H830" s="25">
        <f t="shared" ca="1" si="102"/>
        <v>1085.7589041095889</v>
      </c>
      <c r="I830" s="26">
        <f t="shared" ca="1" si="98"/>
        <v>-5091127.0527950237</v>
      </c>
      <c r="J830" s="26">
        <f t="shared" ca="1" si="100"/>
        <v>5091127.0527950237</v>
      </c>
      <c r="K830" s="27">
        <f t="shared" ca="1" si="101"/>
        <v>-23146.947143830013</v>
      </c>
      <c r="L830" s="27">
        <f t="shared" ca="1" si="99"/>
        <v>128.83333333333331</v>
      </c>
    </row>
    <row r="831" spans="1:12">
      <c r="A831" s="31">
        <v>67328</v>
      </c>
      <c r="B831" s="23">
        <v>828</v>
      </c>
      <c r="C831" s="24">
        <f t="shared" si="96"/>
        <v>9212217.7050777655</v>
      </c>
      <c r="D831" s="24"/>
      <c r="E831" s="24">
        <f t="shared" si="103"/>
        <v>9282252.4311650246</v>
      </c>
      <c r="F831" s="24">
        <f t="shared" si="97"/>
        <v>32242.761967772178</v>
      </c>
      <c r="G831" s="32"/>
      <c r="H831" s="25">
        <f t="shared" ca="1" si="102"/>
        <v>1086.7589041095889</v>
      </c>
      <c r="I831" s="26">
        <f t="shared" ca="1" si="98"/>
        <v>-5114273.999938854</v>
      </c>
      <c r="J831" s="26">
        <f t="shared" ca="1" si="100"/>
        <v>5114273.999938854</v>
      </c>
      <c r="K831" s="27">
        <f t="shared" ca="1" si="101"/>
        <v>-23227.961458833419</v>
      </c>
      <c r="L831" s="27">
        <f t="shared" ca="1" si="99"/>
        <v>128.91666666666666</v>
      </c>
    </row>
    <row r="832" spans="1:12">
      <c r="A832" s="31">
        <v>67359</v>
      </c>
      <c r="B832" s="23">
        <v>829</v>
      </c>
      <c r="C832" s="24">
        <f t="shared" si="96"/>
        <v>9245960.4670455381</v>
      </c>
      <c r="D832" s="24"/>
      <c r="E832" s="24">
        <f t="shared" si="103"/>
        <v>9316231.8058154061</v>
      </c>
      <c r="F832" s="24">
        <f t="shared" si="97"/>
        <v>32360.861634659381</v>
      </c>
      <c r="G832" s="32"/>
      <c r="H832" s="25">
        <f t="shared" ca="1" si="102"/>
        <v>1087.7589041095889</v>
      </c>
      <c r="I832" s="26">
        <f t="shared" ca="1" si="98"/>
        <v>-5137501.961397687</v>
      </c>
      <c r="J832" s="26">
        <f t="shared" ca="1" si="100"/>
        <v>5137501.961397687</v>
      </c>
      <c r="K832" s="27">
        <f t="shared" ca="1" si="101"/>
        <v>-23309.259323939335</v>
      </c>
      <c r="L832" s="27">
        <f t="shared" ca="1" si="99"/>
        <v>129</v>
      </c>
    </row>
    <row r="833" spans="1:12">
      <c r="A833" s="31">
        <v>67389</v>
      </c>
      <c r="B833" s="23">
        <v>830</v>
      </c>
      <c r="C833" s="24">
        <f t="shared" si="96"/>
        <v>9279821.3286801968</v>
      </c>
      <c r="D833" s="24"/>
      <c r="E833" s="24">
        <f t="shared" si="103"/>
        <v>9350330.1082770638</v>
      </c>
      <c r="F833" s="24">
        <f t="shared" si="97"/>
        <v>32479.374650380687</v>
      </c>
      <c r="G833" s="32"/>
      <c r="H833" s="25">
        <f t="shared" ca="1" si="102"/>
        <v>1088.7589041095889</v>
      </c>
      <c r="I833" s="26">
        <f t="shared" ca="1" si="98"/>
        <v>-5160811.2207216267</v>
      </c>
      <c r="J833" s="26">
        <f t="shared" ca="1" si="100"/>
        <v>5160811.2207216267</v>
      </c>
      <c r="K833" s="27">
        <f t="shared" ca="1" si="101"/>
        <v>-23390.841731573124</v>
      </c>
      <c r="L833" s="27">
        <f t="shared" ca="1" si="99"/>
        <v>129.08333333333331</v>
      </c>
    </row>
    <row r="834" spans="1:12">
      <c r="A834" s="31">
        <v>67420</v>
      </c>
      <c r="B834" s="23">
        <v>831</v>
      </c>
      <c r="C834" s="24">
        <f t="shared" si="96"/>
        <v>9313800.7033305783</v>
      </c>
      <c r="D834" s="24"/>
      <c r="E834" s="24">
        <f t="shared" si="103"/>
        <v>9384547.7547973357</v>
      </c>
      <c r="F834" s="24">
        <f t="shared" si="97"/>
        <v>32598.302461657022</v>
      </c>
      <c r="G834" s="32"/>
      <c r="H834" s="25">
        <f t="shared" ca="1" si="102"/>
        <v>1089.7589041095889</v>
      </c>
      <c r="I834" s="26">
        <f t="shared" ca="1" si="98"/>
        <v>-5184202.0624532001</v>
      </c>
      <c r="J834" s="26">
        <f t="shared" ca="1" si="100"/>
        <v>5184202.0624532001</v>
      </c>
      <c r="K834" s="27">
        <f t="shared" ca="1" si="101"/>
        <v>-23472.709677633629</v>
      </c>
      <c r="L834" s="27">
        <f t="shared" ca="1" si="99"/>
        <v>129.16666666666666</v>
      </c>
    </row>
    <row r="835" spans="1:12">
      <c r="A835" s="31">
        <v>67451</v>
      </c>
      <c r="B835" s="23">
        <v>832</v>
      </c>
      <c r="C835" s="24">
        <f t="shared" si="96"/>
        <v>9347899.005792236</v>
      </c>
      <c r="D835" s="24"/>
      <c r="E835" s="24">
        <f t="shared" si="103"/>
        <v>9418885.1630804297</v>
      </c>
      <c r="F835" s="24">
        <f t="shared" si="97"/>
        <v>32717.646520272821</v>
      </c>
      <c r="G835" s="32"/>
      <c r="H835" s="25">
        <f t="shared" ca="1" si="102"/>
        <v>1090.7589041095889</v>
      </c>
      <c r="I835" s="26">
        <f t="shared" ca="1" si="98"/>
        <v>-5207674.7721308339</v>
      </c>
      <c r="J835" s="26">
        <f t="shared" ca="1" si="100"/>
        <v>5207674.7721308339</v>
      </c>
      <c r="K835" s="27">
        <f t="shared" ca="1" si="101"/>
        <v>-23554.864161505349</v>
      </c>
      <c r="L835" s="27">
        <f t="shared" ca="1" si="99"/>
        <v>129.25</v>
      </c>
    </row>
    <row r="836" spans="1:12">
      <c r="A836" s="31">
        <v>67481</v>
      </c>
      <c r="B836" s="23">
        <v>833</v>
      </c>
      <c r="C836" s="24">
        <f t="shared" ref="C836:C899" si="104">C835+$O$2+F835</f>
        <v>9382116.6523125079</v>
      </c>
      <c r="D836" s="24"/>
      <c r="E836" s="24">
        <f t="shared" si="103"/>
        <v>9453342.7522925138</v>
      </c>
      <c r="F836" s="24">
        <f t="shared" ref="F836:F899" si="105">($O$5-$O$4)*C836</f>
        <v>32837.408283093777</v>
      </c>
      <c r="G836" s="32"/>
      <c r="H836" s="25">
        <f t="shared" ca="1" si="102"/>
        <v>1091.7589041095889</v>
      </c>
      <c r="I836" s="26">
        <f t="shared" ref="I836:I899" ca="1" si="106">I835+K835</f>
        <v>-5231229.6362923393</v>
      </c>
      <c r="J836" s="26">
        <f t="shared" ca="1" si="100"/>
        <v>5231229.6362923393</v>
      </c>
      <c r="K836" s="27">
        <f t="shared" ca="1" si="101"/>
        <v>-23637.306186070618</v>
      </c>
      <c r="L836" s="27">
        <f t="shared" ref="L836:L899" ca="1" si="107">((TODAY()-$O$7)/365)+(H836/12)</f>
        <v>129.33333333333331</v>
      </c>
    </row>
    <row r="837" spans="1:12">
      <c r="A837" s="31">
        <v>67512</v>
      </c>
      <c r="B837" s="23">
        <v>834</v>
      </c>
      <c r="C837" s="24">
        <f t="shared" si="104"/>
        <v>9416454.0605956018</v>
      </c>
      <c r="D837" s="24"/>
      <c r="E837" s="24">
        <f t="shared" si="103"/>
        <v>9487920.943066841</v>
      </c>
      <c r="F837" s="24">
        <f t="shared" si="105"/>
        <v>32957.589212084604</v>
      </c>
      <c r="G837" s="32"/>
      <c r="H837" s="25">
        <f t="shared" ca="1" si="102"/>
        <v>1092.7589041095889</v>
      </c>
      <c r="I837" s="26">
        <f t="shared" ca="1" si="106"/>
        <v>-5254866.94247841</v>
      </c>
      <c r="J837" s="26">
        <f t="shared" ref="J837:J900" ca="1" si="108">I837*-1</f>
        <v>5254866.94247841</v>
      </c>
      <c r="K837" s="27">
        <f t="shared" ref="K837:K900" ca="1" si="109">(($O$5-$O$4)*I837)-$S$3</f>
        <v>-23720.036757721864</v>
      </c>
      <c r="L837" s="27">
        <f t="shared" ca="1" si="107"/>
        <v>129.41666666666666</v>
      </c>
    </row>
    <row r="838" spans="1:12">
      <c r="A838" s="31">
        <v>67542</v>
      </c>
      <c r="B838" s="23">
        <v>835</v>
      </c>
      <c r="C838" s="24">
        <f t="shared" si="104"/>
        <v>9450911.649807686</v>
      </c>
      <c r="D838" s="24"/>
      <c r="E838" s="24">
        <f t="shared" si="103"/>
        <v>9522620.157508878</v>
      </c>
      <c r="F838" s="24">
        <f t="shared" si="105"/>
        <v>33078.190774326897</v>
      </c>
      <c r="G838" s="32"/>
      <c r="H838" s="25">
        <f t="shared" ref="H838:H901" ca="1" si="110">H837+1</f>
        <v>1093.7589041095889</v>
      </c>
      <c r="I838" s="26">
        <f t="shared" ca="1" si="106"/>
        <v>-5278586.9792361315</v>
      </c>
      <c r="J838" s="26">
        <f t="shared" ca="1" si="108"/>
        <v>5278586.9792361315</v>
      </c>
      <c r="K838" s="27">
        <f t="shared" ca="1" si="109"/>
        <v>-23803.056886373888</v>
      </c>
      <c r="L838" s="27">
        <f t="shared" ca="1" si="107"/>
        <v>129.5</v>
      </c>
    </row>
    <row r="839" spans="1:12">
      <c r="A839" s="31">
        <v>67573</v>
      </c>
      <c r="B839" s="23">
        <v>836</v>
      </c>
      <c r="C839" s="24">
        <f t="shared" si="104"/>
        <v>9485489.8405820131</v>
      </c>
      <c r="D839" s="24"/>
      <c r="E839" s="24">
        <f t="shared" si="103"/>
        <v>9557440.819201462</v>
      </c>
      <c r="F839" s="24">
        <f t="shared" si="105"/>
        <v>33199.214442037046</v>
      </c>
      <c r="G839" s="32"/>
      <c r="H839" s="25">
        <f t="shared" ca="1" si="110"/>
        <v>1094.7589041095889</v>
      </c>
      <c r="I839" s="26">
        <f t="shared" ca="1" si="106"/>
        <v>-5302390.0361225056</v>
      </c>
      <c r="J839" s="26">
        <f t="shared" ca="1" si="108"/>
        <v>5302390.0361225056</v>
      </c>
      <c r="K839" s="27">
        <f t="shared" ca="1" si="109"/>
        <v>-23886.3675854762</v>
      </c>
      <c r="L839" s="27">
        <f t="shared" ca="1" si="107"/>
        <v>129.58333333333331</v>
      </c>
    </row>
    <row r="840" spans="1:12">
      <c r="A840" s="31">
        <v>67604</v>
      </c>
      <c r="B840" s="23">
        <v>837</v>
      </c>
      <c r="C840" s="24">
        <f t="shared" si="104"/>
        <v>9520189.0550240502</v>
      </c>
      <c r="D840" s="24"/>
      <c r="E840" s="24">
        <f t="shared" si="103"/>
        <v>9592383.3532099705</v>
      </c>
      <c r="F840" s="24">
        <f t="shared" si="105"/>
        <v>33320.661692584174</v>
      </c>
      <c r="G840" s="32"/>
      <c r="H840" s="25">
        <f t="shared" ca="1" si="110"/>
        <v>1095.7589041095889</v>
      </c>
      <c r="I840" s="26">
        <f t="shared" ca="1" si="106"/>
        <v>-5326276.403707982</v>
      </c>
      <c r="J840" s="26">
        <f t="shared" ca="1" si="108"/>
        <v>5326276.403707982</v>
      </c>
      <c r="K840" s="27">
        <f t="shared" ca="1" si="109"/>
        <v>-23969.969872025365</v>
      </c>
      <c r="L840" s="27">
        <f t="shared" ca="1" si="107"/>
        <v>129.66666666666666</v>
      </c>
    </row>
    <row r="841" spans="1:12">
      <c r="A841" s="31">
        <v>67632</v>
      </c>
      <c r="B841" s="23">
        <v>838</v>
      </c>
      <c r="C841" s="24">
        <f t="shared" si="104"/>
        <v>9555009.7167166341</v>
      </c>
      <c r="D841" s="24"/>
      <c r="E841" s="24">
        <f t="shared" si="103"/>
        <v>9627448.1860875078</v>
      </c>
      <c r="F841" s="24">
        <f t="shared" si="105"/>
        <v>33442.534008508213</v>
      </c>
      <c r="G841" s="32"/>
      <c r="H841" s="25">
        <f t="shared" ca="1" si="110"/>
        <v>1096.7589041095889</v>
      </c>
      <c r="I841" s="26">
        <f t="shared" ca="1" si="106"/>
        <v>-5350246.3735800078</v>
      </c>
      <c r="J841" s="26">
        <f t="shared" ca="1" si="108"/>
        <v>5350246.3735800078</v>
      </c>
      <c r="K841" s="27">
        <f t="shared" ca="1" si="109"/>
        <v>-24053.864766577455</v>
      </c>
      <c r="L841" s="27">
        <f t="shared" ca="1" si="107"/>
        <v>129.75</v>
      </c>
    </row>
    <row r="842" spans="1:12">
      <c r="A842" s="31">
        <v>67663</v>
      </c>
      <c r="B842" s="23">
        <v>839</v>
      </c>
      <c r="C842" s="24">
        <f t="shared" si="104"/>
        <v>9589952.2507251427</v>
      </c>
      <c r="D842" s="24"/>
      <c r="E842" s="24">
        <f t="shared" si="103"/>
        <v>9662635.7458801176</v>
      </c>
      <c r="F842" s="24">
        <f t="shared" si="105"/>
        <v>33564.832877537992</v>
      </c>
      <c r="G842" s="32"/>
      <c r="H842" s="25">
        <f t="shared" ca="1" si="110"/>
        <v>1097.7589041095889</v>
      </c>
      <c r="I842" s="26">
        <f t="shared" ca="1" si="106"/>
        <v>-5374300.2383465851</v>
      </c>
      <c r="J842" s="26">
        <f t="shared" ca="1" si="108"/>
        <v>5374300.2383465851</v>
      </c>
      <c r="K842" s="27">
        <f t="shared" ca="1" si="109"/>
        <v>-24138.053293260476</v>
      </c>
      <c r="L842" s="27">
        <f t="shared" ca="1" si="107"/>
        <v>129.83333333333331</v>
      </c>
    </row>
    <row r="843" spans="1:12">
      <c r="A843" s="31">
        <v>67693</v>
      </c>
      <c r="B843" s="23">
        <v>840</v>
      </c>
      <c r="C843" s="24">
        <f t="shared" si="104"/>
        <v>9625017.0836026799</v>
      </c>
      <c r="D843" s="24"/>
      <c r="E843" s="24">
        <f t="shared" si="103"/>
        <v>9697946.4621320013</v>
      </c>
      <c r="F843" s="24">
        <f t="shared" si="105"/>
        <v>33687.559792609376</v>
      </c>
      <c r="G843" s="32"/>
      <c r="H843" s="25">
        <f t="shared" ca="1" si="110"/>
        <v>1098.7589041095889</v>
      </c>
      <c r="I843" s="26">
        <f t="shared" ca="1" si="106"/>
        <v>-5398438.2916398458</v>
      </c>
      <c r="J843" s="26">
        <f t="shared" ca="1" si="108"/>
        <v>5398438.2916398458</v>
      </c>
      <c r="K843" s="27">
        <f t="shared" ca="1" si="109"/>
        <v>-24222.53647978689</v>
      </c>
      <c r="L843" s="27">
        <f t="shared" ca="1" si="107"/>
        <v>129.91666666666666</v>
      </c>
    </row>
    <row r="844" spans="1:12">
      <c r="A844" s="31">
        <v>67724</v>
      </c>
      <c r="B844" s="23">
        <v>841</v>
      </c>
      <c r="C844" s="24">
        <f t="shared" si="104"/>
        <v>9660204.6433952898</v>
      </c>
      <c r="D844" s="24"/>
      <c r="E844" s="24">
        <f t="shared" si="103"/>
        <v>9733380.7658907659</v>
      </c>
      <c r="F844" s="24">
        <f t="shared" si="105"/>
        <v>33810.71625188351</v>
      </c>
      <c r="G844" s="32"/>
      <c r="H844" s="25">
        <f t="shared" ca="1" si="110"/>
        <v>1099.7589041095889</v>
      </c>
      <c r="I844" s="26">
        <f t="shared" ca="1" si="106"/>
        <v>-5422660.8281196328</v>
      </c>
      <c r="J844" s="26">
        <f t="shared" ca="1" si="108"/>
        <v>5422660.8281196328</v>
      </c>
      <c r="K844" s="27">
        <f t="shared" ca="1" si="109"/>
        <v>-24307.315357466145</v>
      </c>
      <c r="L844" s="27">
        <f t="shared" ca="1" si="107"/>
        <v>130</v>
      </c>
    </row>
    <row r="845" spans="1:12">
      <c r="A845" s="31">
        <v>67754</v>
      </c>
      <c r="B845" s="23">
        <v>842</v>
      </c>
      <c r="C845" s="24">
        <f t="shared" si="104"/>
        <v>9695515.3596471734</v>
      </c>
      <c r="D845" s="24"/>
      <c r="E845" s="24">
        <f t="shared" ref="E845:E908" si="111">E844+$O$2+((($O$5-$O$4+D845))*C846)</f>
        <v>9768939.0897126868</v>
      </c>
      <c r="F845" s="24">
        <f t="shared" si="105"/>
        <v>33934.303758765105</v>
      </c>
      <c r="G845" s="32"/>
      <c r="H845" s="25">
        <f t="shared" ca="1" si="110"/>
        <v>1100.7589041095889</v>
      </c>
      <c r="I845" s="26">
        <f t="shared" ca="1" si="106"/>
        <v>-5446968.143477099</v>
      </c>
      <c r="J845" s="26">
        <f t="shared" ca="1" si="108"/>
        <v>5446968.143477099</v>
      </c>
      <c r="K845" s="27">
        <f t="shared" ca="1" si="109"/>
        <v>-24392.390961217276</v>
      </c>
      <c r="L845" s="27">
        <f t="shared" ca="1" si="107"/>
        <v>130.08333333333331</v>
      </c>
    </row>
    <row r="846" spans="1:12">
      <c r="A846" s="31">
        <v>67785</v>
      </c>
      <c r="B846" s="23">
        <v>843</v>
      </c>
      <c r="C846" s="24">
        <f t="shared" si="104"/>
        <v>9730949.6634059381</v>
      </c>
      <c r="D846" s="24"/>
      <c r="E846" s="24">
        <f t="shared" si="111"/>
        <v>9804621.8676679842</v>
      </c>
      <c r="F846" s="24">
        <f t="shared" si="105"/>
        <v>34058.323821920778</v>
      </c>
      <c r="G846" s="32"/>
      <c r="H846" s="25">
        <f t="shared" ca="1" si="110"/>
        <v>1101.7589041095889</v>
      </c>
      <c r="I846" s="26">
        <f t="shared" ca="1" si="106"/>
        <v>-5471360.5344383167</v>
      </c>
      <c r="J846" s="26">
        <f t="shared" ca="1" si="108"/>
        <v>5471360.5344383167</v>
      </c>
      <c r="K846" s="27">
        <f t="shared" ca="1" si="109"/>
        <v>-24477.76432958154</v>
      </c>
      <c r="L846" s="27">
        <f t="shared" ca="1" si="107"/>
        <v>130.16666666666666</v>
      </c>
    </row>
    <row r="847" spans="1:12">
      <c r="A847" s="31">
        <v>67816</v>
      </c>
      <c r="B847" s="23">
        <v>844</v>
      </c>
      <c r="C847" s="24">
        <f t="shared" si="104"/>
        <v>9766507.987227859</v>
      </c>
      <c r="D847" s="24"/>
      <c r="E847" s="24">
        <f t="shared" si="111"/>
        <v>9840429.5353461262</v>
      </c>
      <c r="F847" s="24">
        <f t="shared" si="105"/>
        <v>34182.777955297504</v>
      </c>
      <c r="G847" s="32"/>
      <c r="H847" s="25">
        <f t="shared" ca="1" si="110"/>
        <v>1102.7589041095889</v>
      </c>
      <c r="I847" s="26">
        <f t="shared" ca="1" si="106"/>
        <v>-5495838.2987678982</v>
      </c>
      <c r="J847" s="26">
        <f t="shared" ca="1" si="108"/>
        <v>5495838.2987678982</v>
      </c>
      <c r="K847" s="27">
        <f t="shared" ca="1" si="109"/>
        <v>-24563.436504735073</v>
      </c>
      <c r="L847" s="27">
        <f t="shared" ca="1" si="107"/>
        <v>130.25</v>
      </c>
    </row>
    <row r="848" spans="1:12">
      <c r="A848" s="31">
        <v>67846</v>
      </c>
      <c r="B848" s="23">
        <v>845</v>
      </c>
      <c r="C848" s="24">
        <f t="shared" si="104"/>
        <v>9802190.7651831564</v>
      </c>
      <c r="D848" s="24"/>
      <c r="E848" s="24">
        <f t="shared" si="111"/>
        <v>9876362.529861141</v>
      </c>
      <c r="F848" s="24">
        <f t="shared" si="105"/>
        <v>34307.667678141042</v>
      </c>
      <c r="G848" s="32"/>
      <c r="H848" s="25">
        <f t="shared" ca="1" si="110"/>
        <v>1103.7589041095889</v>
      </c>
      <c r="I848" s="26">
        <f t="shared" ca="1" si="106"/>
        <v>-5520401.7352726329</v>
      </c>
      <c r="J848" s="26">
        <f t="shared" ca="1" si="108"/>
        <v>5520401.7352726329</v>
      </c>
      <c r="K848" s="27">
        <f t="shared" ca="1" si="109"/>
        <v>-24649.408532501646</v>
      </c>
      <c r="L848" s="27">
        <f t="shared" ca="1" si="107"/>
        <v>130.33333333333331</v>
      </c>
    </row>
    <row r="849" spans="1:12">
      <c r="A849" s="31">
        <v>67877</v>
      </c>
      <c r="B849" s="23">
        <v>846</v>
      </c>
      <c r="C849" s="24">
        <f t="shared" si="104"/>
        <v>9837998.4328612983</v>
      </c>
      <c r="D849" s="24"/>
      <c r="E849" s="24">
        <f t="shared" si="111"/>
        <v>9912421.2898569573</v>
      </c>
      <c r="F849" s="24">
        <f t="shared" si="105"/>
        <v>34432.994515014543</v>
      </c>
      <c r="G849" s="32"/>
      <c r="H849" s="25">
        <f t="shared" ca="1" si="110"/>
        <v>1104.7589041095889</v>
      </c>
      <c r="I849" s="26">
        <f t="shared" ca="1" si="106"/>
        <v>-5545051.1438051341</v>
      </c>
      <c r="J849" s="26">
        <f t="shared" ca="1" si="108"/>
        <v>5545051.1438051341</v>
      </c>
      <c r="K849" s="27">
        <f t="shared" ca="1" si="109"/>
        <v>-24735.681462365399</v>
      </c>
      <c r="L849" s="27">
        <f t="shared" ca="1" si="107"/>
        <v>130.41666666666666</v>
      </c>
    </row>
    <row r="850" spans="1:12">
      <c r="A850" s="31">
        <v>67907</v>
      </c>
      <c r="B850" s="23">
        <v>847</v>
      </c>
      <c r="C850" s="24">
        <f t="shared" si="104"/>
        <v>9873931.4273763131</v>
      </c>
      <c r="D850" s="24"/>
      <c r="E850" s="24">
        <f t="shared" si="111"/>
        <v>9948606.2555127591</v>
      </c>
      <c r="F850" s="24">
        <f t="shared" si="105"/>
        <v>34558.75999581709</v>
      </c>
      <c r="G850" s="32"/>
      <c r="H850" s="25">
        <f t="shared" ca="1" si="110"/>
        <v>1105.7589041095889</v>
      </c>
      <c r="I850" s="26">
        <f t="shared" ca="1" si="106"/>
        <v>-5569786.8252674993</v>
      </c>
      <c r="J850" s="26">
        <f t="shared" ca="1" si="108"/>
        <v>5569786.8252674993</v>
      </c>
      <c r="K850" s="27">
        <f t="shared" ca="1" si="109"/>
        <v>-24822.256347483675</v>
      </c>
      <c r="L850" s="27">
        <f t="shared" ca="1" si="107"/>
        <v>130.5</v>
      </c>
    </row>
    <row r="851" spans="1:12">
      <c r="A851" s="31">
        <v>67938</v>
      </c>
      <c r="B851" s="23">
        <v>848</v>
      </c>
      <c r="C851" s="24">
        <f t="shared" si="104"/>
        <v>9909990.1873721294</v>
      </c>
      <c r="D851" s="24"/>
      <c r="E851" s="24">
        <f t="shared" si="111"/>
        <v>9984917.868548356</v>
      </c>
      <c r="F851" s="24">
        <f t="shared" si="105"/>
        <v>34684.965655802451</v>
      </c>
      <c r="G851" s="32"/>
      <c r="H851" s="25">
        <f t="shared" ca="1" si="110"/>
        <v>1106.7589041095889</v>
      </c>
      <c r="I851" s="26">
        <f t="shared" ca="1" si="106"/>
        <v>-5594609.0816149833</v>
      </c>
      <c r="J851" s="26">
        <f t="shared" ca="1" si="108"/>
        <v>5594609.0816149833</v>
      </c>
      <c r="K851" s="27">
        <f t="shared" ca="1" si="109"/>
        <v>-24909.134244699871</v>
      </c>
      <c r="L851" s="27">
        <f t="shared" ca="1" si="107"/>
        <v>130.58333333333331</v>
      </c>
    </row>
    <row r="852" spans="1:12">
      <c r="A852" s="31">
        <v>67969</v>
      </c>
      <c r="B852" s="23">
        <v>849</v>
      </c>
      <c r="C852" s="24">
        <f t="shared" si="104"/>
        <v>9946175.1530279312</v>
      </c>
      <c r="D852" s="24"/>
      <c r="E852" s="24">
        <f t="shared" si="111"/>
        <v>10021356.572229579</v>
      </c>
      <c r="F852" s="24">
        <f t="shared" si="105"/>
        <v>34811.613035597758</v>
      </c>
      <c r="G852" s="32"/>
      <c r="H852" s="25">
        <f t="shared" ca="1" si="110"/>
        <v>1107.7589041095889</v>
      </c>
      <c r="I852" s="26">
        <f t="shared" ca="1" si="106"/>
        <v>-5619518.2158596832</v>
      </c>
      <c r="J852" s="26">
        <f t="shared" ca="1" si="108"/>
        <v>5619518.2158596832</v>
      </c>
      <c r="K852" s="27">
        <f t="shared" ca="1" si="109"/>
        <v>-24996.316214556322</v>
      </c>
      <c r="L852" s="27">
        <f t="shared" ca="1" si="107"/>
        <v>130.66666666666666</v>
      </c>
    </row>
    <row r="853" spans="1:12">
      <c r="A853" s="31">
        <v>67997</v>
      </c>
      <c r="B853" s="23">
        <v>850</v>
      </c>
      <c r="C853" s="24">
        <f t="shared" si="104"/>
        <v>9982486.7660635281</v>
      </c>
      <c r="D853" s="24"/>
      <c r="E853" s="24">
        <f t="shared" si="111"/>
        <v>10057922.811373686</v>
      </c>
      <c r="F853" s="24">
        <f t="shared" si="105"/>
        <v>34938.703681222345</v>
      </c>
      <c r="G853" s="32"/>
      <c r="H853" s="25">
        <f t="shared" ca="1" si="110"/>
        <v>1108.7589041095889</v>
      </c>
      <c r="I853" s="26">
        <f t="shared" ca="1" si="106"/>
        <v>-5644514.5320742391</v>
      </c>
      <c r="J853" s="26">
        <f t="shared" ca="1" si="108"/>
        <v>5644514.5320742391</v>
      </c>
      <c r="K853" s="27">
        <f t="shared" ca="1" si="109"/>
        <v>-25083.803321307267</v>
      </c>
      <c r="L853" s="27">
        <f t="shared" ca="1" si="107"/>
        <v>130.75</v>
      </c>
    </row>
    <row r="854" spans="1:12">
      <c r="A854" s="31">
        <v>68028</v>
      </c>
      <c r="B854" s="23">
        <v>851</v>
      </c>
      <c r="C854" s="24">
        <f t="shared" si="104"/>
        <v>10018925.469744751</v>
      </c>
      <c r="D854" s="24"/>
      <c r="E854" s="24">
        <f t="shared" si="111"/>
        <v>10094617.032354798</v>
      </c>
      <c r="F854" s="24">
        <f t="shared" si="105"/>
        <v>35066.239144106628</v>
      </c>
      <c r="G854" s="32"/>
      <c r="H854" s="25">
        <f t="shared" ca="1" si="110"/>
        <v>1109.7589041095889</v>
      </c>
      <c r="I854" s="26">
        <f t="shared" ca="1" si="106"/>
        <v>-5669598.3353955466</v>
      </c>
      <c r="J854" s="26">
        <f t="shared" ca="1" si="108"/>
        <v>5669598.3353955466</v>
      </c>
      <c r="K854" s="27">
        <f t="shared" ca="1" si="109"/>
        <v>-25171.596632931843</v>
      </c>
      <c r="L854" s="27">
        <f t="shared" ca="1" si="107"/>
        <v>130.83333333333331</v>
      </c>
    </row>
    <row r="855" spans="1:12">
      <c r="A855" s="31">
        <v>68058</v>
      </c>
      <c r="B855" s="23">
        <v>852</v>
      </c>
      <c r="C855" s="24">
        <f t="shared" si="104"/>
        <v>10055491.708888859</v>
      </c>
      <c r="D855" s="24"/>
      <c r="E855" s="24">
        <f t="shared" si="111"/>
        <v>10131439.683109343</v>
      </c>
      <c r="F855" s="24">
        <f t="shared" si="105"/>
        <v>35194.220981111001</v>
      </c>
      <c r="G855" s="32"/>
      <c r="H855" s="25">
        <f t="shared" ca="1" si="110"/>
        <v>1110.7589041095889</v>
      </c>
      <c r="I855" s="26">
        <f t="shared" ca="1" si="106"/>
        <v>-5694769.932028478</v>
      </c>
      <c r="J855" s="26">
        <f t="shared" ca="1" si="108"/>
        <v>5694769.932028478</v>
      </c>
      <c r="K855" s="27">
        <f t="shared" ca="1" si="109"/>
        <v>-25259.697221147104</v>
      </c>
      <c r="L855" s="27">
        <f t="shared" ca="1" si="107"/>
        <v>130.91666666666666</v>
      </c>
    </row>
    <row r="856" spans="1:12">
      <c r="A856" s="31">
        <v>68089</v>
      </c>
      <c r="B856" s="23">
        <v>853</v>
      </c>
      <c r="C856" s="24">
        <f t="shared" si="104"/>
        <v>10092185.92986997</v>
      </c>
      <c r="D856" s="24"/>
      <c r="E856" s="24">
        <f t="shared" si="111"/>
        <v>10168391.213141529</v>
      </c>
      <c r="F856" s="24">
        <f t="shared" si="105"/>
        <v>35322.650754544891</v>
      </c>
      <c r="G856" s="32"/>
      <c r="H856" s="25">
        <f t="shared" ca="1" si="110"/>
        <v>1111.7589041095889</v>
      </c>
      <c r="I856" s="26">
        <f t="shared" ca="1" si="106"/>
        <v>-5720029.6292496249</v>
      </c>
      <c r="J856" s="26">
        <f t="shared" ca="1" si="108"/>
        <v>5720029.6292496249</v>
      </c>
      <c r="K856" s="27">
        <f t="shared" ca="1" si="109"/>
        <v>-25348.106161421118</v>
      </c>
      <c r="L856" s="27">
        <f t="shared" ca="1" si="107"/>
        <v>131</v>
      </c>
    </row>
    <row r="857" spans="1:12">
      <c r="A857" s="31">
        <v>68119</v>
      </c>
      <c r="B857" s="23">
        <v>854</v>
      </c>
      <c r="C857" s="24">
        <f t="shared" si="104"/>
        <v>10129008.580624515</v>
      </c>
      <c r="D857" s="24"/>
      <c r="E857" s="24">
        <f t="shared" si="111"/>
        <v>10205472.073528828</v>
      </c>
      <c r="F857" s="24">
        <f t="shared" si="105"/>
        <v>35451.530032185801</v>
      </c>
      <c r="G857" s="32"/>
      <c r="H857" s="25">
        <f t="shared" ca="1" si="110"/>
        <v>1112.7589041095889</v>
      </c>
      <c r="I857" s="26">
        <f t="shared" ca="1" si="106"/>
        <v>-5745377.7354110461</v>
      </c>
      <c r="J857" s="26">
        <f t="shared" ca="1" si="108"/>
        <v>5745377.7354110461</v>
      </c>
      <c r="K857" s="27">
        <f t="shared" ca="1" si="109"/>
        <v>-25436.824532986091</v>
      </c>
      <c r="L857" s="27">
        <f t="shared" ca="1" si="107"/>
        <v>131.08333333333331</v>
      </c>
    </row>
    <row r="858" spans="1:12">
      <c r="A858" s="31">
        <v>68150</v>
      </c>
      <c r="B858" s="23">
        <v>855</v>
      </c>
      <c r="C858" s="24">
        <f t="shared" si="104"/>
        <v>10165960.110656701</v>
      </c>
      <c r="D858" s="24"/>
      <c r="E858" s="24">
        <f t="shared" si="111"/>
        <v>10242682.716927482</v>
      </c>
      <c r="F858" s="24">
        <f t="shared" si="105"/>
        <v>35580.860387298453</v>
      </c>
      <c r="G858" s="32"/>
      <c r="H858" s="25">
        <f t="shared" ca="1" si="110"/>
        <v>1113.7589041095889</v>
      </c>
      <c r="I858" s="26">
        <f t="shared" ca="1" si="106"/>
        <v>-5770814.5599440318</v>
      </c>
      <c r="J858" s="26">
        <f t="shared" ca="1" si="108"/>
        <v>5770814.5599440318</v>
      </c>
      <c r="K858" s="27">
        <f t="shared" ca="1" si="109"/>
        <v>-25525.85341885154</v>
      </c>
      <c r="L858" s="27">
        <f t="shared" ca="1" si="107"/>
        <v>131.16666666666666</v>
      </c>
    </row>
    <row r="859" spans="1:12">
      <c r="A859" s="31">
        <v>68181</v>
      </c>
      <c r="B859" s="23">
        <v>856</v>
      </c>
      <c r="C859" s="24">
        <f t="shared" si="104"/>
        <v>10203040.971044</v>
      </c>
      <c r="D859" s="24"/>
      <c r="E859" s="24">
        <f t="shared" si="111"/>
        <v>10280023.597578032</v>
      </c>
      <c r="F859" s="24">
        <f t="shared" si="105"/>
        <v>35710.643398654</v>
      </c>
      <c r="G859" s="32"/>
      <c r="H859" s="25">
        <f t="shared" ca="1" si="110"/>
        <v>1114.7589041095889</v>
      </c>
      <c r="I859" s="26">
        <f t="shared" ca="1" si="106"/>
        <v>-5796340.413362883</v>
      </c>
      <c r="J859" s="26">
        <f t="shared" ca="1" si="108"/>
        <v>5796340.413362883</v>
      </c>
      <c r="K859" s="27">
        <f t="shared" ca="1" si="109"/>
        <v>-25615.193905817519</v>
      </c>
      <c r="L859" s="27">
        <f t="shared" ca="1" si="107"/>
        <v>131.25</v>
      </c>
    </row>
    <row r="860" spans="1:12">
      <c r="A860" s="31">
        <v>68211</v>
      </c>
      <c r="B860" s="23">
        <v>857</v>
      </c>
      <c r="C860" s="24">
        <f t="shared" si="104"/>
        <v>10240251.614442654</v>
      </c>
      <c r="D860" s="24"/>
      <c r="E860" s="24">
        <f t="shared" si="111"/>
        <v>10317495.171310859</v>
      </c>
      <c r="F860" s="24">
        <f t="shared" si="105"/>
        <v>35840.880650549283</v>
      </c>
      <c r="G860" s="32"/>
      <c r="H860" s="25">
        <f t="shared" ca="1" si="110"/>
        <v>1115.7589041095889</v>
      </c>
      <c r="I860" s="26">
        <f t="shared" ca="1" si="106"/>
        <v>-5821955.6072687004</v>
      </c>
      <c r="J860" s="26">
        <f t="shared" ca="1" si="108"/>
        <v>5821955.6072687004</v>
      </c>
      <c r="K860" s="27">
        <f t="shared" ca="1" si="109"/>
        <v>-25704.847084487879</v>
      </c>
      <c r="L860" s="27">
        <f t="shared" ca="1" si="107"/>
        <v>131.33333333333331</v>
      </c>
    </row>
    <row r="861" spans="1:12">
      <c r="A861" s="31">
        <v>68242</v>
      </c>
      <c r="B861" s="23">
        <v>858</v>
      </c>
      <c r="C861" s="24">
        <f t="shared" si="104"/>
        <v>10277592.495093204</v>
      </c>
      <c r="D861" s="24"/>
      <c r="E861" s="24">
        <f t="shared" si="111"/>
        <v>10355097.89555175</v>
      </c>
      <c r="F861" s="24">
        <f t="shared" si="105"/>
        <v>35971.573732826211</v>
      </c>
      <c r="G861" s="32"/>
      <c r="H861" s="25">
        <f t="shared" ca="1" si="110"/>
        <v>1116.7589041095889</v>
      </c>
      <c r="I861" s="26">
        <f t="shared" ca="1" si="106"/>
        <v>-5847660.4543531882</v>
      </c>
      <c r="J861" s="26">
        <f t="shared" ca="1" si="108"/>
        <v>5847660.4543531882</v>
      </c>
      <c r="K861" s="27">
        <f t="shared" ca="1" si="109"/>
        <v>-25794.814049283588</v>
      </c>
      <c r="L861" s="27">
        <f t="shared" ca="1" si="107"/>
        <v>131.41666666666666</v>
      </c>
    </row>
    <row r="862" spans="1:12">
      <c r="A862" s="31">
        <v>68272</v>
      </c>
      <c r="B862" s="23">
        <v>859</v>
      </c>
      <c r="C862" s="24">
        <f t="shared" si="104"/>
        <v>10315064.068826031</v>
      </c>
      <c r="D862" s="24"/>
      <c r="E862" s="24">
        <f t="shared" si="111"/>
        <v>10392832.229327485</v>
      </c>
      <c r="F862" s="24">
        <f t="shared" si="105"/>
        <v>36102.724240891104</v>
      </c>
      <c r="G862" s="32"/>
      <c r="H862" s="25">
        <f t="shared" ca="1" si="110"/>
        <v>1117.7589041095889</v>
      </c>
      <c r="I862" s="26">
        <f t="shared" ca="1" si="106"/>
        <v>-5873455.2684024721</v>
      </c>
      <c r="J862" s="26">
        <f t="shared" ca="1" si="108"/>
        <v>5873455.2684024721</v>
      </c>
      <c r="K862" s="27">
        <f t="shared" ca="1" si="109"/>
        <v>-25885.095898456082</v>
      </c>
      <c r="L862" s="27">
        <f t="shared" ca="1" si="107"/>
        <v>131.5</v>
      </c>
    </row>
    <row r="863" spans="1:12">
      <c r="A863" s="31">
        <v>68303</v>
      </c>
      <c r="B863" s="23">
        <v>860</v>
      </c>
      <c r="C863" s="24">
        <f t="shared" si="104"/>
        <v>10352666.793066923</v>
      </c>
      <c r="D863" s="24"/>
      <c r="E863" s="24">
        <f t="shared" si="111"/>
        <v>10430698.633271433</v>
      </c>
      <c r="F863" s="24">
        <f t="shared" si="105"/>
        <v>36234.333775734223</v>
      </c>
      <c r="G863" s="32"/>
      <c r="H863" s="25">
        <f t="shared" ca="1" si="110"/>
        <v>1118.7589041095889</v>
      </c>
      <c r="I863" s="26">
        <f t="shared" ca="1" si="106"/>
        <v>-5899340.3643009281</v>
      </c>
      <c r="J863" s="26">
        <f t="shared" ca="1" si="108"/>
        <v>5899340.3643009281</v>
      </c>
      <c r="K863" s="27">
        <f t="shared" ca="1" si="109"/>
        <v>-25975.693734100678</v>
      </c>
      <c r="L863" s="27">
        <f t="shared" ca="1" si="107"/>
        <v>131.58333333333331</v>
      </c>
    </row>
    <row r="864" spans="1:12">
      <c r="A864" s="31">
        <v>68334</v>
      </c>
      <c r="B864" s="23">
        <v>861</v>
      </c>
      <c r="C864" s="24">
        <f t="shared" si="104"/>
        <v>10390401.126842657</v>
      </c>
      <c r="D864" s="24"/>
      <c r="E864" s="24">
        <f t="shared" si="111"/>
        <v>10468697.569629187</v>
      </c>
      <c r="F864" s="24">
        <f t="shared" si="105"/>
        <v>36366.403943949299</v>
      </c>
      <c r="G864" s="32"/>
      <c r="H864" s="25">
        <f t="shared" ca="1" si="110"/>
        <v>1119.7589041095889</v>
      </c>
      <c r="I864" s="26">
        <f t="shared" ca="1" si="106"/>
        <v>-5925316.0580350291</v>
      </c>
      <c r="J864" s="26">
        <f t="shared" ca="1" si="108"/>
        <v>5925316.0580350291</v>
      </c>
      <c r="K864" s="27">
        <f t="shared" ca="1" si="109"/>
        <v>-26066.608662170031</v>
      </c>
      <c r="L864" s="27">
        <f t="shared" ca="1" si="107"/>
        <v>131.66666666666666</v>
      </c>
    </row>
    <row r="865" spans="1:12">
      <c r="A865" s="31">
        <v>68362</v>
      </c>
      <c r="B865" s="23">
        <v>862</v>
      </c>
      <c r="C865" s="24">
        <f t="shared" si="104"/>
        <v>10428267.530786606</v>
      </c>
      <c r="D865" s="24"/>
      <c r="E865" s="24">
        <f t="shared" si="111"/>
        <v>10506829.502264192</v>
      </c>
      <c r="F865" s="24">
        <f t="shared" si="105"/>
        <v>36498.936357753119</v>
      </c>
      <c r="G865" s="32"/>
      <c r="H865" s="25">
        <f t="shared" ca="1" si="110"/>
        <v>1120.7589041095889</v>
      </c>
      <c r="I865" s="26">
        <f t="shared" ca="1" si="106"/>
        <v>-5951382.6666971995</v>
      </c>
      <c r="J865" s="26">
        <f t="shared" ca="1" si="108"/>
        <v>5951382.6666971995</v>
      </c>
      <c r="K865" s="27">
        <f t="shared" ca="1" si="109"/>
        <v>-26157.841792487627</v>
      </c>
      <c r="L865" s="27">
        <f t="shared" ca="1" si="107"/>
        <v>131.75</v>
      </c>
    </row>
    <row r="866" spans="1:12">
      <c r="A866" s="31">
        <v>68393</v>
      </c>
      <c r="B866" s="23">
        <v>863</v>
      </c>
      <c r="C866" s="24">
        <f t="shared" si="104"/>
        <v>10466266.467144359</v>
      </c>
      <c r="D866" s="24"/>
      <c r="E866" s="24">
        <f t="shared" si="111"/>
        <v>10545094.89666342</v>
      </c>
      <c r="F866" s="24">
        <f t="shared" si="105"/>
        <v>36631.932635005251</v>
      </c>
      <c r="G866" s="32"/>
      <c r="H866" s="25">
        <f t="shared" ca="1" si="110"/>
        <v>1121.7589041095889</v>
      </c>
      <c r="I866" s="26">
        <f t="shared" ca="1" si="106"/>
        <v>-5977540.508489687</v>
      </c>
      <c r="J866" s="26">
        <f t="shared" ca="1" si="108"/>
        <v>5977540.508489687</v>
      </c>
      <c r="K866" s="27">
        <f t="shared" ca="1" si="109"/>
        <v>-26249.394238761335</v>
      </c>
      <c r="L866" s="27">
        <f t="shared" ca="1" si="107"/>
        <v>131.83333333333331</v>
      </c>
    </row>
    <row r="867" spans="1:12">
      <c r="A867" s="31">
        <v>68423</v>
      </c>
      <c r="B867" s="23">
        <v>864</v>
      </c>
      <c r="C867" s="24">
        <f t="shared" si="104"/>
        <v>10504398.399779364</v>
      </c>
      <c r="D867" s="24"/>
      <c r="E867" s="24">
        <f t="shared" si="111"/>
        <v>10583494.219943045</v>
      </c>
      <c r="F867" s="24">
        <f t="shared" si="105"/>
        <v>36765.394399227771</v>
      </c>
      <c r="G867" s="32"/>
      <c r="H867" s="25">
        <f t="shared" ca="1" si="110"/>
        <v>1122.7589041095889</v>
      </c>
      <c r="I867" s="26">
        <f t="shared" ca="1" si="106"/>
        <v>-6003789.9027284486</v>
      </c>
      <c r="J867" s="26">
        <f t="shared" ca="1" si="108"/>
        <v>6003789.9027284486</v>
      </c>
      <c r="K867" s="27">
        <f t="shared" ca="1" si="109"/>
        <v>-26341.267118596999</v>
      </c>
      <c r="L867" s="27">
        <f t="shared" ca="1" si="107"/>
        <v>131.91666666666666</v>
      </c>
    </row>
    <row r="868" spans="1:12">
      <c r="A868" s="31">
        <v>68454</v>
      </c>
      <c r="B868" s="23">
        <v>865</v>
      </c>
      <c r="C868" s="24">
        <f t="shared" si="104"/>
        <v>10542663.794178592</v>
      </c>
      <c r="D868" s="24"/>
      <c r="E868" s="24">
        <f t="shared" si="111"/>
        <v>10622027.940854149</v>
      </c>
      <c r="F868" s="24">
        <f t="shared" si="105"/>
        <v>36899.323279625067</v>
      </c>
      <c r="G868" s="32"/>
      <c r="H868" s="25">
        <f t="shared" ca="1" si="110"/>
        <v>1123.7589041095889</v>
      </c>
      <c r="I868" s="26">
        <f t="shared" ca="1" si="106"/>
        <v>-6030131.169847046</v>
      </c>
      <c r="J868" s="26">
        <f t="shared" ca="1" si="108"/>
        <v>6030131.169847046</v>
      </c>
      <c r="K868" s="27">
        <f t="shared" ca="1" si="109"/>
        <v>-26433.46155351209</v>
      </c>
      <c r="L868" s="27">
        <f t="shared" ca="1" si="107"/>
        <v>132</v>
      </c>
    </row>
    <row r="869" spans="1:12">
      <c r="A869" s="31">
        <v>68484</v>
      </c>
      <c r="B869" s="23">
        <v>866</v>
      </c>
      <c r="C869" s="24">
        <f t="shared" si="104"/>
        <v>10581063.117458217</v>
      </c>
      <c r="D869" s="24"/>
      <c r="E869" s="24">
        <f t="shared" si="111"/>
        <v>10660696.529788442</v>
      </c>
      <c r="F869" s="24">
        <f t="shared" si="105"/>
        <v>37033.720911103752</v>
      </c>
      <c r="G869" s="32"/>
      <c r="H869" s="25">
        <f t="shared" ca="1" si="110"/>
        <v>1124.7589041095889</v>
      </c>
      <c r="I869" s="26">
        <f t="shared" ca="1" si="106"/>
        <v>-6056564.6314005582</v>
      </c>
      <c r="J869" s="26">
        <f t="shared" ca="1" si="108"/>
        <v>6056564.6314005582</v>
      </c>
      <c r="K869" s="27">
        <f t="shared" ca="1" si="109"/>
        <v>-26525.978668949381</v>
      </c>
      <c r="L869" s="27">
        <f t="shared" ca="1" si="107"/>
        <v>132.08333333333331</v>
      </c>
    </row>
    <row r="870" spans="1:12">
      <c r="A870" s="31">
        <v>68515</v>
      </c>
      <c r="B870" s="23">
        <v>867</v>
      </c>
      <c r="C870" s="24">
        <f t="shared" si="104"/>
        <v>10619596.838369321</v>
      </c>
      <c r="D870" s="24"/>
      <c r="E870" s="24">
        <f t="shared" si="111"/>
        <v>10699500.458784005</v>
      </c>
      <c r="F870" s="24">
        <f t="shared" si="105"/>
        <v>37168.588934292617</v>
      </c>
      <c r="G870" s="32"/>
      <c r="H870" s="25">
        <f t="shared" ca="1" si="110"/>
        <v>1125.7589041095889</v>
      </c>
      <c r="I870" s="26">
        <f t="shared" ca="1" si="106"/>
        <v>-6083090.6100695077</v>
      </c>
      <c r="J870" s="26">
        <f t="shared" ca="1" si="108"/>
        <v>6083090.6100695077</v>
      </c>
      <c r="K870" s="27">
        <f t="shared" ca="1" si="109"/>
        <v>-26618.819594290708</v>
      </c>
      <c r="L870" s="27">
        <f t="shared" ca="1" si="107"/>
        <v>132.16666666666666</v>
      </c>
    </row>
    <row r="871" spans="1:12">
      <c r="A871" s="31">
        <v>68546</v>
      </c>
      <c r="B871" s="23">
        <v>868</v>
      </c>
      <c r="C871" s="24">
        <f t="shared" si="104"/>
        <v>10658265.427303614</v>
      </c>
      <c r="D871" s="24"/>
      <c r="E871" s="24">
        <f t="shared" si="111"/>
        <v>10738440.201531053</v>
      </c>
      <c r="F871" s="24">
        <f t="shared" si="105"/>
        <v>37303.928995562645</v>
      </c>
      <c r="G871" s="32"/>
      <c r="H871" s="25">
        <f t="shared" ca="1" si="110"/>
        <v>1126.7589041095889</v>
      </c>
      <c r="I871" s="26">
        <f t="shared" ca="1" si="106"/>
        <v>-6109709.4296637988</v>
      </c>
      <c r="J871" s="26">
        <f t="shared" ca="1" si="108"/>
        <v>6109709.4296637988</v>
      </c>
      <c r="K871" s="27">
        <f t="shared" ca="1" si="109"/>
        <v>-26711.985462870725</v>
      </c>
      <c r="L871" s="27">
        <f t="shared" ca="1" si="107"/>
        <v>132.25</v>
      </c>
    </row>
    <row r="872" spans="1:12">
      <c r="A872" s="31">
        <v>68576</v>
      </c>
      <c r="B872" s="23">
        <v>869</v>
      </c>
      <c r="C872" s="24">
        <f t="shared" si="104"/>
        <v>10697069.356299177</v>
      </c>
      <c r="D872" s="24"/>
      <c r="E872" s="24">
        <f t="shared" si="111"/>
        <v>10777516.233377714</v>
      </c>
      <c r="F872" s="24">
        <f t="shared" si="105"/>
        <v>37439.742747047116</v>
      </c>
      <c r="G872" s="32"/>
      <c r="H872" s="25">
        <f t="shared" ca="1" si="110"/>
        <v>1127.7589041095889</v>
      </c>
      <c r="I872" s="26">
        <f t="shared" ca="1" si="106"/>
        <v>-6136421.4151266692</v>
      </c>
      <c r="J872" s="26">
        <f t="shared" ca="1" si="108"/>
        <v>6136421.4151266692</v>
      </c>
      <c r="K872" s="27">
        <f t="shared" ca="1" si="109"/>
        <v>-26805.477411990771</v>
      </c>
      <c r="L872" s="27">
        <f t="shared" ca="1" si="107"/>
        <v>132.33333333333331</v>
      </c>
    </row>
    <row r="873" spans="1:12">
      <c r="A873" s="31">
        <v>68607</v>
      </c>
      <c r="B873" s="23">
        <v>870</v>
      </c>
      <c r="C873" s="24">
        <f t="shared" si="104"/>
        <v>10736009.099046225</v>
      </c>
      <c r="D873" s="24"/>
      <c r="E873" s="24">
        <f t="shared" si="111"/>
        <v>10816729.031335838</v>
      </c>
      <c r="F873" s="24">
        <f t="shared" si="105"/>
        <v>37576.031846661783</v>
      </c>
      <c r="G873" s="32"/>
      <c r="H873" s="25">
        <f t="shared" ca="1" si="110"/>
        <v>1128.7589041095889</v>
      </c>
      <c r="I873" s="26">
        <f t="shared" ca="1" si="106"/>
        <v>-6163226.8925386602</v>
      </c>
      <c r="J873" s="26">
        <f t="shared" ca="1" si="108"/>
        <v>6163226.8925386602</v>
      </c>
      <c r="K873" s="27">
        <f t="shared" ca="1" si="109"/>
        <v>-26899.29658293274</v>
      </c>
      <c r="L873" s="27">
        <f t="shared" ca="1" si="107"/>
        <v>132.41666666666666</v>
      </c>
    </row>
    <row r="874" spans="1:12">
      <c r="A874" s="31">
        <v>68637</v>
      </c>
      <c r="B874" s="23">
        <v>871</v>
      </c>
      <c r="C874" s="24">
        <f t="shared" si="104"/>
        <v>10775085.130892886</v>
      </c>
      <c r="D874" s="24"/>
      <c r="E874" s="24">
        <f t="shared" si="111"/>
        <v>10856079.074086817</v>
      </c>
      <c r="F874" s="24">
        <f t="shared" si="105"/>
        <v>37712.797958125098</v>
      </c>
      <c r="G874" s="32"/>
      <c r="H874" s="25">
        <f t="shared" ca="1" si="110"/>
        <v>1129.7589041095889</v>
      </c>
      <c r="I874" s="26">
        <f t="shared" ca="1" si="106"/>
        <v>-6190126.1891215928</v>
      </c>
      <c r="J874" s="26">
        <f t="shared" ca="1" si="108"/>
        <v>6190126.1891215928</v>
      </c>
      <c r="K874" s="27">
        <f t="shared" ca="1" si="109"/>
        <v>-26993.444120973003</v>
      </c>
      <c r="L874" s="27">
        <f t="shared" ca="1" si="107"/>
        <v>132.5</v>
      </c>
    </row>
    <row r="875" spans="1:12">
      <c r="A875" s="31">
        <v>68668</v>
      </c>
      <c r="B875" s="23">
        <v>872</v>
      </c>
      <c r="C875" s="24">
        <f t="shared" si="104"/>
        <v>10814297.92885101</v>
      </c>
      <c r="D875" s="24"/>
      <c r="E875" s="24">
        <f t="shared" si="111"/>
        <v>10895566.841987424</v>
      </c>
      <c r="F875" s="24">
        <f t="shared" si="105"/>
        <v>37850.04275097853</v>
      </c>
      <c r="G875" s="32"/>
      <c r="H875" s="25">
        <f t="shared" ca="1" si="110"/>
        <v>1130.7589041095889</v>
      </c>
      <c r="I875" s="26">
        <f t="shared" ca="1" si="106"/>
        <v>-6217119.6332425661</v>
      </c>
      <c r="J875" s="26">
        <f t="shared" ca="1" si="108"/>
        <v>6217119.6332425661</v>
      </c>
      <c r="K875" s="27">
        <f t="shared" ca="1" si="109"/>
        <v>-27087.921175396412</v>
      </c>
      <c r="L875" s="27">
        <f t="shared" ca="1" si="107"/>
        <v>132.58333333333331</v>
      </c>
    </row>
    <row r="876" spans="1:12">
      <c r="A876" s="31">
        <v>68699</v>
      </c>
      <c r="B876" s="23">
        <v>873</v>
      </c>
      <c r="C876" s="24">
        <f t="shared" si="104"/>
        <v>10853647.971601989</v>
      </c>
      <c r="D876" s="24"/>
      <c r="E876" s="24">
        <f t="shared" si="111"/>
        <v>10935192.817075683</v>
      </c>
      <c r="F876" s="24">
        <f t="shared" si="105"/>
        <v>37987.767900606959</v>
      </c>
      <c r="G876" s="32"/>
      <c r="H876" s="25">
        <f t="shared" ca="1" si="110"/>
        <v>1131.7589041095889</v>
      </c>
      <c r="I876" s="26">
        <f t="shared" ca="1" si="106"/>
        <v>-6244207.5544179622</v>
      </c>
      <c r="J876" s="26">
        <f t="shared" ca="1" si="108"/>
        <v>6244207.5544179622</v>
      </c>
      <c r="K876" s="27">
        <f t="shared" ca="1" si="109"/>
        <v>-27182.728899510297</v>
      </c>
      <c r="L876" s="27">
        <f t="shared" ca="1" si="107"/>
        <v>132.66666666666666</v>
      </c>
    </row>
    <row r="877" spans="1:12">
      <c r="A877" s="31">
        <v>68728</v>
      </c>
      <c r="B877" s="23">
        <v>874</v>
      </c>
      <c r="C877" s="24">
        <f t="shared" si="104"/>
        <v>10893135.739502596</v>
      </c>
      <c r="D877" s="24"/>
      <c r="E877" s="24">
        <f t="shared" si="111"/>
        <v>10974957.483076751</v>
      </c>
      <c r="F877" s="24">
        <f t="shared" si="105"/>
        <v>38125.975088259082</v>
      </c>
      <c r="G877" s="32"/>
      <c r="H877" s="25">
        <f t="shared" ca="1" si="110"/>
        <v>1132.7589041095889</v>
      </c>
      <c r="I877" s="26">
        <f t="shared" ca="1" si="106"/>
        <v>-6271390.2833174728</v>
      </c>
      <c r="J877" s="26">
        <f t="shared" ca="1" si="108"/>
        <v>6271390.2833174728</v>
      </c>
      <c r="K877" s="27">
        <f t="shared" ca="1" si="109"/>
        <v>-27277.868450658585</v>
      </c>
      <c r="L877" s="27">
        <f t="shared" ca="1" si="107"/>
        <v>132.75</v>
      </c>
    </row>
    <row r="878" spans="1:12">
      <c r="A878" s="31">
        <v>68759</v>
      </c>
      <c r="B878" s="23">
        <v>875</v>
      </c>
      <c r="C878" s="24">
        <f t="shared" si="104"/>
        <v>10932761.714590855</v>
      </c>
      <c r="D878" s="24"/>
      <c r="E878" s="24">
        <f t="shared" si="111"/>
        <v>11014861.325408824</v>
      </c>
      <c r="F878" s="24">
        <f t="shared" si="105"/>
        <v>38264.666001067992</v>
      </c>
      <c r="G878" s="32"/>
      <c r="H878" s="25">
        <f t="shared" ca="1" si="110"/>
        <v>1133.7589041095889</v>
      </c>
      <c r="I878" s="26">
        <f t="shared" ca="1" si="106"/>
        <v>-6298668.1517681312</v>
      </c>
      <c r="J878" s="26">
        <f t="shared" ca="1" si="108"/>
        <v>6298668.1517681312</v>
      </c>
      <c r="K878" s="27">
        <f t="shared" ca="1" si="109"/>
        <v>-27373.340990235887</v>
      </c>
      <c r="L878" s="27">
        <f t="shared" ca="1" si="107"/>
        <v>132.83333333333331</v>
      </c>
    </row>
    <row r="879" spans="1:12">
      <c r="A879" s="31">
        <v>68789</v>
      </c>
      <c r="B879" s="23">
        <v>876</v>
      </c>
      <c r="C879" s="24">
        <f t="shared" si="104"/>
        <v>10972526.380591923</v>
      </c>
      <c r="D879" s="24"/>
      <c r="E879" s="24">
        <f t="shared" si="111"/>
        <v>11054904.831189057</v>
      </c>
      <c r="F879" s="24">
        <f t="shared" si="105"/>
        <v>38403.842332071727</v>
      </c>
      <c r="G879" s="32"/>
      <c r="H879" s="25">
        <f t="shared" ca="1" si="110"/>
        <v>1134.7589041095889</v>
      </c>
      <c r="I879" s="26">
        <f t="shared" ca="1" si="106"/>
        <v>-6326041.4927583672</v>
      </c>
      <c r="J879" s="26">
        <f t="shared" ca="1" si="108"/>
        <v>6326041.4927583672</v>
      </c>
      <c r="K879" s="27">
        <f t="shared" ca="1" si="109"/>
        <v>-27469.147683701714</v>
      </c>
      <c r="L879" s="27">
        <f t="shared" ca="1" si="107"/>
        <v>132.91666666666666</v>
      </c>
    </row>
    <row r="880" spans="1:12">
      <c r="A880" s="31">
        <v>68820</v>
      </c>
      <c r="B880" s="23">
        <v>877</v>
      </c>
      <c r="C880" s="24">
        <f t="shared" si="104"/>
        <v>11012430.222923996</v>
      </c>
      <c r="D880" s="24"/>
      <c r="E880" s="24">
        <f t="shared" si="111"/>
        <v>11095088.489239521</v>
      </c>
      <c r="F880" s="24">
        <f t="shared" si="105"/>
        <v>38543.50578023398</v>
      </c>
      <c r="G880" s="32"/>
      <c r="H880" s="25">
        <f t="shared" ca="1" si="110"/>
        <v>1135.7589041095889</v>
      </c>
      <c r="I880" s="26">
        <f t="shared" ca="1" si="106"/>
        <v>-6353510.6404420687</v>
      </c>
      <c r="J880" s="26">
        <f t="shared" ca="1" si="108"/>
        <v>6353510.6404420687</v>
      </c>
      <c r="K880" s="27">
        <f t="shared" ca="1" si="109"/>
        <v>-27565.289700594669</v>
      </c>
      <c r="L880" s="27">
        <f t="shared" ca="1" si="107"/>
        <v>133</v>
      </c>
    </row>
    <row r="881" spans="1:12">
      <c r="A881" s="31">
        <v>68850</v>
      </c>
      <c r="B881" s="23">
        <v>878</v>
      </c>
      <c r="C881" s="24">
        <f t="shared" si="104"/>
        <v>11052473.728704229</v>
      </c>
      <c r="D881" s="24"/>
      <c r="E881" s="24">
        <f t="shared" si="111"/>
        <v>11135412.790093163</v>
      </c>
      <c r="F881" s="24">
        <f t="shared" si="105"/>
        <v>38683.658050464801</v>
      </c>
      <c r="G881" s="32"/>
      <c r="H881" s="25">
        <f t="shared" ca="1" si="110"/>
        <v>1136.7589041095889</v>
      </c>
      <c r="I881" s="26">
        <f t="shared" ca="1" si="106"/>
        <v>-6381075.9301426634</v>
      </c>
      <c r="J881" s="26">
        <f t="shared" ca="1" si="108"/>
        <v>6381075.9301426634</v>
      </c>
      <c r="K881" s="27">
        <f t="shared" ca="1" si="109"/>
        <v>-27661.768214546752</v>
      </c>
      <c r="L881" s="27">
        <f t="shared" ca="1" si="107"/>
        <v>133.08333333333331</v>
      </c>
    </row>
    <row r="882" spans="1:12">
      <c r="A882" s="31">
        <v>68881</v>
      </c>
      <c r="B882" s="23">
        <v>879</v>
      </c>
      <c r="C882" s="24">
        <f t="shared" si="104"/>
        <v>11092657.386754693</v>
      </c>
      <c r="D882" s="24"/>
      <c r="E882" s="24">
        <f t="shared" si="111"/>
        <v>11175878.225999793</v>
      </c>
      <c r="F882" s="24">
        <f t="shared" si="105"/>
        <v>38824.30085364142</v>
      </c>
      <c r="G882" s="32"/>
      <c r="H882" s="25">
        <f t="shared" ca="1" si="110"/>
        <v>1137.7589041095889</v>
      </c>
      <c r="I882" s="26">
        <f t="shared" ca="1" si="106"/>
        <v>-6408737.6983572105</v>
      </c>
      <c r="J882" s="26">
        <f t="shared" ca="1" si="108"/>
        <v>6408737.6983572105</v>
      </c>
      <c r="K882" s="27">
        <f t="shared" ca="1" si="109"/>
        <v>-27758.584403297667</v>
      </c>
      <c r="L882" s="27">
        <f t="shared" ca="1" si="107"/>
        <v>133.16666666666666</v>
      </c>
    </row>
    <row r="883" spans="1:12">
      <c r="A883" s="31">
        <v>68912</v>
      </c>
      <c r="B883" s="23">
        <v>880</v>
      </c>
      <c r="C883" s="24">
        <f t="shared" si="104"/>
        <v>11132981.687608335</v>
      </c>
      <c r="D883" s="24"/>
      <c r="E883" s="24">
        <f t="shared" si="111"/>
        <v>11216485.290932095</v>
      </c>
      <c r="F883" s="24">
        <f t="shared" si="105"/>
        <v>38965.435906629173</v>
      </c>
      <c r="G883" s="32"/>
      <c r="H883" s="25">
        <f t="shared" ca="1" si="110"/>
        <v>1138.7589041095889</v>
      </c>
      <c r="I883" s="26">
        <f t="shared" ca="1" si="106"/>
        <v>-6436496.2827605084</v>
      </c>
      <c r="J883" s="26">
        <f t="shared" ca="1" si="108"/>
        <v>6436496.2827605084</v>
      </c>
      <c r="K883" s="27">
        <f t="shared" ca="1" si="109"/>
        <v>-27855.73944870921</v>
      </c>
      <c r="L883" s="27">
        <f t="shared" ca="1" si="107"/>
        <v>133.25</v>
      </c>
    </row>
    <row r="884" spans="1:12">
      <c r="A884" s="31">
        <v>68942</v>
      </c>
      <c r="B884" s="23">
        <v>881</v>
      </c>
      <c r="C884" s="24">
        <f t="shared" si="104"/>
        <v>11173447.123514965</v>
      </c>
      <c r="D884" s="24"/>
      <c r="E884" s="24">
        <f t="shared" si="111"/>
        <v>11257234.48059166</v>
      </c>
      <c r="F884" s="24">
        <f t="shared" si="105"/>
        <v>39107.064932302375</v>
      </c>
      <c r="G884" s="32"/>
      <c r="H884" s="25">
        <f t="shared" ca="1" si="110"/>
        <v>1139.7589041095889</v>
      </c>
      <c r="I884" s="26">
        <f t="shared" ca="1" si="106"/>
        <v>-6464352.0222092178</v>
      </c>
      <c r="J884" s="26">
        <f t="shared" ca="1" si="108"/>
        <v>6464352.0222092178</v>
      </c>
      <c r="K884" s="27">
        <f t="shared" ca="1" si="109"/>
        <v>-27953.234536779692</v>
      </c>
      <c r="L884" s="27">
        <f t="shared" ca="1" si="107"/>
        <v>133.33333333333331</v>
      </c>
    </row>
    <row r="885" spans="1:12">
      <c r="A885" s="31">
        <v>68973</v>
      </c>
      <c r="B885" s="23">
        <v>882</v>
      </c>
      <c r="C885" s="24">
        <f t="shared" si="104"/>
        <v>11214054.188447267</v>
      </c>
      <c r="D885" s="24"/>
      <c r="E885" s="24">
        <f t="shared" si="111"/>
        <v>11298126.292415034</v>
      </c>
      <c r="F885" s="24">
        <f t="shared" si="105"/>
        <v>39249.189659565433</v>
      </c>
      <c r="G885" s="32"/>
      <c r="H885" s="25">
        <f t="shared" ca="1" si="110"/>
        <v>1140.7589041095889</v>
      </c>
      <c r="I885" s="26">
        <f t="shared" ca="1" si="106"/>
        <v>-6492305.2567459978</v>
      </c>
      <c r="J885" s="26">
        <f t="shared" ca="1" si="108"/>
        <v>6492305.2567459978</v>
      </c>
      <c r="K885" s="27">
        <f t="shared" ca="1" si="109"/>
        <v>-28051.070857658422</v>
      </c>
      <c r="L885" s="27">
        <f t="shared" ca="1" si="107"/>
        <v>133.41666666666666</v>
      </c>
    </row>
    <row r="886" spans="1:12">
      <c r="A886" s="31">
        <v>69003</v>
      </c>
      <c r="B886" s="23">
        <v>883</v>
      </c>
      <c r="C886" s="24">
        <f t="shared" si="104"/>
        <v>11254803.378106833</v>
      </c>
      <c r="D886" s="24"/>
      <c r="E886" s="24">
        <f t="shared" si="111"/>
        <v>11339161.225579789</v>
      </c>
      <c r="F886" s="24">
        <f t="shared" si="105"/>
        <v>39391.811823373908</v>
      </c>
      <c r="G886" s="32"/>
      <c r="H886" s="25">
        <f t="shared" ca="1" si="110"/>
        <v>1141.7589041095889</v>
      </c>
      <c r="I886" s="26">
        <f t="shared" ca="1" si="106"/>
        <v>-6520356.3276036559</v>
      </c>
      <c r="J886" s="26">
        <f t="shared" ca="1" si="108"/>
        <v>6520356.3276036559</v>
      </c>
      <c r="K886" s="27">
        <f t="shared" ca="1" si="109"/>
        <v>-28149.249605660225</v>
      </c>
      <c r="L886" s="27">
        <f t="shared" ca="1" si="107"/>
        <v>133.5</v>
      </c>
    </row>
    <row r="887" spans="1:12">
      <c r="A887" s="31">
        <v>69034</v>
      </c>
      <c r="B887" s="23">
        <v>884</v>
      </c>
      <c r="C887" s="24">
        <f t="shared" si="104"/>
        <v>11295695.189930206</v>
      </c>
      <c r="D887" s="24"/>
      <c r="E887" s="24">
        <f t="shared" si="111"/>
        <v>11380339.781010622</v>
      </c>
      <c r="F887" s="24">
        <f t="shared" si="105"/>
        <v>39534.933164755719</v>
      </c>
      <c r="G887" s="32"/>
      <c r="H887" s="25">
        <f t="shared" ca="1" si="110"/>
        <v>1142.7589041095889</v>
      </c>
      <c r="I887" s="26">
        <f t="shared" ca="1" si="106"/>
        <v>-6548505.5772093162</v>
      </c>
      <c r="J887" s="26">
        <f t="shared" ca="1" si="108"/>
        <v>6548505.5772093162</v>
      </c>
      <c r="K887" s="27">
        <f t="shared" ca="1" si="109"/>
        <v>-28247.771979280034</v>
      </c>
      <c r="L887" s="27">
        <f t="shared" ca="1" si="107"/>
        <v>133.58333333333331</v>
      </c>
    </row>
    <row r="888" spans="1:12">
      <c r="A888" s="31">
        <v>69065</v>
      </c>
      <c r="B888" s="23">
        <v>885</v>
      </c>
      <c r="C888" s="24">
        <f t="shared" si="104"/>
        <v>11336730.123094961</v>
      </c>
      <c r="D888" s="24"/>
      <c r="E888" s="24">
        <f t="shared" si="111"/>
        <v>11421662.461385462</v>
      </c>
      <c r="F888" s="24">
        <f t="shared" si="105"/>
        <v>39678.555430832363</v>
      </c>
      <c r="G888" s="32"/>
      <c r="H888" s="25">
        <f t="shared" ca="1" si="110"/>
        <v>1143.7589041095889</v>
      </c>
      <c r="I888" s="26">
        <f t="shared" ca="1" si="106"/>
        <v>-6576753.349188596</v>
      </c>
      <c r="J888" s="26">
        <f t="shared" ca="1" si="108"/>
        <v>6576753.349188596</v>
      </c>
      <c r="K888" s="27">
        <f t="shared" ca="1" si="109"/>
        <v>-28346.639181207516</v>
      </c>
      <c r="L888" s="27">
        <f t="shared" ca="1" si="107"/>
        <v>133.66666666666666</v>
      </c>
    </row>
    <row r="889" spans="1:12">
      <c r="A889" s="31">
        <v>69093</v>
      </c>
      <c r="B889" s="23">
        <v>886</v>
      </c>
      <c r="C889" s="24">
        <f t="shared" si="104"/>
        <v>11377908.678525794</v>
      </c>
      <c r="D889" s="24"/>
      <c r="E889" s="24">
        <f t="shared" si="111"/>
        <v>11463129.771141615</v>
      </c>
      <c r="F889" s="24">
        <f t="shared" si="105"/>
        <v>39822.680374840274</v>
      </c>
      <c r="G889" s="32"/>
      <c r="H889" s="25">
        <f t="shared" ca="1" si="110"/>
        <v>1144.7589041095889</v>
      </c>
      <c r="I889" s="26">
        <f t="shared" ca="1" si="106"/>
        <v>-6605099.9883698039</v>
      </c>
      <c r="J889" s="26">
        <f t="shared" ca="1" si="108"/>
        <v>6605099.9883698039</v>
      </c>
      <c r="K889" s="27">
        <f t="shared" ca="1" si="109"/>
        <v>-28445.852418341743</v>
      </c>
      <c r="L889" s="27">
        <f t="shared" ca="1" si="107"/>
        <v>133.75</v>
      </c>
    </row>
    <row r="890" spans="1:12">
      <c r="A890" s="31">
        <v>69124</v>
      </c>
      <c r="B890" s="23">
        <v>887</v>
      </c>
      <c r="C890" s="24">
        <f t="shared" si="104"/>
        <v>11419231.358900635</v>
      </c>
      <c r="D890" s="24"/>
      <c r="E890" s="24">
        <f t="shared" si="111"/>
        <v>11504742.216481913</v>
      </c>
      <c r="F890" s="24">
        <f t="shared" si="105"/>
        <v>39967.309756152215</v>
      </c>
      <c r="G890" s="32"/>
      <c r="H890" s="25">
        <f t="shared" ca="1" si="110"/>
        <v>1145.7589041095889</v>
      </c>
      <c r="I890" s="26">
        <f t="shared" ca="1" si="106"/>
        <v>-6633545.8407881455</v>
      </c>
      <c r="J890" s="26">
        <f t="shared" ca="1" si="108"/>
        <v>6633545.8407881455</v>
      </c>
      <c r="K890" s="27">
        <f t="shared" ca="1" si="109"/>
        <v>-28545.412901805939</v>
      </c>
      <c r="L890" s="27">
        <f t="shared" ca="1" si="107"/>
        <v>133.83333333333331</v>
      </c>
    </row>
    <row r="891" spans="1:12">
      <c r="A891" s="31">
        <v>69154</v>
      </c>
      <c r="B891" s="23">
        <v>888</v>
      </c>
      <c r="C891" s="24">
        <f t="shared" si="104"/>
        <v>11460698.668656787</v>
      </c>
      <c r="D891" s="24"/>
      <c r="E891" s="24">
        <f t="shared" si="111"/>
        <v>11546500.305380903</v>
      </c>
      <c r="F891" s="24">
        <f t="shared" si="105"/>
        <v>40112.445340298749</v>
      </c>
      <c r="G891" s="32"/>
      <c r="H891" s="25">
        <f t="shared" ca="1" si="110"/>
        <v>1146.7589041095889</v>
      </c>
      <c r="I891" s="26">
        <f t="shared" ca="1" si="106"/>
        <v>-6662091.2536899513</v>
      </c>
      <c r="J891" s="26">
        <f t="shared" ca="1" si="108"/>
        <v>6662091.2536899513</v>
      </c>
      <c r="K891" s="27">
        <f t="shared" ca="1" si="109"/>
        <v>-28645.321846962259</v>
      </c>
      <c r="L891" s="27">
        <f t="shared" ca="1" si="107"/>
        <v>133.91666666666666</v>
      </c>
    </row>
    <row r="892" spans="1:12">
      <c r="A892" s="31">
        <v>69185</v>
      </c>
      <c r="B892" s="23">
        <v>889</v>
      </c>
      <c r="C892" s="24">
        <f t="shared" si="104"/>
        <v>11502311.113997085</v>
      </c>
      <c r="D892" s="24"/>
      <c r="E892" s="24">
        <f t="shared" si="111"/>
        <v>11588404.54759104</v>
      </c>
      <c r="F892" s="24">
        <f t="shared" si="105"/>
        <v>40258.088898989794</v>
      </c>
      <c r="G892" s="32"/>
      <c r="H892" s="25">
        <f t="shared" ca="1" si="110"/>
        <v>1147.7589041095889</v>
      </c>
      <c r="I892" s="26">
        <f t="shared" ca="1" si="106"/>
        <v>-6690736.5755369132</v>
      </c>
      <c r="J892" s="26">
        <f t="shared" ca="1" si="108"/>
        <v>6690736.5755369132</v>
      </c>
      <c r="K892" s="27">
        <f t="shared" ca="1" si="109"/>
        <v>-28745.580473426624</v>
      </c>
      <c r="L892" s="27">
        <f t="shared" ca="1" si="107"/>
        <v>134</v>
      </c>
    </row>
    <row r="893" spans="1:12">
      <c r="A893" s="31">
        <v>69215</v>
      </c>
      <c r="B893" s="23">
        <v>890</v>
      </c>
      <c r="C893" s="24">
        <f t="shared" si="104"/>
        <v>11544069.202896075</v>
      </c>
      <c r="D893" s="24"/>
      <c r="E893" s="24">
        <f t="shared" si="111"/>
        <v>11630455.454648912</v>
      </c>
      <c r="F893" s="24">
        <f t="shared" si="105"/>
        <v>40404.242210136261</v>
      </c>
      <c r="G893" s="32"/>
      <c r="H893" s="25">
        <f t="shared" ca="1" si="110"/>
        <v>1148.7589041095889</v>
      </c>
      <c r="I893" s="26">
        <f t="shared" ca="1" si="106"/>
        <v>-6719482.15601034</v>
      </c>
      <c r="J893" s="26">
        <f t="shared" ca="1" si="108"/>
        <v>6719482.15601034</v>
      </c>
      <c r="K893" s="27">
        <f t="shared" ca="1" si="109"/>
        <v>-28846.190005083619</v>
      </c>
      <c r="L893" s="27">
        <f t="shared" ca="1" si="107"/>
        <v>134.08333333333331</v>
      </c>
    </row>
    <row r="894" spans="1:12">
      <c r="A894" s="31">
        <v>69246</v>
      </c>
      <c r="B894" s="23">
        <v>891</v>
      </c>
      <c r="C894" s="24">
        <f t="shared" si="104"/>
        <v>11585973.445106212</v>
      </c>
      <c r="D894" s="24"/>
      <c r="E894" s="24">
        <f t="shared" si="111"/>
        <v>11672653.539881486</v>
      </c>
      <c r="F894" s="24">
        <f t="shared" si="105"/>
        <v>40550.907057871736</v>
      </c>
      <c r="G894" s="32"/>
      <c r="H894" s="25">
        <f t="shared" ca="1" si="110"/>
        <v>1149.7589041095889</v>
      </c>
      <c r="I894" s="26">
        <f t="shared" ca="1" si="106"/>
        <v>-6748328.3460154235</v>
      </c>
      <c r="J894" s="26">
        <f t="shared" ca="1" si="108"/>
        <v>6748328.3460154235</v>
      </c>
      <c r="K894" s="27">
        <f t="shared" ca="1" si="109"/>
        <v>-28947.151670101412</v>
      </c>
      <c r="L894" s="27">
        <f t="shared" ca="1" si="107"/>
        <v>134.16666666666666</v>
      </c>
    </row>
    <row r="895" spans="1:12">
      <c r="A895" s="31">
        <v>69277</v>
      </c>
      <c r="B895" s="23">
        <v>892</v>
      </c>
      <c r="C895" s="24">
        <f t="shared" si="104"/>
        <v>11628024.352164084</v>
      </c>
      <c r="D895" s="24"/>
      <c r="E895" s="24">
        <f t="shared" si="111"/>
        <v>11714999.318412375</v>
      </c>
      <c r="F895" s="24">
        <f t="shared" si="105"/>
        <v>40698.085232574289</v>
      </c>
      <c r="G895" s="32"/>
      <c r="H895" s="25">
        <f t="shared" ca="1" si="110"/>
        <v>1150.7589041095889</v>
      </c>
      <c r="I895" s="26">
        <f t="shared" ca="1" si="106"/>
        <v>-6777275.4976855246</v>
      </c>
      <c r="J895" s="26">
        <f t="shared" ca="1" si="108"/>
        <v>6777275.4976855246</v>
      </c>
      <c r="K895" s="27">
        <f t="shared" ca="1" si="109"/>
        <v>-29048.466700946767</v>
      </c>
      <c r="L895" s="27">
        <f t="shared" ca="1" si="107"/>
        <v>134.25</v>
      </c>
    </row>
    <row r="896" spans="1:12">
      <c r="A896" s="31">
        <v>69307</v>
      </c>
      <c r="B896" s="23">
        <v>893</v>
      </c>
      <c r="C896" s="24">
        <f t="shared" si="104"/>
        <v>11670222.437396659</v>
      </c>
      <c r="D896" s="24"/>
      <c r="E896" s="24">
        <f t="shared" si="111"/>
        <v>11757493.307168121</v>
      </c>
      <c r="F896" s="24">
        <f t="shared" si="105"/>
        <v>40845.778530888303</v>
      </c>
      <c r="G896" s="32"/>
      <c r="H896" s="25">
        <f t="shared" ca="1" si="110"/>
        <v>1151.7589041095889</v>
      </c>
      <c r="I896" s="26">
        <f t="shared" ca="1" si="106"/>
        <v>-6806323.9643864715</v>
      </c>
      <c r="J896" s="26">
        <f t="shared" ca="1" si="108"/>
        <v>6806323.9643864715</v>
      </c>
      <c r="K896" s="27">
        <f t="shared" ca="1" si="109"/>
        <v>-29150.136334400078</v>
      </c>
      <c r="L896" s="27">
        <f t="shared" ca="1" si="107"/>
        <v>134.33333333333331</v>
      </c>
    </row>
    <row r="897" spans="1:12">
      <c r="A897" s="31">
        <v>69338</v>
      </c>
      <c r="B897" s="23">
        <v>894</v>
      </c>
      <c r="C897" s="24">
        <f t="shared" si="104"/>
        <v>11712568.215927547</v>
      </c>
      <c r="D897" s="24"/>
      <c r="E897" s="24">
        <f t="shared" si="111"/>
        <v>11800136.024884513</v>
      </c>
      <c r="F897" s="24">
        <f t="shared" si="105"/>
        <v>40993.98875574641</v>
      </c>
      <c r="G897" s="32"/>
      <c r="H897" s="25">
        <f t="shared" ca="1" si="110"/>
        <v>1152.7589041095889</v>
      </c>
      <c r="I897" s="26">
        <f t="shared" ca="1" si="106"/>
        <v>-6835474.1007208712</v>
      </c>
      <c r="J897" s="26">
        <f t="shared" ca="1" si="108"/>
        <v>6835474.1007208712</v>
      </c>
      <c r="K897" s="27">
        <f t="shared" ca="1" si="109"/>
        <v>-29252.161811570477</v>
      </c>
      <c r="L897" s="27">
        <f t="shared" ca="1" si="107"/>
        <v>134.41666666666666</v>
      </c>
    </row>
    <row r="898" spans="1:12">
      <c r="A898" s="31">
        <v>69368</v>
      </c>
      <c r="B898" s="23">
        <v>895</v>
      </c>
      <c r="C898" s="24">
        <f t="shared" si="104"/>
        <v>11755062.204683293</v>
      </c>
      <c r="D898" s="24"/>
      <c r="E898" s="24">
        <f t="shared" si="111"/>
        <v>11842927.992112912</v>
      </c>
      <c r="F898" s="24">
        <f t="shared" si="105"/>
        <v>41142.717716391518</v>
      </c>
      <c r="G898" s="32"/>
      <c r="H898" s="25">
        <f t="shared" ca="1" si="110"/>
        <v>1153.7589041095889</v>
      </c>
      <c r="I898" s="26">
        <f t="shared" ca="1" si="106"/>
        <v>-6864726.2625324419</v>
      </c>
      <c r="J898" s="26">
        <f t="shared" ca="1" si="108"/>
        <v>6864726.2625324419</v>
      </c>
      <c r="K898" s="27">
        <f t="shared" ca="1" si="109"/>
        <v>-29354.544377910974</v>
      </c>
      <c r="L898" s="27">
        <f t="shared" ca="1" si="107"/>
        <v>134.5</v>
      </c>
    </row>
    <row r="899" spans="1:12">
      <c r="A899" s="31">
        <v>69399</v>
      </c>
      <c r="B899" s="23">
        <v>896</v>
      </c>
      <c r="C899" s="24">
        <f t="shared" si="104"/>
        <v>11797704.922399685</v>
      </c>
      <c r="D899" s="24"/>
      <c r="E899" s="24">
        <f t="shared" si="111"/>
        <v>11885869.73122661</v>
      </c>
      <c r="F899" s="24">
        <f t="shared" si="105"/>
        <v>41291.967228398891</v>
      </c>
      <c r="G899" s="32"/>
      <c r="H899" s="25">
        <f t="shared" ca="1" si="110"/>
        <v>1154.7589041095889</v>
      </c>
      <c r="I899" s="26">
        <f t="shared" ca="1" si="106"/>
        <v>-6894080.8069103528</v>
      </c>
      <c r="J899" s="26">
        <f t="shared" ca="1" si="108"/>
        <v>6894080.8069103528</v>
      </c>
      <c r="K899" s="27">
        <f t="shared" ca="1" si="109"/>
        <v>-29457.285283233665</v>
      </c>
      <c r="L899" s="27">
        <f t="shared" ca="1" si="107"/>
        <v>134.58333333333331</v>
      </c>
    </row>
    <row r="900" spans="1:12">
      <c r="A900" s="31">
        <v>69430</v>
      </c>
      <c r="B900" s="23">
        <v>897</v>
      </c>
      <c r="C900" s="24">
        <f t="shared" ref="C900:C963" si="112">C899+$O$2+F899</f>
        <v>11840496.889628084</v>
      </c>
      <c r="D900" s="24"/>
      <c r="E900" s="24">
        <f t="shared" si="111"/>
        <v>11928961.766427206</v>
      </c>
      <c r="F900" s="24">
        <f t="shared" ref="F900:F963" si="113">($O$5-$O$4)*C900</f>
        <v>41441.739113698291</v>
      </c>
      <c r="G900" s="32"/>
      <c r="H900" s="25">
        <f t="shared" ca="1" si="110"/>
        <v>1155.7589041095889</v>
      </c>
      <c r="I900" s="26">
        <f t="shared" ref="I900:I963" ca="1" si="114">I899+K899</f>
        <v>-6923538.0921935868</v>
      </c>
      <c r="J900" s="26">
        <f t="shared" ca="1" si="108"/>
        <v>6923538.0921935868</v>
      </c>
      <c r="K900" s="27">
        <f t="shared" ca="1" si="109"/>
        <v>-29560.385781724981</v>
      </c>
      <c r="L900" s="27">
        <f t="shared" ref="L900:L963" ca="1" si="115">((TODAY()-$O$7)/365)+(H900/12)</f>
        <v>134.66666666666666</v>
      </c>
    </row>
    <row r="901" spans="1:12">
      <c r="A901" s="31">
        <v>69458</v>
      </c>
      <c r="B901" s="23">
        <v>898</v>
      </c>
      <c r="C901" s="24">
        <f t="shared" si="112"/>
        <v>11883438.628741782</v>
      </c>
      <c r="D901" s="24"/>
      <c r="E901" s="24">
        <f t="shared" si="111"/>
        <v>11972204.623751003</v>
      </c>
      <c r="F901" s="24">
        <f t="shared" si="113"/>
        <v>41592.035200596234</v>
      </c>
      <c r="G901" s="32"/>
      <c r="H901" s="25">
        <f t="shared" ca="1" si="110"/>
        <v>1156.7589041095889</v>
      </c>
      <c r="I901" s="26">
        <f t="shared" ca="1" si="114"/>
        <v>-6953098.4779753117</v>
      </c>
      <c r="J901" s="26">
        <f t="shared" ref="J901:J964" ca="1" si="116">I901*-1</f>
        <v>6953098.4779753117</v>
      </c>
      <c r="K901" s="27">
        <f t="shared" ref="K901:K964" ca="1" si="117">(($O$5-$O$4)*I901)-$S$3</f>
        <v>-29663.847131961018</v>
      </c>
      <c r="L901" s="27">
        <f t="shared" ca="1" si="115"/>
        <v>134.75</v>
      </c>
    </row>
    <row r="902" spans="1:12">
      <c r="A902" s="31">
        <v>69489</v>
      </c>
      <c r="B902" s="23">
        <v>899</v>
      </c>
      <c r="C902" s="24">
        <f t="shared" si="112"/>
        <v>11926530.663942378</v>
      </c>
      <c r="D902" s="24"/>
      <c r="E902" s="24">
        <f t="shared" si="111"/>
        <v>12015598.831075436</v>
      </c>
      <c r="F902" s="24">
        <f t="shared" si="113"/>
        <v>41742.857323798322</v>
      </c>
      <c r="G902" s="32"/>
      <c r="H902" s="25">
        <f t="shared" ref="H902:H965" ca="1" si="118">H901+1</f>
        <v>1157.7589041095889</v>
      </c>
      <c r="I902" s="26">
        <f t="shared" ca="1" si="114"/>
        <v>-6982762.3251072727</v>
      </c>
      <c r="J902" s="26">
        <f t="shared" ca="1" si="116"/>
        <v>6982762.3251072727</v>
      </c>
      <c r="K902" s="27">
        <f t="shared" ca="1" si="117"/>
        <v>-29767.670596922882</v>
      </c>
      <c r="L902" s="27">
        <f t="shared" ca="1" si="115"/>
        <v>134.83333333333331</v>
      </c>
    </row>
    <row r="903" spans="1:12">
      <c r="A903" s="31">
        <v>69519</v>
      </c>
      <c r="B903" s="23">
        <v>900</v>
      </c>
      <c r="C903" s="24">
        <f t="shared" si="112"/>
        <v>11969773.521266175</v>
      </c>
      <c r="D903" s="24"/>
      <c r="E903" s="24">
        <f t="shared" si="111"/>
        <v>12059144.918125503</v>
      </c>
      <c r="F903" s="24">
        <f t="shared" si="113"/>
        <v>41894.207324431613</v>
      </c>
      <c r="G903" s="32"/>
      <c r="H903" s="25">
        <f t="shared" ca="1" si="118"/>
        <v>1158.7589041095889</v>
      </c>
      <c r="I903" s="26">
        <f t="shared" ca="1" si="114"/>
        <v>-7012529.9957041955</v>
      </c>
      <c r="J903" s="26">
        <f t="shared" ca="1" si="116"/>
        <v>7012529.9957041955</v>
      </c>
      <c r="K903" s="27">
        <f t="shared" ca="1" si="117"/>
        <v>-29871.857444012112</v>
      </c>
      <c r="L903" s="27">
        <f t="shared" ca="1" si="115"/>
        <v>134.91666666666666</v>
      </c>
    </row>
    <row r="904" spans="1:12">
      <c r="A904" s="31">
        <v>69550</v>
      </c>
      <c r="B904" s="23">
        <v>901</v>
      </c>
      <c r="C904" s="24">
        <f t="shared" si="112"/>
        <v>12013167.728590608</v>
      </c>
      <c r="D904" s="24"/>
      <c r="E904" s="24">
        <f t="shared" si="111"/>
        <v>12102843.416480245</v>
      </c>
      <c r="F904" s="24">
        <f t="shared" si="113"/>
        <v>42046.087050067123</v>
      </c>
      <c r="G904" s="32"/>
      <c r="H904" s="25">
        <f t="shared" ca="1" si="118"/>
        <v>1159.7589041095889</v>
      </c>
      <c r="I904" s="26">
        <f t="shared" ca="1" si="114"/>
        <v>-7042401.853148208</v>
      </c>
      <c r="J904" s="26">
        <f t="shared" ca="1" si="116"/>
        <v>7042401.853148208</v>
      </c>
      <c r="K904" s="27">
        <f t="shared" ca="1" si="117"/>
        <v>-29976.408945066156</v>
      </c>
      <c r="L904" s="27">
        <f t="shared" ca="1" si="115"/>
        <v>135</v>
      </c>
    </row>
    <row r="905" spans="1:12">
      <c r="A905" s="31">
        <v>69580</v>
      </c>
      <c r="B905" s="23">
        <v>902</v>
      </c>
      <c r="C905" s="24">
        <f t="shared" si="112"/>
        <v>12056713.815640675</v>
      </c>
      <c r="D905" s="24"/>
      <c r="E905" s="24">
        <f t="shared" si="111"/>
        <v>12146694.85957923</v>
      </c>
      <c r="F905" s="24">
        <f t="shared" si="113"/>
        <v>42198.498354742354</v>
      </c>
      <c r="G905" s="32"/>
      <c r="H905" s="25">
        <f t="shared" ca="1" si="118"/>
        <v>1160.7589041095889</v>
      </c>
      <c r="I905" s="26">
        <f t="shared" ca="1" si="114"/>
        <v>-7072378.2620932739</v>
      </c>
      <c r="J905" s="26">
        <f t="shared" ca="1" si="116"/>
        <v>7072378.2620932739</v>
      </c>
      <c r="K905" s="27">
        <f t="shared" ca="1" si="117"/>
        <v>-30081.326376373887</v>
      </c>
      <c r="L905" s="27">
        <f t="shared" ca="1" si="115"/>
        <v>135.08333333333331</v>
      </c>
    </row>
    <row r="906" spans="1:12">
      <c r="A906" s="31">
        <v>69611</v>
      </c>
      <c r="B906" s="23">
        <v>903</v>
      </c>
      <c r="C906" s="24">
        <f t="shared" si="112"/>
        <v>12100412.313995417</v>
      </c>
      <c r="D906" s="24"/>
      <c r="E906" s="24">
        <f t="shared" si="111"/>
        <v>12190699.782729059</v>
      </c>
      <c r="F906" s="24">
        <f t="shared" si="113"/>
        <v>42351.443098983953</v>
      </c>
      <c r="G906" s="32"/>
      <c r="H906" s="25">
        <f t="shared" ca="1" si="118"/>
        <v>1161.7589041095889</v>
      </c>
      <c r="I906" s="26">
        <f t="shared" ca="1" si="114"/>
        <v>-7102459.5884696478</v>
      </c>
      <c r="J906" s="26">
        <f t="shared" ca="1" si="116"/>
        <v>7102459.5884696478</v>
      </c>
      <c r="K906" s="27">
        <f t="shared" ca="1" si="117"/>
        <v>-30186.611018691197</v>
      </c>
      <c r="L906" s="27">
        <f t="shared" ca="1" si="115"/>
        <v>135.16666666666666</v>
      </c>
    </row>
    <row r="907" spans="1:12">
      <c r="A907" s="31">
        <v>69642</v>
      </c>
      <c r="B907" s="23">
        <v>904</v>
      </c>
      <c r="C907" s="24">
        <f t="shared" si="112"/>
        <v>12144263.757094402</v>
      </c>
      <c r="D907" s="24"/>
      <c r="E907" s="24">
        <f t="shared" si="111"/>
        <v>12234858.723109914</v>
      </c>
      <c r="F907" s="24">
        <f t="shared" si="113"/>
        <v>42504.9231498304</v>
      </c>
      <c r="G907" s="32"/>
      <c r="H907" s="25">
        <f t="shared" ca="1" si="118"/>
        <v>1162.7589041095889</v>
      </c>
      <c r="I907" s="26">
        <f t="shared" ca="1" si="114"/>
        <v>-7132646.199488339</v>
      </c>
      <c r="J907" s="26">
        <f t="shared" ca="1" si="116"/>
        <v>7132646.199488339</v>
      </c>
      <c r="K907" s="27">
        <f t="shared" ca="1" si="117"/>
        <v>-30292.264157256614</v>
      </c>
      <c r="L907" s="27">
        <f t="shared" ca="1" si="115"/>
        <v>135.25</v>
      </c>
    </row>
    <row r="908" spans="1:12">
      <c r="A908" s="31">
        <v>69672</v>
      </c>
      <c r="B908" s="23">
        <v>905</v>
      </c>
      <c r="C908" s="24">
        <f t="shared" si="112"/>
        <v>12188268.680244232</v>
      </c>
      <c r="D908" s="24"/>
      <c r="E908" s="24">
        <f t="shared" si="111"/>
        <v>12279172.219782101</v>
      </c>
      <c r="F908" s="24">
        <f t="shared" si="113"/>
        <v>42658.940380854809</v>
      </c>
      <c r="G908" s="32"/>
      <c r="H908" s="25">
        <f t="shared" ca="1" si="118"/>
        <v>1163.7589041095889</v>
      </c>
      <c r="I908" s="26">
        <f t="shared" ca="1" si="114"/>
        <v>-7162938.4636455961</v>
      </c>
      <c r="J908" s="26">
        <f t="shared" ca="1" si="116"/>
        <v>7162938.4636455961</v>
      </c>
      <c r="K908" s="27">
        <f t="shared" ca="1" si="117"/>
        <v>-30398.287081807015</v>
      </c>
      <c r="L908" s="27">
        <f t="shared" ca="1" si="115"/>
        <v>135.33333333333331</v>
      </c>
    </row>
    <row r="909" spans="1:12">
      <c r="A909" s="31">
        <v>69703</v>
      </c>
      <c r="B909" s="23">
        <v>906</v>
      </c>
      <c r="C909" s="24">
        <f t="shared" si="112"/>
        <v>12232427.620625086</v>
      </c>
      <c r="D909" s="24"/>
      <c r="E909" s="24">
        <f t="shared" ref="E909:E972" si="119">E908+$O$2+((($O$5-$O$4+D909))*C910)</f>
        <v>12323640.813692641</v>
      </c>
      <c r="F909" s="24">
        <f t="shared" si="113"/>
        <v>42813.496672187794</v>
      </c>
      <c r="G909" s="32"/>
      <c r="H909" s="25">
        <f t="shared" ca="1" si="118"/>
        <v>1164.7589041095889</v>
      </c>
      <c r="I909" s="26">
        <f t="shared" ca="1" si="114"/>
        <v>-7193336.750727403</v>
      </c>
      <c r="J909" s="26">
        <f t="shared" ca="1" si="116"/>
        <v>7193336.750727403</v>
      </c>
      <c r="K909" s="27">
        <f t="shared" ca="1" si="117"/>
        <v>-30504.68108659334</v>
      </c>
      <c r="L909" s="27">
        <f t="shared" ca="1" si="115"/>
        <v>135.41666666666666</v>
      </c>
    </row>
    <row r="910" spans="1:12">
      <c r="A910" s="31">
        <v>69733</v>
      </c>
      <c r="B910" s="23">
        <v>907</v>
      </c>
      <c r="C910" s="24">
        <f t="shared" si="112"/>
        <v>12276741.117297273</v>
      </c>
      <c r="D910" s="24"/>
      <c r="E910" s="24">
        <f t="shared" si="119"/>
        <v>12368265.047681868</v>
      </c>
      <c r="F910" s="24">
        <f t="shared" si="113"/>
        <v>42968.593910540454</v>
      </c>
      <c r="G910" s="32"/>
      <c r="H910" s="25">
        <f t="shared" ca="1" si="118"/>
        <v>1165.7589041095889</v>
      </c>
      <c r="I910" s="26">
        <f t="shared" ca="1" si="114"/>
        <v>-7223841.4318139963</v>
      </c>
      <c r="J910" s="26">
        <f t="shared" ca="1" si="116"/>
        <v>7223841.4318139963</v>
      </c>
      <c r="K910" s="27">
        <f t="shared" ca="1" si="117"/>
        <v>-30611.447470396415</v>
      </c>
      <c r="L910" s="27">
        <f t="shared" ca="1" si="115"/>
        <v>135.5</v>
      </c>
    </row>
    <row r="911" spans="1:12">
      <c r="A911" s="31">
        <v>69764</v>
      </c>
      <c r="B911" s="23">
        <v>908</v>
      </c>
      <c r="C911" s="24">
        <f t="shared" si="112"/>
        <v>12321209.711207815</v>
      </c>
      <c r="D911" s="24"/>
      <c r="E911" s="24">
        <f t="shared" si="119"/>
        <v>12413045.466490058</v>
      </c>
      <c r="F911" s="24">
        <f t="shared" si="113"/>
        <v>43124.233989227345</v>
      </c>
      <c r="G911" s="32"/>
      <c r="H911" s="25">
        <f t="shared" ca="1" si="118"/>
        <v>1166.7589041095889</v>
      </c>
      <c r="I911" s="26">
        <f t="shared" ca="1" si="114"/>
        <v>-7254452.879284393</v>
      </c>
      <c r="J911" s="26">
        <f t="shared" ca="1" si="116"/>
        <v>7254452.879284393</v>
      </c>
      <c r="K911" s="27">
        <f t="shared" ca="1" si="117"/>
        <v>-30718.587536542804</v>
      </c>
      <c r="L911" s="27">
        <f t="shared" ca="1" si="115"/>
        <v>135.58333333333331</v>
      </c>
    </row>
    <row r="912" spans="1:12">
      <c r="A912" s="31">
        <v>69795</v>
      </c>
      <c r="B912" s="23">
        <v>909</v>
      </c>
      <c r="C912" s="24">
        <f t="shared" si="112"/>
        <v>12365833.945197042</v>
      </c>
      <c r="D912" s="24"/>
      <c r="E912" s="24">
        <f t="shared" si="119"/>
        <v>12457982.616764076</v>
      </c>
      <c r="F912" s="24">
        <f t="shared" si="113"/>
        <v>43280.418808189643</v>
      </c>
      <c r="G912" s="32"/>
      <c r="H912" s="25">
        <f t="shared" ca="1" si="118"/>
        <v>1167.7589041095889</v>
      </c>
      <c r="I912" s="26">
        <f t="shared" ca="1" si="114"/>
        <v>-7285171.4668209357</v>
      </c>
      <c r="J912" s="26">
        <f t="shared" ca="1" si="116"/>
        <v>7285171.4668209357</v>
      </c>
      <c r="K912" s="27">
        <f t="shared" ca="1" si="117"/>
        <v>-30826.102592920703</v>
      </c>
      <c r="L912" s="27">
        <f t="shared" ca="1" si="115"/>
        <v>135.66666666666666</v>
      </c>
    </row>
    <row r="913" spans="1:12">
      <c r="A913" s="31">
        <v>69823</v>
      </c>
      <c r="B913" s="23">
        <v>910</v>
      </c>
      <c r="C913" s="24">
        <f t="shared" si="112"/>
        <v>12410614.364005232</v>
      </c>
      <c r="D913" s="24"/>
      <c r="E913" s="24">
        <f t="shared" si="119"/>
        <v>12503077.047064053</v>
      </c>
      <c r="F913" s="24">
        <f t="shared" si="113"/>
        <v>43437.150274018306</v>
      </c>
      <c r="G913" s="32"/>
      <c r="H913" s="25">
        <f t="shared" ca="1" si="118"/>
        <v>1168.7589041095889</v>
      </c>
      <c r="I913" s="26">
        <f t="shared" ca="1" si="114"/>
        <v>-7315997.5694138566</v>
      </c>
      <c r="J913" s="26">
        <f t="shared" ca="1" si="116"/>
        <v>7315997.5694138566</v>
      </c>
      <c r="K913" s="27">
        <f t="shared" ca="1" si="117"/>
        <v>-30933.993951995926</v>
      </c>
      <c r="L913" s="27">
        <f t="shared" ca="1" si="115"/>
        <v>135.75</v>
      </c>
    </row>
    <row r="914" spans="1:12">
      <c r="A914" s="31">
        <v>69854</v>
      </c>
      <c r="B914" s="23">
        <v>911</v>
      </c>
      <c r="C914" s="24">
        <f t="shared" si="112"/>
        <v>12455551.51427925</v>
      </c>
      <c r="D914" s="24"/>
      <c r="E914" s="24">
        <f t="shared" si="119"/>
        <v>12548329.307870081</v>
      </c>
      <c r="F914" s="24">
        <f t="shared" si="113"/>
        <v>43594.430299977372</v>
      </c>
      <c r="G914" s="32"/>
      <c r="H914" s="25">
        <f t="shared" ca="1" si="118"/>
        <v>1169.7589041095889</v>
      </c>
      <c r="I914" s="26">
        <f t="shared" ca="1" si="114"/>
        <v>-7346931.5633658525</v>
      </c>
      <c r="J914" s="26">
        <f t="shared" ca="1" si="116"/>
        <v>7346931.5633658525</v>
      </c>
      <c r="K914" s="27">
        <f t="shared" ca="1" si="117"/>
        <v>-31042.262930827914</v>
      </c>
      <c r="L914" s="27">
        <f t="shared" ca="1" si="115"/>
        <v>135.83333333333331</v>
      </c>
    </row>
    <row r="915" spans="1:12">
      <c r="A915" s="31">
        <v>69884</v>
      </c>
      <c r="B915" s="23">
        <v>912</v>
      </c>
      <c r="C915" s="24">
        <f t="shared" si="112"/>
        <v>12500645.944579227</v>
      </c>
      <c r="D915" s="24"/>
      <c r="E915" s="24">
        <f t="shared" si="119"/>
        <v>12593739.951588929</v>
      </c>
      <c r="F915" s="24">
        <f t="shared" si="113"/>
        <v>43752.260806027291</v>
      </c>
      <c r="G915" s="32"/>
      <c r="H915" s="25">
        <f t="shared" ca="1" si="118"/>
        <v>1170.7589041095889</v>
      </c>
      <c r="I915" s="26">
        <f t="shared" ca="1" si="114"/>
        <v>-7377973.8262966806</v>
      </c>
      <c r="J915" s="26">
        <f t="shared" ca="1" si="116"/>
        <v>7377973.8262966806</v>
      </c>
      <c r="K915" s="27">
        <f t="shared" ca="1" si="117"/>
        <v>-31150.91085108581</v>
      </c>
      <c r="L915" s="27">
        <f t="shared" ca="1" si="115"/>
        <v>135.91666666666666</v>
      </c>
    </row>
    <row r="916" spans="1:12">
      <c r="A916" s="31">
        <v>69915</v>
      </c>
      <c r="B916" s="23">
        <v>913</v>
      </c>
      <c r="C916" s="24">
        <f t="shared" si="112"/>
        <v>12545898.205385255</v>
      </c>
      <c r="D916" s="24"/>
      <c r="E916" s="24">
        <f t="shared" si="119"/>
        <v>12639309.532560794</v>
      </c>
      <c r="F916" s="24">
        <f t="shared" si="113"/>
        <v>43910.643718848383</v>
      </c>
      <c r="G916" s="32"/>
      <c r="H916" s="25">
        <f t="shared" ca="1" si="118"/>
        <v>1171.7589041095889</v>
      </c>
      <c r="I916" s="26">
        <f t="shared" ca="1" si="114"/>
        <v>-7409124.7371477662</v>
      </c>
      <c r="J916" s="26">
        <f t="shared" ca="1" si="116"/>
        <v>7409124.7371477662</v>
      </c>
      <c r="K916" s="27">
        <f t="shared" ca="1" si="117"/>
        <v>-31259.939039064611</v>
      </c>
      <c r="L916" s="27">
        <f t="shared" ca="1" si="115"/>
        <v>136</v>
      </c>
    </row>
    <row r="917" spans="1:12">
      <c r="A917" s="31">
        <v>69945</v>
      </c>
      <c r="B917" s="23">
        <v>914</v>
      </c>
      <c r="C917" s="24">
        <f t="shared" si="112"/>
        <v>12591308.849104103</v>
      </c>
      <c r="D917" s="24"/>
      <c r="E917" s="24">
        <f t="shared" si="119"/>
        <v>12685038.607066059</v>
      </c>
      <c r="F917" s="24">
        <f t="shared" si="113"/>
        <v>44069.580971864358</v>
      </c>
      <c r="G917" s="32"/>
      <c r="H917" s="25">
        <f t="shared" ca="1" si="118"/>
        <v>1172.7589041095889</v>
      </c>
      <c r="I917" s="26">
        <f t="shared" ca="1" si="114"/>
        <v>-7440384.6761868307</v>
      </c>
      <c r="J917" s="26">
        <f t="shared" ca="1" si="116"/>
        <v>7440384.6761868307</v>
      </c>
      <c r="K917" s="27">
        <f t="shared" ca="1" si="117"/>
        <v>-31369.348825701338</v>
      </c>
      <c r="L917" s="27">
        <f t="shared" ca="1" si="115"/>
        <v>136.08333333333331</v>
      </c>
    </row>
    <row r="918" spans="1:12">
      <c r="A918" s="31">
        <v>69976</v>
      </c>
      <c r="B918" s="23">
        <v>915</v>
      </c>
      <c r="C918" s="24">
        <f t="shared" si="112"/>
        <v>12636878.430075968</v>
      </c>
      <c r="D918" s="24"/>
      <c r="E918" s="24">
        <f t="shared" si="119"/>
        <v>12730927.733332094</v>
      </c>
      <c r="F918" s="24">
        <f t="shared" si="113"/>
        <v>44229.074505265882</v>
      </c>
      <c r="G918" s="32"/>
      <c r="H918" s="25">
        <f t="shared" ca="1" si="118"/>
        <v>1173.7589041095889</v>
      </c>
      <c r="I918" s="26">
        <f t="shared" ca="1" si="114"/>
        <v>-7471754.0250125322</v>
      </c>
      <c r="J918" s="26">
        <f t="shared" ca="1" si="116"/>
        <v>7471754.0250125322</v>
      </c>
      <c r="K918" s="27">
        <f t="shared" ca="1" si="117"/>
        <v>-31479.141546591291</v>
      </c>
      <c r="L918" s="27">
        <f t="shared" ca="1" si="115"/>
        <v>136.16666666666666</v>
      </c>
    </row>
    <row r="919" spans="1:12">
      <c r="A919" s="31">
        <v>70007</v>
      </c>
      <c r="B919" s="23">
        <v>916</v>
      </c>
      <c r="C919" s="24">
        <f t="shared" si="112"/>
        <v>12682607.504581233</v>
      </c>
      <c r="D919" s="24"/>
      <c r="E919" s="24">
        <f t="shared" si="119"/>
        <v>12776977.47154006</v>
      </c>
      <c r="F919" s="24">
        <f t="shared" si="113"/>
        <v>44389.126266034313</v>
      </c>
      <c r="G919" s="32"/>
      <c r="H919" s="25">
        <f t="shared" ca="1" si="118"/>
        <v>1174.7589041095889</v>
      </c>
      <c r="I919" s="26">
        <f t="shared" ca="1" si="114"/>
        <v>-7503233.1665591234</v>
      </c>
      <c r="J919" s="26">
        <f t="shared" ca="1" si="116"/>
        <v>7503233.1665591234</v>
      </c>
      <c r="K919" s="27">
        <f t="shared" ca="1" si="117"/>
        <v>-31589.318542004359</v>
      </c>
      <c r="L919" s="27">
        <f t="shared" ca="1" si="115"/>
        <v>136.25</v>
      </c>
    </row>
    <row r="920" spans="1:12">
      <c r="A920" s="31">
        <v>70037</v>
      </c>
      <c r="B920" s="23">
        <v>917</v>
      </c>
      <c r="C920" s="24">
        <f t="shared" si="112"/>
        <v>12728496.630847268</v>
      </c>
      <c r="D920" s="24"/>
      <c r="E920" s="24">
        <f t="shared" si="119"/>
        <v>12823188.383831752</v>
      </c>
      <c r="F920" s="24">
        <f t="shared" si="113"/>
        <v>44549.738207965434</v>
      </c>
      <c r="G920" s="32"/>
      <c r="H920" s="25">
        <f t="shared" ca="1" si="118"/>
        <v>1175.7589041095889</v>
      </c>
      <c r="I920" s="26">
        <f t="shared" ca="1" si="114"/>
        <v>-7534822.485101128</v>
      </c>
      <c r="J920" s="26">
        <f t="shared" ca="1" si="116"/>
        <v>7534822.485101128</v>
      </c>
      <c r="K920" s="27">
        <f t="shared" ca="1" si="117"/>
        <v>-31699.881156901378</v>
      </c>
      <c r="L920" s="27">
        <f t="shared" ca="1" si="115"/>
        <v>136.33333333333331</v>
      </c>
    </row>
    <row r="921" spans="1:12">
      <c r="A921" s="31">
        <v>70068</v>
      </c>
      <c r="B921" s="23">
        <v>918</v>
      </c>
      <c r="C921" s="24">
        <f t="shared" si="112"/>
        <v>12774546.369055234</v>
      </c>
      <c r="D921" s="24"/>
      <c r="E921" s="24">
        <f t="shared" si="119"/>
        <v>12869561.034316467</v>
      </c>
      <c r="F921" s="24">
        <f t="shared" si="113"/>
        <v>44710.912291693312</v>
      </c>
      <c r="G921" s="32"/>
      <c r="H921" s="25">
        <f t="shared" ca="1" si="118"/>
        <v>1176.7589041095889</v>
      </c>
      <c r="I921" s="26">
        <f t="shared" ca="1" si="114"/>
        <v>-7566522.3662580298</v>
      </c>
      <c r="J921" s="26">
        <f t="shared" ca="1" si="116"/>
        <v>7566522.3662580298</v>
      </c>
      <c r="K921" s="27">
        <f t="shared" ca="1" si="117"/>
        <v>-31810.830740950532</v>
      </c>
      <c r="L921" s="27">
        <f t="shared" ca="1" si="115"/>
        <v>136.41666666666666</v>
      </c>
    </row>
    <row r="922" spans="1:12">
      <c r="A922" s="31">
        <v>70098</v>
      </c>
      <c r="B922" s="23">
        <v>919</v>
      </c>
      <c r="C922" s="24">
        <f t="shared" si="112"/>
        <v>12820757.281346926</v>
      </c>
      <c r="D922" s="24"/>
      <c r="E922" s="24">
        <f t="shared" si="119"/>
        <v>12916095.989077877</v>
      </c>
      <c r="F922" s="24">
        <f t="shared" si="113"/>
        <v>44872.650484714235</v>
      </c>
      <c r="G922" s="32"/>
      <c r="H922" s="25">
        <f t="shared" ca="1" si="118"/>
        <v>1177.7589041095889</v>
      </c>
      <c r="I922" s="26">
        <f t="shared" ca="1" si="114"/>
        <v>-7598333.1969989799</v>
      </c>
      <c r="J922" s="26">
        <f t="shared" ca="1" si="116"/>
        <v>7598333.1969989799</v>
      </c>
      <c r="K922" s="27">
        <f t="shared" ca="1" si="117"/>
        <v>-31922.168648543859</v>
      </c>
      <c r="L922" s="27">
        <f t="shared" ca="1" si="115"/>
        <v>136.5</v>
      </c>
    </row>
    <row r="923" spans="1:12">
      <c r="A923" s="31">
        <v>70129</v>
      </c>
      <c r="B923" s="23">
        <v>920</v>
      </c>
      <c r="C923" s="24">
        <f t="shared" si="112"/>
        <v>12867129.931831641</v>
      </c>
      <c r="D923" s="24"/>
      <c r="E923" s="24">
        <f t="shared" si="119"/>
        <v>12962793.816180954</v>
      </c>
      <c r="F923" s="24">
        <f t="shared" si="113"/>
        <v>45034.954761410736</v>
      </c>
      <c r="G923" s="32"/>
      <c r="H923" s="25">
        <f t="shared" ca="1" si="118"/>
        <v>1178.7589041095889</v>
      </c>
      <c r="I923" s="26">
        <f t="shared" ca="1" si="114"/>
        <v>-7630255.3656475237</v>
      </c>
      <c r="J923" s="26">
        <f t="shared" ca="1" si="116"/>
        <v>7630255.3656475237</v>
      </c>
      <c r="K923" s="27">
        <f t="shared" ca="1" si="117"/>
        <v>-32033.896238813762</v>
      </c>
      <c r="L923" s="27">
        <f t="shared" ca="1" si="115"/>
        <v>136.58333333333331</v>
      </c>
    </row>
    <row r="924" spans="1:12">
      <c r="A924" s="31">
        <v>70160</v>
      </c>
      <c r="B924" s="23">
        <v>921</v>
      </c>
      <c r="C924" s="24">
        <f t="shared" si="112"/>
        <v>12913664.886593051</v>
      </c>
      <c r="D924" s="24"/>
      <c r="E924" s="24">
        <f t="shared" si="119"/>
        <v>13009655.08567889</v>
      </c>
      <c r="F924" s="24">
        <f t="shared" si="113"/>
        <v>45197.827103075673</v>
      </c>
      <c r="G924" s="32"/>
      <c r="H924" s="25">
        <f t="shared" ca="1" si="118"/>
        <v>1179.7589041095889</v>
      </c>
      <c r="I924" s="26">
        <f t="shared" ca="1" si="114"/>
        <v>-7662289.2618863378</v>
      </c>
      <c r="J924" s="26">
        <f t="shared" ca="1" si="116"/>
        <v>7662289.2618863378</v>
      </c>
      <c r="K924" s="27">
        <f t="shared" ca="1" si="117"/>
        <v>-32146.014875649609</v>
      </c>
      <c r="L924" s="27">
        <f t="shared" ca="1" si="115"/>
        <v>136.66666666666666</v>
      </c>
    </row>
    <row r="925" spans="1:12">
      <c r="A925" s="31">
        <v>70189</v>
      </c>
      <c r="B925" s="23">
        <v>922</v>
      </c>
      <c r="C925" s="24">
        <f t="shared" si="112"/>
        <v>12960362.713696128</v>
      </c>
      <c r="D925" s="24"/>
      <c r="E925" s="24">
        <f t="shared" si="119"/>
        <v>13056680.36962007</v>
      </c>
      <c r="F925" s="24">
        <f t="shared" si="113"/>
        <v>45361.269497936446</v>
      </c>
      <c r="G925" s="32"/>
      <c r="H925" s="25">
        <f t="shared" ca="1" si="118"/>
        <v>1180.7589041095889</v>
      </c>
      <c r="I925" s="26">
        <f t="shared" ca="1" si="114"/>
        <v>-7694435.2767619872</v>
      </c>
      <c r="J925" s="26">
        <f t="shared" ca="1" si="116"/>
        <v>7694435.2767619872</v>
      </c>
      <c r="K925" s="27">
        <f t="shared" ca="1" si="117"/>
        <v>-32258.525927714385</v>
      </c>
      <c r="L925" s="27">
        <f t="shared" ca="1" si="115"/>
        <v>136.75</v>
      </c>
    </row>
    <row r="926" spans="1:12">
      <c r="A926" s="31">
        <v>70220</v>
      </c>
      <c r="B926" s="23">
        <v>923</v>
      </c>
      <c r="C926" s="24">
        <f t="shared" si="112"/>
        <v>13007223.983194064</v>
      </c>
      <c r="D926" s="24"/>
      <c r="E926" s="24">
        <f t="shared" si="119"/>
        <v>13103870.242055044</v>
      </c>
      <c r="F926" s="24">
        <f t="shared" si="113"/>
        <v>45525.283941179223</v>
      </c>
      <c r="G926" s="32"/>
      <c r="H926" s="25">
        <f t="shared" ca="1" si="118"/>
        <v>1181.7589041095889</v>
      </c>
      <c r="I926" s="26">
        <f t="shared" ca="1" si="114"/>
        <v>-7726693.8026897013</v>
      </c>
      <c r="J926" s="26">
        <f t="shared" ca="1" si="116"/>
        <v>7726693.8026897013</v>
      </c>
      <c r="K926" s="27">
        <f t="shared" ca="1" si="117"/>
        <v>-32371.430768461381</v>
      </c>
      <c r="L926" s="27">
        <f t="shared" ca="1" si="115"/>
        <v>136.83333333333331</v>
      </c>
    </row>
    <row r="927" spans="1:12">
      <c r="A927" s="31">
        <v>70250</v>
      </c>
      <c r="B927" s="23">
        <v>924</v>
      </c>
      <c r="C927" s="24">
        <f t="shared" si="112"/>
        <v>13054249.267135244</v>
      </c>
      <c r="D927" s="24"/>
      <c r="E927" s="24">
        <f t="shared" si="119"/>
        <v>13151225.279043538</v>
      </c>
      <c r="F927" s="24">
        <f t="shared" si="113"/>
        <v>45689.872434973346</v>
      </c>
      <c r="G927" s="32"/>
      <c r="H927" s="25">
        <f t="shared" ca="1" si="118"/>
        <v>1182.7589041095889</v>
      </c>
      <c r="I927" s="26">
        <f t="shared" ca="1" si="114"/>
        <v>-7759065.2334581623</v>
      </c>
      <c r="J927" s="26">
        <f t="shared" ca="1" si="116"/>
        <v>7759065.2334581623</v>
      </c>
      <c r="K927" s="27">
        <f t="shared" ca="1" si="117"/>
        <v>-32484.730776150998</v>
      </c>
      <c r="L927" s="27">
        <f t="shared" ca="1" si="115"/>
        <v>136.91666666666666</v>
      </c>
    </row>
    <row r="928" spans="1:12">
      <c r="A928" s="31">
        <v>70281</v>
      </c>
      <c r="B928" s="23">
        <v>925</v>
      </c>
      <c r="C928" s="24">
        <f t="shared" si="112"/>
        <v>13101439.139570218</v>
      </c>
      <c r="D928" s="24"/>
      <c r="E928" s="24">
        <f t="shared" si="119"/>
        <v>13198746.058661494</v>
      </c>
      <c r="F928" s="24">
        <f t="shared" si="113"/>
        <v>45855.036988495754</v>
      </c>
      <c r="G928" s="32"/>
      <c r="H928" s="25">
        <f t="shared" ca="1" si="118"/>
        <v>1183.7589041095889</v>
      </c>
      <c r="I928" s="26">
        <f t="shared" ca="1" si="114"/>
        <v>-7791549.964234313</v>
      </c>
      <c r="J928" s="26">
        <f t="shared" ca="1" si="116"/>
        <v>7791549.964234313</v>
      </c>
      <c r="K928" s="27">
        <f t="shared" ca="1" si="117"/>
        <v>-32598.427333867523</v>
      </c>
      <c r="L928" s="27">
        <f t="shared" ca="1" si="115"/>
        <v>137</v>
      </c>
    </row>
    <row r="929" spans="1:12">
      <c r="A929" s="31">
        <v>70311</v>
      </c>
      <c r="B929" s="23">
        <v>926</v>
      </c>
      <c r="C929" s="24">
        <f t="shared" si="112"/>
        <v>13148794.176558712</v>
      </c>
      <c r="D929" s="24"/>
      <c r="E929" s="24">
        <f t="shared" si="119"/>
        <v>13246433.161008112</v>
      </c>
      <c r="F929" s="24">
        <f t="shared" si="113"/>
        <v>46020.779617955486</v>
      </c>
      <c r="G929" s="32"/>
      <c r="H929" s="25">
        <f t="shared" ca="1" si="118"/>
        <v>1184.7589041095889</v>
      </c>
      <c r="I929" s="26">
        <f t="shared" ca="1" si="114"/>
        <v>-7824148.3915681802</v>
      </c>
      <c r="J929" s="26">
        <f t="shared" ca="1" si="116"/>
        <v>7824148.3915681802</v>
      </c>
      <c r="K929" s="27">
        <f t="shared" ca="1" si="117"/>
        <v>-32712.521829536057</v>
      </c>
      <c r="L929" s="27">
        <f t="shared" ca="1" si="115"/>
        <v>137.08333333333331</v>
      </c>
    </row>
    <row r="930" spans="1:12">
      <c r="A930" s="31">
        <v>70342</v>
      </c>
      <c r="B930" s="23">
        <v>927</v>
      </c>
      <c r="C930" s="24">
        <f t="shared" si="112"/>
        <v>13196314.956176668</v>
      </c>
      <c r="D930" s="24"/>
      <c r="E930" s="24">
        <f t="shared" si="119"/>
        <v>13294287.168212943</v>
      </c>
      <c r="F930" s="24">
        <f t="shared" si="113"/>
        <v>46187.102346618332</v>
      </c>
      <c r="G930" s="32"/>
      <c r="H930" s="25">
        <f t="shared" ca="1" si="118"/>
        <v>1185.7589041095889</v>
      </c>
      <c r="I930" s="26">
        <f t="shared" ca="1" si="114"/>
        <v>-7856860.9133977164</v>
      </c>
      <c r="J930" s="26">
        <f t="shared" ca="1" si="116"/>
        <v>7856860.9133977164</v>
      </c>
      <c r="K930" s="27">
        <f t="shared" ca="1" si="117"/>
        <v>-32827.015655939438</v>
      </c>
      <c r="L930" s="27">
        <f t="shared" ca="1" si="115"/>
        <v>137.16666666666666</v>
      </c>
    </row>
    <row r="931" spans="1:12">
      <c r="A931" s="31">
        <v>70373</v>
      </c>
      <c r="B931" s="23">
        <v>928</v>
      </c>
      <c r="C931" s="24">
        <f t="shared" si="112"/>
        <v>13244002.058523286</v>
      </c>
      <c r="D931" s="24"/>
      <c r="E931" s="24">
        <f t="shared" si="119"/>
        <v>13342308.664442992</v>
      </c>
      <c r="F931" s="24">
        <f t="shared" si="113"/>
        <v>46354.007204831498</v>
      </c>
      <c r="G931" s="32"/>
      <c r="H931" s="25">
        <f t="shared" ca="1" si="118"/>
        <v>1186.7589041095889</v>
      </c>
      <c r="I931" s="26">
        <f t="shared" ca="1" si="114"/>
        <v>-7889687.9290536558</v>
      </c>
      <c r="J931" s="26">
        <f t="shared" ca="1" si="116"/>
        <v>7889687.9290536558</v>
      </c>
      <c r="K931" s="27">
        <f t="shared" ca="1" si="117"/>
        <v>-32941.910210735223</v>
      </c>
      <c r="L931" s="27">
        <f t="shared" ca="1" si="115"/>
        <v>137.25</v>
      </c>
    </row>
    <row r="932" spans="1:12">
      <c r="A932" s="31">
        <v>70403</v>
      </c>
      <c r="B932" s="23">
        <v>929</v>
      </c>
      <c r="C932" s="24">
        <f t="shared" si="112"/>
        <v>13291856.065728117</v>
      </c>
      <c r="D932" s="24"/>
      <c r="E932" s="24">
        <f t="shared" si="119"/>
        <v>13390498.235909846</v>
      </c>
      <c r="F932" s="24">
        <f t="shared" si="113"/>
        <v>46521.496230048404</v>
      </c>
      <c r="G932" s="32"/>
      <c r="H932" s="25">
        <f t="shared" ca="1" si="118"/>
        <v>1187.7589041095889</v>
      </c>
      <c r="I932" s="26">
        <f t="shared" ca="1" si="114"/>
        <v>-7922629.839264391</v>
      </c>
      <c r="J932" s="26">
        <f t="shared" ca="1" si="116"/>
        <v>7922629.839264391</v>
      </c>
      <c r="K932" s="27">
        <f t="shared" ca="1" si="117"/>
        <v>-33057.206896472802</v>
      </c>
      <c r="L932" s="27">
        <f t="shared" ca="1" si="115"/>
        <v>137.33333333333331</v>
      </c>
    </row>
    <row r="933" spans="1:12">
      <c r="A933" s="31">
        <v>70434</v>
      </c>
      <c r="B933" s="23">
        <v>930</v>
      </c>
      <c r="C933" s="24">
        <f t="shared" si="112"/>
        <v>13339877.561958166</v>
      </c>
      <c r="D933" s="24"/>
      <c r="E933" s="24">
        <f t="shared" si="119"/>
        <v>13438856.470876833</v>
      </c>
      <c r="F933" s="24">
        <f t="shared" si="113"/>
        <v>46689.571466853573</v>
      </c>
      <c r="G933" s="32"/>
      <c r="H933" s="25">
        <f t="shared" ca="1" si="118"/>
        <v>1188.7589041095889</v>
      </c>
      <c r="I933" s="26">
        <f t="shared" ca="1" si="114"/>
        <v>-7955687.0461608637</v>
      </c>
      <c r="J933" s="26">
        <f t="shared" ca="1" si="116"/>
        <v>7955687.0461608637</v>
      </c>
      <c r="K933" s="27">
        <f t="shared" ca="1" si="117"/>
        <v>-33172.907120610456</v>
      </c>
      <c r="L933" s="27">
        <f t="shared" ca="1" si="115"/>
        <v>137.41666666666666</v>
      </c>
    </row>
    <row r="934" spans="1:12">
      <c r="A934" s="31">
        <v>70464</v>
      </c>
      <c r="B934" s="23">
        <v>931</v>
      </c>
      <c r="C934" s="24">
        <f t="shared" si="112"/>
        <v>13388067.13342502</v>
      </c>
      <c r="D934" s="24"/>
      <c r="E934" s="24">
        <f t="shared" si="119"/>
        <v>13487383.959666206</v>
      </c>
      <c r="F934" s="24">
        <f t="shared" si="113"/>
        <v>46858.234966987562</v>
      </c>
      <c r="G934" s="32"/>
      <c r="H934" s="25">
        <f t="shared" ca="1" si="118"/>
        <v>1189.7589041095889</v>
      </c>
      <c r="I934" s="26">
        <f t="shared" ca="1" si="114"/>
        <v>-7988859.9532814743</v>
      </c>
      <c r="J934" s="26">
        <f t="shared" ca="1" si="116"/>
        <v>7988859.9532814743</v>
      </c>
      <c r="K934" s="27">
        <f t="shared" ca="1" si="117"/>
        <v>-33289.012295532593</v>
      </c>
      <c r="L934" s="27">
        <f t="shared" ca="1" si="115"/>
        <v>137.5</v>
      </c>
    </row>
    <row r="935" spans="1:12">
      <c r="A935" s="31">
        <v>70495</v>
      </c>
      <c r="B935" s="23">
        <v>932</v>
      </c>
      <c r="C935" s="24">
        <f t="shared" si="112"/>
        <v>13436425.368392007</v>
      </c>
      <c r="D935" s="24"/>
      <c r="E935" s="24">
        <f t="shared" si="119"/>
        <v>13536081.294666341</v>
      </c>
      <c r="F935" s="24">
        <f t="shared" si="113"/>
        <v>47027.488789372022</v>
      </c>
      <c r="G935" s="32"/>
      <c r="H935" s="25">
        <f t="shared" ca="1" si="118"/>
        <v>1190.7589041095889</v>
      </c>
      <c r="I935" s="26">
        <f t="shared" ca="1" si="114"/>
        <v>-8022148.9655770073</v>
      </c>
      <c r="J935" s="26">
        <f t="shared" ca="1" si="116"/>
        <v>8022148.9655770073</v>
      </c>
      <c r="K935" s="27">
        <f t="shared" ca="1" si="117"/>
        <v>-33405.523838566958</v>
      </c>
      <c r="L935" s="27">
        <f t="shared" ca="1" si="115"/>
        <v>137.58333333333331</v>
      </c>
    </row>
    <row r="936" spans="1:12">
      <c r="A936" s="31">
        <v>70526</v>
      </c>
      <c r="B936" s="23">
        <v>933</v>
      </c>
      <c r="C936" s="24">
        <f t="shared" si="112"/>
        <v>13484952.85718138</v>
      </c>
      <c r="D936" s="24"/>
      <c r="E936" s="24">
        <f t="shared" si="119"/>
        <v>13584949.070338976</v>
      </c>
      <c r="F936" s="24">
        <f t="shared" si="113"/>
        <v>47197.335000134823</v>
      </c>
      <c r="G936" s="32"/>
      <c r="H936" s="25">
        <f t="shared" ca="1" si="118"/>
        <v>1191.7589041095889</v>
      </c>
      <c r="I936" s="26">
        <f t="shared" ca="1" si="114"/>
        <v>-8055554.4894155739</v>
      </c>
      <c r="J936" s="26">
        <f t="shared" ca="1" si="116"/>
        <v>8055554.4894155739</v>
      </c>
      <c r="K936" s="27">
        <f t="shared" ca="1" si="117"/>
        <v>-33522.443172001942</v>
      </c>
      <c r="L936" s="27">
        <f t="shared" ca="1" si="115"/>
        <v>137.66666666666666</v>
      </c>
    </row>
    <row r="937" spans="1:12">
      <c r="A937" s="31">
        <v>70554</v>
      </c>
      <c r="B937" s="23">
        <v>934</v>
      </c>
      <c r="C937" s="24">
        <f t="shared" si="112"/>
        <v>13533650.192181515</v>
      </c>
      <c r="D937" s="24"/>
      <c r="E937" s="24">
        <f t="shared" si="119"/>
        <v>13633987.883226465</v>
      </c>
      <c r="F937" s="24">
        <f t="shared" si="113"/>
        <v>47367.775672635296</v>
      </c>
      <c r="G937" s="32"/>
      <c r="H937" s="25">
        <f t="shared" ca="1" si="118"/>
        <v>1192.7589041095889</v>
      </c>
      <c r="I937" s="26">
        <f t="shared" ca="1" si="114"/>
        <v>-8089076.9325875761</v>
      </c>
      <c r="J937" s="26">
        <f t="shared" ca="1" si="116"/>
        <v>8089076.9325875761</v>
      </c>
      <c r="K937" s="27">
        <f t="shared" ca="1" si="117"/>
        <v>-33639.77172310395</v>
      </c>
      <c r="L937" s="27">
        <f t="shared" ca="1" si="115"/>
        <v>137.75</v>
      </c>
    </row>
    <row r="938" spans="1:12">
      <c r="A938" s="31">
        <v>70585</v>
      </c>
      <c r="B938" s="23">
        <v>935</v>
      </c>
      <c r="C938" s="24">
        <f t="shared" si="112"/>
        <v>13582517.96785415</v>
      </c>
      <c r="D938" s="24"/>
      <c r="E938" s="24">
        <f t="shared" si="119"/>
        <v>13683198.331959061</v>
      </c>
      <c r="F938" s="24">
        <f t="shared" si="113"/>
        <v>47538.812887489519</v>
      </c>
      <c r="G938" s="32"/>
      <c r="H938" s="25">
        <f t="shared" ca="1" si="118"/>
        <v>1193.7589041095889</v>
      </c>
      <c r="I938" s="26">
        <f t="shared" ca="1" si="114"/>
        <v>-8122716.7043106798</v>
      </c>
      <c r="J938" s="26">
        <f t="shared" ca="1" si="116"/>
        <v>8122716.7043106798</v>
      </c>
      <c r="K938" s="27">
        <f t="shared" ca="1" si="117"/>
        <v>-33757.510924134811</v>
      </c>
      <c r="L938" s="27">
        <f t="shared" ca="1" si="115"/>
        <v>137.83333333333331</v>
      </c>
    </row>
    <row r="939" spans="1:12">
      <c r="A939" s="31">
        <v>70615</v>
      </c>
      <c r="B939" s="23">
        <v>936</v>
      </c>
      <c r="C939" s="24">
        <f t="shared" si="112"/>
        <v>13631556.780741639</v>
      </c>
      <c r="D939" s="24"/>
      <c r="E939" s="24">
        <f t="shared" si="119"/>
        <v>13732581.01726222</v>
      </c>
      <c r="F939" s="24">
        <f t="shared" si="113"/>
        <v>47710.448732595731</v>
      </c>
      <c r="G939" s="32"/>
      <c r="H939" s="25">
        <f t="shared" ca="1" si="118"/>
        <v>1194.7589041095889</v>
      </c>
      <c r="I939" s="26">
        <f t="shared" ca="1" si="114"/>
        <v>-8156474.2152348142</v>
      </c>
      <c r="J939" s="26">
        <f t="shared" ca="1" si="116"/>
        <v>8156474.2152348142</v>
      </c>
      <c r="K939" s="27">
        <f t="shared" ca="1" si="117"/>
        <v>-33875.66221236928</v>
      </c>
      <c r="L939" s="27">
        <f t="shared" ca="1" si="115"/>
        <v>137.91666666666666</v>
      </c>
    </row>
    <row r="940" spans="1:12">
      <c r="A940" s="31">
        <v>70646</v>
      </c>
      <c r="B940" s="23">
        <v>937</v>
      </c>
      <c r="C940" s="24">
        <f t="shared" si="112"/>
        <v>13680767.229474235</v>
      </c>
      <c r="D940" s="24"/>
      <c r="E940" s="24">
        <f t="shared" si="119"/>
        <v>13782136.54196394</v>
      </c>
      <c r="F940" s="24">
        <f t="shared" si="113"/>
        <v>47882.685303159822</v>
      </c>
      <c r="G940" s="32"/>
      <c r="H940" s="25">
        <f t="shared" ca="1" si="118"/>
        <v>1195.7589041095889</v>
      </c>
      <c r="I940" s="26">
        <f t="shared" ca="1" si="114"/>
        <v>-8190349.8774471832</v>
      </c>
      <c r="J940" s="26">
        <f t="shared" ca="1" si="116"/>
        <v>8190349.8774471832</v>
      </c>
      <c r="K940" s="27">
        <f t="shared" ca="1" si="117"/>
        <v>-33994.227030112568</v>
      </c>
      <c r="L940" s="27">
        <f t="shared" ca="1" si="115"/>
        <v>138</v>
      </c>
    </row>
    <row r="941" spans="1:12">
      <c r="A941" s="31">
        <v>70676</v>
      </c>
      <c r="B941" s="23">
        <v>938</v>
      </c>
      <c r="C941" s="24">
        <f t="shared" si="112"/>
        <v>13730149.914777394</v>
      </c>
      <c r="D941" s="24"/>
      <c r="E941" s="24">
        <f t="shared" si="119"/>
        <v>13831865.511002118</v>
      </c>
      <c r="F941" s="24">
        <f t="shared" si="113"/>
        <v>48055.524701720875</v>
      </c>
      <c r="G941" s="32"/>
      <c r="H941" s="25">
        <f t="shared" ca="1" si="118"/>
        <v>1196.7589041095889</v>
      </c>
      <c r="I941" s="26">
        <f t="shared" ca="1" si="114"/>
        <v>-8224344.1044772957</v>
      </c>
      <c r="J941" s="26">
        <f t="shared" ca="1" si="116"/>
        <v>8224344.1044772957</v>
      </c>
      <c r="K941" s="27">
        <f t="shared" ca="1" si="117"/>
        <v>-34113.206824717963</v>
      </c>
      <c r="L941" s="27">
        <f t="shared" ca="1" si="115"/>
        <v>138.08333333333331</v>
      </c>
    </row>
    <row r="942" spans="1:12">
      <c r="A942" s="31">
        <v>70707</v>
      </c>
      <c r="B942" s="23">
        <v>939</v>
      </c>
      <c r="C942" s="24">
        <f t="shared" si="112"/>
        <v>13779705.439479114</v>
      </c>
      <c r="D942" s="24"/>
      <c r="E942" s="24">
        <f t="shared" si="119"/>
        <v>13881768.531431928</v>
      </c>
      <c r="F942" s="24">
        <f t="shared" si="113"/>
        <v>48228.969038176896</v>
      </c>
      <c r="G942" s="32"/>
      <c r="H942" s="25">
        <f t="shared" ca="1" si="118"/>
        <v>1197.7589041095889</v>
      </c>
      <c r="I942" s="26">
        <f t="shared" ca="1" si="114"/>
        <v>-8258457.3113020137</v>
      </c>
      <c r="J942" s="26">
        <f t="shared" ca="1" si="116"/>
        <v>8258457.3113020137</v>
      </c>
      <c r="K942" s="27">
        <f t="shared" ca="1" si="117"/>
        <v>-34232.603048604476</v>
      </c>
      <c r="L942" s="27">
        <f t="shared" ca="1" si="115"/>
        <v>138.16666666666666</v>
      </c>
    </row>
    <row r="943" spans="1:12">
      <c r="A943" s="31">
        <v>70738</v>
      </c>
      <c r="B943" s="23">
        <v>940</v>
      </c>
      <c r="C943" s="24">
        <f t="shared" si="112"/>
        <v>13829434.408517292</v>
      </c>
      <c r="D943" s="24"/>
      <c r="E943" s="24">
        <f t="shared" si="119"/>
        <v>13931846.212433243</v>
      </c>
      <c r="F943" s="24">
        <f t="shared" si="113"/>
        <v>48403.020429810516</v>
      </c>
      <c r="G943" s="32"/>
      <c r="H943" s="25">
        <f t="shared" ca="1" si="118"/>
        <v>1198.7589041095889</v>
      </c>
      <c r="I943" s="26">
        <f t="shared" ca="1" si="114"/>
        <v>-8292689.9143506186</v>
      </c>
      <c r="J943" s="26">
        <f t="shared" ca="1" si="116"/>
        <v>8292689.9143506186</v>
      </c>
      <c r="K943" s="27">
        <f t="shared" ca="1" si="117"/>
        <v>-34352.417159274599</v>
      </c>
      <c r="L943" s="27">
        <f t="shared" ca="1" si="115"/>
        <v>138.25</v>
      </c>
    </row>
    <row r="944" spans="1:12">
      <c r="A944" s="31">
        <v>70768</v>
      </c>
      <c r="B944" s="23">
        <v>941</v>
      </c>
      <c r="C944" s="24">
        <f t="shared" si="112"/>
        <v>13879337.428947102</v>
      </c>
      <c r="D944" s="24"/>
      <c r="E944" s="24">
        <f t="shared" si="119"/>
        <v>13982099.165318063</v>
      </c>
      <c r="F944" s="24">
        <f t="shared" si="113"/>
        <v>48577.68100131485</v>
      </c>
      <c r="G944" s="32"/>
      <c r="H944" s="25">
        <f t="shared" ca="1" si="118"/>
        <v>1199.7589041095889</v>
      </c>
      <c r="I944" s="26">
        <f t="shared" ca="1" si="114"/>
        <v>-8327042.3315098928</v>
      </c>
      <c r="J944" s="26">
        <f t="shared" ca="1" si="116"/>
        <v>8327042.3315098928</v>
      </c>
      <c r="K944" s="27">
        <f t="shared" ca="1" si="117"/>
        <v>-34472.650619332053</v>
      </c>
      <c r="L944" s="27">
        <f t="shared" ca="1" si="115"/>
        <v>138.33333333333331</v>
      </c>
    </row>
    <row r="945" spans="1:12">
      <c r="A945" s="31">
        <v>70799</v>
      </c>
      <c r="B945" s="23">
        <v>942</v>
      </c>
      <c r="C945" s="24">
        <f t="shared" si="112"/>
        <v>13929415.109948417</v>
      </c>
      <c r="D945" s="24"/>
      <c r="E945" s="24">
        <f t="shared" si="119"/>
        <v>14032528.003537979</v>
      </c>
      <c r="F945" s="24">
        <f t="shared" si="113"/>
        <v>48752.952884819453</v>
      </c>
      <c r="G945" s="32"/>
      <c r="H945" s="25">
        <f t="shared" ca="1" si="118"/>
        <v>1200.7589041095889</v>
      </c>
      <c r="I945" s="26">
        <f t="shared" ca="1" si="114"/>
        <v>-8361514.9821292246</v>
      </c>
      <c r="J945" s="26">
        <f t="shared" ca="1" si="116"/>
        <v>8361514.9821292246</v>
      </c>
      <c r="K945" s="27">
        <f t="shared" ca="1" si="117"/>
        <v>-34593.304896499714</v>
      </c>
      <c r="L945" s="27">
        <f t="shared" ca="1" si="115"/>
        <v>138.41666666666666</v>
      </c>
    </row>
    <row r="946" spans="1:12">
      <c r="A946" s="31">
        <v>70829</v>
      </c>
      <c r="B946" s="23">
        <v>943</v>
      </c>
      <c r="C946" s="24">
        <f t="shared" si="112"/>
        <v>13979668.062833237</v>
      </c>
      <c r="D946" s="24"/>
      <c r="E946" s="24">
        <f t="shared" si="119"/>
        <v>14083133.342691666</v>
      </c>
      <c r="F946" s="24">
        <f t="shared" si="113"/>
        <v>48928.838219916324</v>
      </c>
      <c r="G946" s="32"/>
      <c r="H946" s="25">
        <f t="shared" ca="1" si="118"/>
        <v>1201.7589041095889</v>
      </c>
      <c r="I946" s="26">
        <f t="shared" ca="1" si="114"/>
        <v>-8396108.2870257236</v>
      </c>
      <c r="J946" s="26">
        <f t="shared" ca="1" si="116"/>
        <v>8396108.2870257236</v>
      </c>
      <c r="K946" s="27">
        <f t="shared" ca="1" si="117"/>
        <v>-34714.381463637466</v>
      </c>
      <c r="L946" s="27">
        <f t="shared" ca="1" si="115"/>
        <v>138.5</v>
      </c>
    </row>
    <row r="947" spans="1:12">
      <c r="A947" s="31">
        <v>70860</v>
      </c>
      <c r="B947" s="23">
        <v>944</v>
      </c>
      <c r="C947" s="24">
        <f t="shared" si="112"/>
        <v>14030096.901053153</v>
      </c>
      <c r="D947" s="24"/>
      <c r="E947" s="24">
        <f t="shared" si="119"/>
        <v>14133915.800532389</v>
      </c>
      <c r="F947" s="24">
        <f t="shared" si="113"/>
        <v>49105.339153686029</v>
      </c>
      <c r="G947" s="32"/>
      <c r="H947" s="25">
        <f t="shared" ca="1" si="118"/>
        <v>1202.7589041095889</v>
      </c>
      <c r="I947" s="26">
        <f t="shared" ca="1" si="114"/>
        <v>-8430822.6684893612</v>
      </c>
      <c r="J947" s="26">
        <f t="shared" ca="1" si="116"/>
        <v>8430822.6684893612</v>
      </c>
      <c r="K947" s="27">
        <f t="shared" ca="1" si="117"/>
        <v>-34835.881798760194</v>
      </c>
      <c r="L947" s="27">
        <f t="shared" ca="1" si="115"/>
        <v>138.58333333333331</v>
      </c>
    </row>
    <row r="948" spans="1:12">
      <c r="A948" s="31">
        <v>70891</v>
      </c>
      <c r="B948" s="23">
        <v>945</v>
      </c>
      <c r="C948" s="24">
        <f t="shared" si="112"/>
        <v>14080702.24020684</v>
      </c>
      <c r="D948" s="24"/>
      <c r="E948" s="24">
        <f t="shared" si="119"/>
        <v>14184875.996975556</v>
      </c>
      <c r="F948" s="24">
        <f t="shared" si="113"/>
        <v>49282.457840723931</v>
      </c>
      <c r="G948" s="32"/>
      <c r="H948" s="25">
        <f t="shared" ca="1" si="118"/>
        <v>1203.7589041095889</v>
      </c>
      <c r="I948" s="26">
        <f t="shared" ca="1" si="114"/>
        <v>-8465658.5502881221</v>
      </c>
      <c r="J948" s="26">
        <f t="shared" ca="1" si="116"/>
        <v>8465658.5502881221</v>
      </c>
      <c r="K948" s="27">
        <f t="shared" ca="1" si="117"/>
        <v>-34957.807385055858</v>
      </c>
      <c r="L948" s="27">
        <f t="shared" ca="1" si="115"/>
        <v>138.66666666666666</v>
      </c>
    </row>
    <row r="949" spans="1:12">
      <c r="A949" s="31">
        <v>70919</v>
      </c>
      <c r="B949" s="23">
        <v>946</v>
      </c>
      <c r="C949" s="24">
        <f t="shared" si="112"/>
        <v>14131484.698047563</v>
      </c>
      <c r="D949" s="24"/>
      <c r="E949" s="24">
        <f t="shared" si="119"/>
        <v>14236014.554106273</v>
      </c>
      <c r="F949" s="24">
        <f t="shared" si="113"/>
        <v>49460.196443166467</v>
      </c>
      <c r="G949" s="32"/>
      <c r="H949" s="25">
        <f t="shared" ca="1" si="118"/>
        <v>1204.7589041095889</v>
      </c>
      <c r="I949" s="26">
        <f t="shared" ca="1" si="114"/>
        <v>-8500616.3576731775</v>
      </c>
      <c r="J949" s="26">
        <f t="shared" ca="1" si="116"/>
        <v>8500616.3576731775</v>
      </c>
      <c r="K949" s="27">
        <f t="shared" ca="1" si="117"/>
        <v>-35080.15971090355</v>
      </c>
      <c r="L949" s="27">
        <f t="shared" ca="1" si="115"/>
        <v>138.75</v>
      </c>
    </row>
    <row r="950" spans="1:12">
      <c r="A950" s="31">
        <v>70950</v>
      </c>
      <c r="B950" s="23">
        <v>947</v>
      </c>
      <c r="C950" s="24">
        <f t="shared" si="112"/>
        <v>14182444.89449073</v>
      </c>
      <c r="D950" s="24"/>
      <c r="E950" s="24">
        <f t="shared" si="119"/>
        <v>14287332.096186947</v>
      </c>
      <c r="F950" s="24">
        <f t="shared" si="113"/>
        <v>49638.557130717549</v>
      </c>
      <c r="G950" s="32"/>
      <c r="H950" s="25">
        <f t="shared" ca="1" si="118"/>
        <v>1205.7589041095889</v>
      </c>
      <c r="I950" s="26">
        <f t="shared" ca="1" si="114"/>
        <v>-8535696.5173840802</v>
      </c>
      <c r="J950" s="26">
        <f t="shared" ca="1" si="116"/>
        <v>8535696.5173840802</v>
      </c>
      <c r="K950" s="27">
        <f t="shared" ca="1" si="117"/>
        <v>-35202.940269891711</v>
      </c>
      <c r="L950" s="27">
        <f t="shared" ca="1" si="115"/>
        <v>138.83333333333331</v>
      </c>
    </row>
    <row r="951" spans="1:12">
      <c r="A951" s="31">
        <v>70980</v>
      </c>
      <c r="B951" s="23">
        <v>948</v>
      </c>
      <c r="C951" s="24">
        <f t="shared" si="112"/>
        <v>14233583.451621447</v>
      </c>
      <c r="D951" s="24"/>
      <c r="E951" s="24">
        <f t="shared" si="119"/>
        <v>14338829.249664905</v>
      </c>
      <c r="F951" s="24">
        <f t="shared" si="113"/>
        <v>49817.542080675055</v>
      </c>
      <c r="G951" s="32"/>
      <c r="H951" s="25">
        <f t="shared" ca="1" si="118"/>
        <v>1206.7589041095889</v>
      </c>
      <c r="I951" s="26">
        <f t="shared" ca="1" si="114"/>
        <v>-8570899.4576539714</v>
      </c>
      <c r="J951" s="26">
        <f t="shared" ca="1" si="116"/>
        <v>8570899.4576539714</v>
      </c>
      <c r="K951" s="27">
        <f t="shared" ca="1" si="117"/>
        <v>-35326.15056083633</v>
      </c>
      <c r="L951" s="27">
        <f t="shared" ca="1" si="115"/>
        <v>138.91666666666666</v>
      </c>
    </row>
    <row r="952" spans="1:12">
      <c r="A952" s="31">
        <v>71011</v>
      </c>
      <c r="B952" s="23">
        <v>949</v>
      </c>
      <c r="C952" s="24">
        <f t="shared" si="112"/>
        <v>14284900.993702121</v>
      </c>
      <c r="D952" s="24"/>
      <c r="E952" s="24">
        <f t="shared" si="119"/>
        <v>14390506.643180035</v>
      </c>
      <c r="F952" s="24">
        <f t="shared" si="113"/>
        <v>49997.153477957421</v>
      </c>
      <c r="G952" s="32"/>
      <c r="H952" s="25">
        <f t="shared" ca="1" si="118"/>
        <v>1207.7589041095889</v>
      </c>
      <c r="I952" s="26">
        <f t="shared" ca="1" si="114"/>
        <v>-8606225.6082148086</v>
      </c>
      <c r="J952" s="26">
        <f t="shared" ca="1" si="116"/>
        <v>8606225.6082148086</v>
      </c>
      <c r="K952" s="27">
        <f t="shared" ca="1" si="117"/>
        <v>-35449.792087799258</v>
      </c>
      <c r="L952" s="27">
        <f t="shared" ca="1" si="115"/>
        <v>139</v>
      </c>
    </row>
    <row r="953" spans="1:12">
      <c r="A953" s="31">
        <v>71041</v>
      </c>
      <c r="B953" s="23">
        <v>950</v>
      </c>
      <c r="C953" s="24">
        <f t="shared" si="112"/>
        <v>14336398.147180079</v>
      </c>
      <c r="D953" s="24"/>
      <c r="E953" s="24">
        <f t="shared" si="119"/>
        <v>14442364.907572469</v>
      </c>
      <c r="F953" s="24">
        <f t="shared" si="113"/>
        <v>50177.393515130272</v>
      </c>
      <c r="G953" s="32"/>
      <c r="H953" s="25">
        <f t="shared" ca="1" si="118"/>
        <v>1208.7589041095889</v>
      </c>
      <c r="I953" s="26">
        <f t="shared" ca="1" si="114"/>
        <v>-8641675.4003026076</v>
      </c>
      <c r="J953" s="26">
        <f t="shared" ca="1" si="116"/>
        <v>8641675.4003026076</v>
      </c>
      <c r="K953" s="27">
        <f t="shared" ca="1" si="117"/>
        <v>-35573.866360106556</v>
      </c>
      <c r="L953" s="27">
        <f t="shared" ca="1" si="115"/>
        <v>139.08333333333331</v>
      </c>
    </row>
    <row r="954" spans="1:12">
      <c r="A954" s="31">
        <v>71072</v>
      </c>
      <c r="B954" s="23">
        <v>951</v>
      </c>
      <c r="C954" s="24">
        <f t="shared" si="112"/>
        <v>14388075.540695209</v>
      </c>
      <c r="D954" s="24"/>
      <c r="E954" s="24">
        <f t="shared" si="119"/>
        <v>14494404.675890276</v>
      </c>
      <c r="F954" s="24">
        <f t="shared" si="113"/>
        <v>50358.26439243323</v>
      </c>
      <c r="G954" s="32"/>
      <c r="H954" s="25">
        <f t="shared" ca="1" si="118"/>
        <v>1209.7589041095889</v>
      </c>
      <c r="I954" s="26">
        <f t="shared" ca="1" si="114"/>
        <v>-8677249.266662715</v>
      </c>
      <c r="J954" s="26">
        <f t="shared" ca="1" si="116"/>
        <v>8677249.266662715</v>
      </c>
      <c r="K954" s="27">
        <f t="shared" ca="1" si="117"/>
        <v>-35698.374892366934</v>
      </c>
      <c r="L954" s="27">
        <f t="shared" ca="1" si="115"/>
        <v>139.16666666666666</v>
      </c>
    </row>
    <row r="955" spans="1:12">
      <c r="A955" s="31">
        <v>71103</v>
      </c>
      <c r="B955" s="23">
        <v>952</v>
      </c>
      <c r="C955" s="24">
        <f t="shared" si="112"/>
        <v>14439933.805087643</v>
      </c>
      <c r="D955" s="24"/>
      <c r="E955" s="24">
        <f t="shared" si="119"/>
        <v>14546626.583397195</v>
      </c>
      <c r="F955" s="24">
        <f t="shared" si="113"/>
        <v>50539.768317806745</v>
      </c>
      <c r="G955" s="32"/>
      <c r="H955" s="25">
        <f t="shared" ca="1" si="118"/>
        <v>1210.7589041095889</v>
      </c>
      <c r="I955" s="26">
        <f t="shared" ca="1" si="114"/>
        <v>-8712947.6415550821</v>
      </c>
      <c r="J955" s="26">
        <f t="shared" ca="1" si="116"/>
        <v>8712947.6415550821</v>
      </c>
      <c r="K955" s="27">
        <f t="shared" ca="1" si="117"/>
        <v>-35823.319204490217</v>
      </c>
      <c r="L955" s="27">
        <f t="shared" ca="1" si="115"/>
        <v>139.25</v>
      </c>
    </row>
    <row r="956" spans="1:12">
      <c r="A956" s="31">
        <v>71133</v>
      </c>
      <c r="B956" s="23">
        <v>953</v>
      </c>
      <c r="C956" s="24">
        <f t="shared" si="112"/>
        <v>14491973.57340545</v>
      </c>
      <c r="D956" s="24"/>
      <c r="E956" s="24">
        <f t="shared" si="119"/>
        <v>14599031.267580388</v>
      </c>
      <c r="F956" s="24">
        <f t="shared" si="113"/>
        <v>50721.907506919073</v>
      </c>
      <c r="G956" s="32"/>
      <c r="H956" s="25">
        <f t="shared" ca="1" si="118"/>
        <v>1211.7589041095889</v>
      </c>
      <c r="I956" s="26">
        <f t="shared" ca="1" si="114"/>
        <v>-8748770.9607595727</v>
      </c>
      <c r="J956" s="26">
        <f t="shared" ca="1" si="116"/>
        <v>8748770.9607595727</v>
      </c>
      <c r="K956" s="27">
        <f t="shared" ca="1" si="117"/>
        <v>-35948.700821705934</v>
      </c>
      <c r="L956" s="27">
        <f t="shared" ca="1" si="115"/>
        <v>139.33333333333331</v>
      </c>
    </row>
    <row r="957" spans="1:12">
      <c r="A957" s="31">
        <v>71164</v>
      </c>
      <c r="B957" s="23">
        <v>954</v>
      </c>
      <c r="C957" s="24">
        <f t="shared" si="112"/>
        <v>14544195.480912369</v>
      </c>
      <c r="D957" s="24"/>
      <c r="E957" s="24">
        <f t="shared" si="119"/>
        <v>14651619.368158223</v>
      </c>
      <c r="F957" s="24">
        <f t="shared" si="113"/>
        <v>50904.684183193283</v>
      </c>
      <c r="G957" s="32"/>
      <c r="H957" s="25">
        <f t="shared" ca="1" si="118"/>
        <v>1212.7589041095889</v>
      </c>
      <c r="I957" s="26">
        <f t="shared" ca="1" si="114"/>
        <v>-8784719.6615812778</v>
      </c>
      <c r="J957" s="26">
        <f t="shared" ca="1" si="116"/>
        <v>8784719.6615812778</v>
      </c>
      <c r="K957" s="27">
        <f t="shared" ca="1" si="117"/>
        <v>-36074.521274581901</v>
      </c>
      <c r="L957" s="27">
        <f t="shared" ca="1" si="115"/>
        <v>139.41666666666666</v>
      </c>
    </row>
    <row r="958" spans="1:12">
      <c r="A958" s="31">
        <v>71194</v>
      </c>
      <c r="B958" s="23">
        <v>955</v>
      </c>
      <c r="C958" s="24">
        <f t="shared" si="112"/>
        <v>14596600.165095562</v>
      </c>
      <c r="D958" s="24"/>
      <c r="E958" s="24">
        <f t="shared" si="119"/>
        <v>14704391.52708808</v>
      </c>
      <c r="F958" s="24">
        <f t="shared" si="113"/>
        <v>51088.100577834462</v>
      </c>
      <c r="G958" s="32"/>
      <c r="H958" s="25">
        <f t="shared" ca="1" si="118"/>
        <v>1213.7589041095889</v>
      </c>
      <c r="I958" s="26">
        <f t="shared" ca="1" si="114"/>
        <v>-8820794.1828558594</v>
      </c>
      <c r="J958" s="26">
        <f t="shared" ca="1" si="116"/>
        <v>8820794.1828558594</v>
      </c>
      <c r="K958" s="27">
        <f t="shared" ca="1" si="117"/>
        <v>-36200.782099042939</v>
      </c>
      <c r="L958" s="27">
        <f t="shared" ca="1" si="115"/>
        <v>139.5</v>
      </c>
    </row>
    <row r="959" spans="1:12">
      <c r="A959" s="31">
        <v>71225</v>
      </c>
      <c r="B959" s="23">
        <v>956</v>
      </c>
      <c r="C959" s="24">
        <f t="shared" si="112"/>
        <v>14649188.265673397</v>
      </c>
      <c r="D959" s="24"/>
      <c r="E959" s="24">
        <f t="shared" si="119"/>
        <v>14757348.38857419</v>
      </c>
      <c r="F959" s="24">
        <f t="shared" si="113"/>
        <v>51272.158929856887</v>
      </c>
      <c r="G959" s="32"/>
      <c r="H959" s="25">
        <f t="shared" ca="1" si="118"/>
        <v>1214.7589041095889</v>
      </c>
      <c r="I959" s="26">
        <f t="shared" ca="1" si="114"/>
        <v>-8856994.9649549015</v>
      </c>
      <c r="J959" s="26">
        <f t="shared" ca="1" si="116"/>
        <v>8856994.9649549015</v>
      </c>
      <c r="K959" s="27">
        <f t="shared" ca="1" si="117"/>
        <v>-36327.484836389587</v>
      </c>
      <c r="L959" s="27">
        <f t="shared" ca="1" si="115"/>
        <v>139.58333333333331</v>
      </c>
    </row>
    <row r="960" spans="1:12">
      <c r="A960" s="31">
        <v>71256</v>
      </c>
      <c r="B960" s="23">
        <v>957</v>
      </c>
      <c r="C960" s="24">
        <f t="shared" si="112"/>
        <v>14701960.424603254</v>
      </c>
      <c r="D960" s="24"/>
      <c r="E960" s="24">
        <f t="shared" si="119"/>
        <v>14810490.599075504</v>
      </c>
      <c r="F960" s="24">
        <f t="shared" si="113"/>
        <v>51456.861486111382</v>
      </c>
      <c r="G960" s="32"/>
      <c r="H960" s="25">
        <f t="shared" ca="1" si="118"/>
        <v>1215.7589041095889</v>
      </c>
      <c r="I960" s="26">
        <f t="shared" ca="1" si="114"/>
        <v>-8893322.4497912917</v>
      </c>
      <c r="J960" s="26">
        <f t="shared" ca="1" si="116"/>
        <v>8893322.4497912917</v>
      </c>
      <c r="K960" s="27">
        <f t="shared" ca="1" si="117"/>
        <v>-36454.631033316953</v>
      </c>
      <c r="L960" s="27">
        <f t="shared" ca="1" si="115"/>
        <v>139.66666666666666</v>
      </c>
    </row>
    <row r="961" spans="1:12">
      <c r="A961" s="31">
        <v>71284</v>
      </c>
      <c r="B961" s="23">
        <v>958</v>
      </c>
      <c r="C961" s="24">
        <f t="shared" si="112"/>
        <v>14754917.286089364</v>
      </c>
      <c r="D961" s="24"/>
      <c r="E961" s="24">
        <f t="shared" si="119"/>
        <v>14863818.807313571</v>
      </c>
      <c r="F961" s="24">
        <f t="shared" si="113"/>
        <v>51642.210501312773</v>
      </c>
      <c r="G961" s="32"/>
      <c r="H961" s="25">
        <f t="shared" ca="1" si="118"/>
        <v>1216.7589041095889</v>
      </c>
      <c r="I961" s="26">
        <f t="shared" ca="1" si="114"/>
        <v>-8929777.080824608</v>
      </c>
      <c r="J961" s="26">
        <f t="shared" ca="1" si="116"/>
        <v>8929777.080824608</v>
      </c>
      <c r="K961" s="27">
        <f t="shared" ca="1" si="117"/>
        <v>-36582.222241933559</v>
      </c>
      <c r="L961" s="27">
        <f t="shared" ca="1" si="115"/>
        <v>139.75</v>
      </c>
    </row>
    <row r="962" spans="1:12">
      <c r="A962" s="31">
        <v>71315</v>
      </c>
      <c r="B962" s="23">
        <v>959</v>
      </c>
      <c r="C962" s="24">
        <f t="shared" si="112"/>
        <v>14808059.496590678</v>
      </c>
      <c r="D962" s="24"/>
      <c r="E962" s="24">
        <f t="shared" si="119"/>
        <v>14917333.66428047</v>
      </c>
      <c r="F962" s="24">
        <f t="shared" si="113"/>
        <v>51828.208238067367</v>
      </c>
      <c r="G962" s="32"/>
      <c r="H962" s="25">
        <f t="shared" ca="1" si="118"/>
        <v>1217.7589041095889</v>
      </c>
      <c r="I962" s="26">
        <f t="shared" ca="1" si="114"/>
        <v>-8966359.3030665424</v>
      </c>
      <c r="J962" s="26">
        <f t="shared" ca="1" si="116"/>
        <v>8966359.3030665424</v>
      </c>
      <c r="K962" s="27">
        <f t="shared" ca="1" si="117"/>
        <v>-36710.260019780326</v>
      </c>
      <c r="L962" s="27">
        <f t="shared" ca="1" si="115"/>
        <v>139.83333333333331</v>
      </c>
    </row>
    <row r="963" spans="1:12">
      <c r="A963" s="31">
        <v>71345</v>
      </c>
      <c r="B963" s="23">
        <v>960</v>
      </c>
      <c r="C963" s="24">
        <f t="shared" si="112"/>
        <v>14861387.704828745</v>
      </c>
      <c r="D963" s="24"/>
      <c r="E963" s="24">
        <f t="shared" si="119"/>
        <v>14971035.823246755</v>
      </c>
      <c r="F963" s="24">
        <f t="shared" si="113"/>
        <v>52014.856966900603</v>
      </c>
      <c r="G963" s="32"/>
      <c r="H963" s="25">
        <f t="shared" ca="1" si="118"/>
        <v>1218.7589041095889</v>
      </c>
      <c r="I963" s="26">
        <f t="shared" ca="1" si="114"/>
        <v>-9003069.5630863234</v>
      </c>
      <c r="J963" s="26">
        <f t="shared" ca="1" si="116"/>
        <v>9003069.5630863234</v>
      </c>
      <c r="K963" s="27">
        <f t="shared" ca="1" si="117"/>
        <v>-36838.74592984956</v>
      </c>
      <c r="L963" s="27">
        <f t="shared" ca="1" si="115"/>
        <v>139.91666666666666</v>
      </c>
    </row>
    <row r="964" spans="1:12">
      <c r="A964" s="31">
        <v>71376</v>
      </c>
      <c r="B964" s="23">
        <v>961</v>
      </c>
      <c r="C964" s="24">
        <f t="shared" ref="C964:C1001" si="120">C963+$O$2+F963</f>
        <v>14914902.561795644</v>
      </c>
      <c r="D964" s="24"/>
      <c r="E964" s="24">
        <f t="shared" si="119"/>
        <v>15024925.939769421</v>
      </c>
      <c r="F964" s="24">
        <f t="shared" ref="F964:F1001" si="121">($O$5-$O$4)*C964</f>
        <v>52202.158966284747</v>
      </c>
      <c r="G964" s="32"/>
      <c r="H964" s="25">
        <f t="shared" ca="1" si="118"/>
        <v>1219.7589041095889</v>
      </c>
      <c r="I964" s="26">
        <f t="shared" ref="I964:I1001" ca="1" si="122">I963+K963</f>
        <v>-9039908.3090161737</v>
      </c>
      <c r="J964" s="26">
        <f t="shared" ca="1" si="116"/>
        <v>9039908.3090161737</v>
      </c>
      <c r="K964" s="27">
        <f t="shared" ca="1" si="117"/>
        <v>-36967.68154060404</v>
      </c>
      <c r="L964" s="27">
        <f t="shared" ref="L964:L1001" ca="1" si="123">((TODAY()-$O$7)/365)+(H964/12)</f>
        <v>140</v>
      </c>
    </row>
    <row r="965" spans="1:12">
      <c r="A965" s="31">
        <v>71406</v>
      </c>
      <c r="B965" s="23">
        <v>962</v>
      </c>
      <c r="C965" s="24">
        <f t="shared" si="120"/>
        <v>14968604.720761929</v>
      </c>
      <c r="D965" s="24"/>
      <c r="E965" s="24">
        <f t="shared" si="119"/>
        <v>15079004.671699917</v>
      </c>
      <c r="F965" s="24">
        <f t="shared" si="121"/>
        <v>52390.116522666744</v>
      </c>
      <c r="G965" s="32"/>
      <c r="H965" s="25">
        <f t="shared" ca="1" si="118"/>
        <v>1220.7589041095889</v>
      </c>
      <c r="I965" s="26">
        <f t="shared" ca="1" si="122"/>
        <v>-9076875.9905567784</v>
      </c>
      <c r="J965" s="26">
        <f t="shared" ref="J965:J1001" ca="1" si="124">I965*-1</f>
        <v>9076875.9905567784</v>
      </c>
      <c r="K965" s="27">
        <f t="shared" ref="K965:K1001" ca="1" si="125">(($O$5-$O$4)*I965)-$S$3</f>
        <v>-37097.068425996156</v>
      </c>
      <c r="L965" s="27">
        <f t="shared" ca="1" si="123"/>
        <v>140.08333333333331</v>
      </c>
    </row>
    <row r="966" spans="1:12">
      <c r="A966" s="31">
        <v>71437</v>
      </c>
      <c r="B966" s="23">
        <v>963</v>
      </c>
      <c r="C966" s="24">
        <f t="shared" si="120"/>
        <v>15022494.837284595</v>
      </c>
      <c r="D966" s="24"/>
      <c r="E966" s="24">
        <f t="shared" si="119"/>
        <v>15133272.679192171</v>
      </c>
      <c r="F966" s="24">
        <f t="shared" si="121"/>
        <v>52578.731930496077</v>
      </c>
      <c r="G966" s="32"/>
      <c r="H966" s="25">
        <f t="shared" ref="H966:H1001" ca="1" si="126">H965+1</f>
        <v>1221.7589041095889</v>
      </c>
      <c r="I966" s="26">
        <f t="shared" ca="1" si="122"/>
        <v>-9113973.0589827746</v>
      </c>
      <c r="J966" s="26">
        <f t="shared" ca="1" si="124"/>
        <v>9113973.0589827746</v>
      </c>
      <c r="K966" s="27">
        <f t="shared" ca="1" si="125"/>
        <v>-37226.908165487141</v>
      </c>
      <c r="L966" s="27">
        <f t="shared" ca="1" si="123"/>
        <v>140.16666666666666</v>
      </c>
    </row>
    <row r="967" spans="1:12">
      <c r="A967" s="31">
        <v>71468</v>
      </c>
      <c r="B967" s="23">
        <v>964</v>
      </c>
      <c r="C967" s="24">
        <f t="shared" si="120"/>
        <v>15076573.569215091</v>
      </c>
      <c r="D967" s="24"/>
      <c r="E967" s="24">
        <f t="shared" si="119"/>
        <v>15187730.624710646</v>
      </c>
      <c r="F967" s="24">
        <f t="shared" si="121"/>
        <v>52768.007492252815</v>
      </c>
      <c r="G967" s="32"/>
      <c r="H967" s="25">
        <f t="shared" ca="1" si="126"/>
        <v>1222.7589041095889</v>
      </c>
      <c r="I967" s="26">
        <f t="shared" ca="1" si="122"/>
        <v>-9151199.9671482611</v>
      </c>
      <c r="J967" s="26">
        <f t="shared" ca="1" si="124"/>
        <v>9151199.9671482611</v>
      </c>
      <c r="K967" s="27">
        <f t="shared" ca="1" si="125"/>
        <v>-37357.202344066347</v>
      </c>
      <c r="L967" s="27">
        <f t="shared" ca="1" si="123"/>
        <v>140.25</v>
      </c>
    </row>
    <row r="968" spans="1:12">
      <c r="A968" s="31">
        <v>71498</v>
      </c>
      <c r="B968" s="23">
        <v>965</v>
      </c>
      <c r="C968" s="24">
        <f t="shared" si="120"/>
        <v>15130841.576707345</v>
      </c>
      <c r="D968" s="24"/>
      <c r="E968" s="24">
        <f t="shared" si="119"/>
        <v>15242379.173038436</v>
      </c>
      <c r="F968" s="24">
        <f t="shared" si="121"/>
        <v>52957.945518475703</v>
      </c>
      <c r="G968" s="32"/>
      <c r="H968" s="25">
        <f t="shared" ca="1" si="126"/>
        <v>1223.7589041095889</v>
      </c>
      <c r="I968" s="26">
        <f t="shared" ca="1" si="122"/>
        <v>-9188557.1694923267</v>
      </c>
      <c r="J968" s="26">
        <f t="shared" ca="1" si="124"/>
        <v>9188557.1694923267</v>
      </c>
      <c r="K968" s="27">
        <f t="shared" ca="1" si="125"/>
        <v>-37487.952552270574</v>
      </c>
      <c r="L968" s="27">
        <f t="shared" ca="1" si="123"/>
        <v>140.33333333333331</v>
      </c>
    </row>
    <row r="969" spans="1:12">
      <c r="A969" s="31">
        <v>71529</v>
      </c>
      <c r="B969" s="23">
        <v>966</v>
      </c>
      <c r="C969" s="24">
        <f t="shared" si="120"/>
        <v>15185299.52222582</v>
      </c>
      <c r="D969" s="24"/>
      <c r="E969" s="24">
        <f t="shared" si="119"/>
        <v>15297218.991285374</v>
      </c>
      <c r="F969" s="24">
        <f t="shared" si="121"/>
        <v>53148.548327790362</v>
      </c>
      <c r="G969" s="32"/>
      <c r="H969" s="25">
        <f t="shared" ca="1" si="126"/>
        <v>1224.7589041095889</v>
      </c>
      <c r="I969" s="26">
        <f t="shared" ca="1" si="122"/>
        <v>-9226045.1220445968</v>
      </c>
      <c r="J969" s="26">
        <f t="shared" ca="1" si="124"/>
        <v>9226045.1220445968</v>
      </c>
      <c r="K969" s="27">
        <f t="shared" ca="1" si="125"/>
        <v>-37619.160386203519</v>
      </c>
      <c r="L969" s="27">
        <f t="shared" ca="1" si="123"/>
        <v>140.41666666666666</v>
      </c>
    </row>
    <row r="970" spans="1:12">
      <c r="A970" s="31">
        <v>71559</v>
      </c>
      <c r="B970" s="23">
        <v>967</v>
      </c>
      <c r="C970" s="24">
        <f t="shared" si="120"/>
        <v>15239948.07055361</v>
      </c>
      <c r="D970" s="24"/>
      <c r="E970" s="24">
        <f t="shared" si="119"/>
        <v>15352250.748896176</v>
      </c>
      <c r="F970" s="24">
        <f t="shared" si="121"/>
        <v>53339.818246937633</v>
      </c>
      <c r="G970" s="32"/>
      <c r="H970" s="25">
        <f t="shared" ca="1" si="126"/>
        <v>1225.7589041095889</v>
      </c>
      <c r="I970" s="26">
        <f t="shared" ca="1" si="122"/>
        <v>-9263664.2824307997</v>
      </c>
      <c r="J970" s="26">
        <f t="shared" ca="1" si="124"/>
        <v>9263664.2824307997</v>
      </c>
      <c r="K970" s="27">
        <f t="shared" ca="1" si="125"/>
        <v>-37750.827447555232</v>
      </c>
      <c r="L970" s="27">
        <f t="shared" ca="1" si="123"/>
        <v>140.5</v>
      </c>
    </row>
    <row r="971" spans="1:12">
      <c r="A971" s="31">
        <v>71590</v>
      </c>
      <c r="B971" s="23">
        <v>968</v>
      </c>
      <c r="C971" s="24">
        <f t="shared" si="120"/>
        <v>15294787.888800548</v>
      </c>
      <c r="D971" s="24"/>
      <c r="E971" s="24">
        <f t="shared" si="119"/>
        <v>15407475.117658615</v>
      </c>
      <c r="F971" s="24">
        <f t="shared" si="121"/>
        <v>53531.757610801913</v>
      </c>
      <c r="G971" s="32"/>
      <c r="H971" s="25">
        <f t="shared" ca="1" si="126"/>
        <v>1226.7589041095889</v>
      </c>
      <c r="I971" s="26">
        <f t="shared" ca="1" si="122"/>
        <v>-9301415.1098783556</v>
      </c>
      <c r="J971" s="26">
        <f t="shared" ca="1" si="124"/>
        <v>9301415.1098783556</v>
      </c>
      <c r="K971" s="27">
        <f t="shared" ca="1" si="125"/>
        <v>-37882.955343621674</v>
      </c>
      <c r="L971" s="27">
        <f t="shared" ca="1" si="123"/>
        <v>140.58333333333331</v>
      </c>
    </row>
    <row r="972" spans="1:12">
      <c r="A972" s="31">
        <v>71621</v>
      </c>
      <c r="B972" s="23">
        <v>969</v>
      </c>
      <c r="C972" s="24">
        <f t="shared" si="120"/>
        <v>15349819.64641135</v>
      </c>
      <c r="D972" s="24"/>
      <c r="E972" s="24">
        <f t="shared" si="119"/>
        <v>15462892.771711724</v>
      </c>
      <c r="F972" s="24">
        <f t="shared" si="121"/>
        <v>53724.368762439721</v>
      </c>
      <c r="G972" s="32"/>
      <c r="H972" s="25">
        <f t="shared" ca="1" si="126"/>
        <v>1227.7589041095889</v>
      </c>
      <c r="I972" s="26">
        <f t="shared" ca="1" si="122"/>
        <v>-9339298.0652219765</v>
      </c>
      <c r="J972" s="26">
        <f t="shared" ca="1" si="124"/>
        <v>9339298.0652219765</v>
      </c>
      <c r="K972" s="27">
        <f t="shared" ca="1" si="125"/>
        <v>-38015.545687324346</v>
      </c>
      <c r="L972" s="27">
        <f t="shared" ca="1" si="123"/>
        <v>140.66666666666666</v>
      </c>
    </row>
    <row r="973" spans="1:12">
      <c r="A973" s="31">
        <v>71650</v>
      </c>
      <c r="B973" s="23">
        <v>970</v>
      </c>
      <c r="C973" s="24">
        <f t="shared" si="120"/>
        <v>15405044.015173789</v>
      </c>
      <c r="D973" s="24"/>
      <c r="E973" s="24">
        <f t="shared" ref="E973:E1001" si="127">E972+$O$2+((($O$5-$O$4+D973))*C974)</f>
        <v>15518504.387554018</v>
      </c>
      <c r="F973" s="24">
        <f t="shared" si="121"/>
        <v>53917.654053108257</v>
      </c>
      <c r="G973" s="32"/>
      <c r="H973" s="25">
        <f t="shared" ca="1" si="126"/>
        <v>1228.7589041095889</v>
      </c>
      <c r="I973" s="26">
        <f t="shared" ca="1" si="122"/>
        <v>-9377313.6109092999</v>
      </c>
      <c r="J973" s="26">
        <f t="shared" ca="1" si="124"/>
        <v>9377313.6109092999</v>
      </c>
      <c r="K973" s="27">
        <f t="shared" ca="1" si="125"/>
        <v>-38148.600097229981</v>
      </c>
      <c r="L973" s="27">
        <f t="shared" ca="1" si="123"/>
        <v>140.75</v>
      </c>
    </row>
    <row r="974" spans="1:12">
      <c r="A974" s="31">
        <v>71681</v>
      </c>
      <c r="B974" s="23">
        <v>971</v>
      </c>
      <c r="C974" s="24">
        <f t="shared" si="120"/>
        <v>15460461.669226898</v>
      </c>
      <c r="D974" s="24"/>
      <c r="E974" s="24">
        <f t="shared" si="127"/>
        <v>15574310.64405176</v>
      </c>
      <c r="F974" s="24">
        <f t="shared" si="121"/>
        <v>54111.615842294137</v>
      </c>
      <c r="G974" s="32"/>
      <c r="H974" s="25">
        <f t="shared" ca="1" si="126"/>
        <v>1229.7589041095889</v>
      </c>
      <c r="I974" s="26">
        <f t="shared" ca="1" si="122"/>
        <v>-9415462.2110065296</v>
      </c>
      <c r="J974" s="26">
        <f t="shared" ca="1" si="124"/>
        <v>9415462.2110065296</v>
      </c>
      <c r="K974" s="27">
        <f t="shared" ca="1" si="125"/>
        <v>-38282.120197570286</v>
      </c>
      <c r="L974" s="27">
        <f t="shared" ca="1" si="123"/>
        <v>140.83333333333331</v>
      </c>
    </row>
    <row r="975" spans="1:12">
      <c r="A975" s="31">
        <v>71711</v>
      </c>
      <c r="B975" s="23">
        <v>972</v>
      </c>
      <c r="C975" s="24">
        <f t="shared" si="120"/>
        <v>15516073.285069192</v>
      </c>
      <c r="D975" s="24"/>
      <c r="E975" s="24">
        <f t="shared" si="127"/>
        <v>15630312.222447244</v>
      </c>
      <c r="F975" s="24">
        <f t="shared" si="121"/>
        <v>54306.256497742164</v>
      </c>
      <c r="G975" s="32"/>
      <c r="H975" s="25">
        <f t="shared" ca="1" si="126"/>
        <v>1230.7589041095889</v>
      </c>
      <c r="I975" s="26">
        <f t="shared" ca="1" si="122"/>
        <v>-9453744.3312040996</v>
      </c>
      <c r="J975" s="26">
        <f t="shared" ca="1" si="124"/>
        <v>9453744.3312040996</v>
      </c>
      <c r="K975" s="27">
        <f t="shared" ca="1" si="125"/>
        <v>-38416.107618261784</v>
      </c>
      <c r="L975" s="27">
        <f t="shared" ca="1" si="123"/>
        <v>140.91666666666666</v>
      </c>
    </row>
    <row r="976" spans="1:12">
      <c r="A976" s="31">
        <v>71742</v>
      </c>
      <c r="B976" s="23">
        <v>973</v>
      </c>
      <c r="C976" s="24">
        <f t="shared" si="120"/>
        <v>15571879.541566934</v>
      </c>
      <c r="D976" s="24"/>
      <c r="E976" s="24">
        <f t="shared" si="127"/>
        <v>15686509.806367112</v>
      </c>
      <c r="F976" s="24">
        <f t="shared" si="121"/>
        <v>54501.578395484263</v>
      </c>
      <c r="G976" s="32"/>
      <c r="H976" s="25">
        <f t="shared" ca="1" si="126"/>
        <v>1231.7589041095889</v>
      </c>
      <c r="I976" s="26">
        <f t="shared" ca="1" si="122"/>
        <v>-9492160.4388223607</v>
      </c>
      <c r="J976" s="26">
        <f t="shared" ca="1" si="124"/>
        <v>9492160.4388223607</v>
      </c>
      <c r="K976" s="27">
        <f t="shared" ca="1" si="125"/>
        <v>-38550.563994925695</v>
      </c>
      <c r="L976" s="27">
        <f t="shared" ca="1" si="123"/>
        <v>141</v>
      </c>
    </row>
    <row r="977" spans="1:12">
      <c r="A977" s="31">
        <v>71772</v>
      </c>
      <c r="B977" s="23">
        <v>974</v>
      </c>
      <c r="C977" s="24">
        <f t="shared" si="120"/>
        <v>15627881.119962418</v>
      </c>
      <c r="D977" s="24"/>
      <c r="E977" s="24">
        <f t="shared" si="127"/>
        <v>15742904.081830701</v>
      </c>
      <c r="F977" s="24">
        <f t="shared" si="121"/>
        <v>54697.583919868463</v>
      </c>
      <c r="G977" s="32"/>
      <c r="H977" s="25">
        <f t="shared" ca="1" si="126"/>
        <v>1232.7589041095889</v>
      </c>
      <c r="I977" s="26">
        <f t="shared" ca="1" si="122"/>
        <v>-9530711.0028172862</v>
      </c>
      <c r="J977" s="26">
        <f t="shared" ca="1" si="124"/>
        <v>9530711.0028172862</v>
      </c>
      <c r="K977" s="27">
        <f t="shared" ca="1" si="125"/>
        <v>-38685.490968907936</v>
      </c>
      <c r="L977" s="27">
        <f t="shared" ca="1" si="123"/>
        <v>141.08333333333331</v>
      </c>
    </row>
    <row r="978" spans="1:12">
      <c r="A978" s="31">
        <v>71803</v>
      </c>
      <c r="B978" s="23">
        <v>975</v>
      </c>
      <c r="C978" s="24">
        <f t="shared" si="120"/>
        <v>15684078.703882286</v>
      </c>
      <c r="D978" s="24"/>
      <c r="E978" s="24">
        <f t="shared" si="127"/>
        <v>15799495.737258412</v>
      </c>
      <c r="F978" s="24">
        <f t="shared" si="121"/>
        <v>54894.275463587997</v>
      </c>
      <c r="G978" s="32"/>
      <c r="H978" s="25">
        <f t="shared" ca="1" si="126"/>
        <v>1233.7589041095889</v>
      </c>
      <c r="I978" s="26">
        <f t="shared" ca="1" si="122"/>
        <v>-9569396.4937861934</v>
      </c>
      <c r="J978" s="26">
        <f t="shared" ca="1" si="124"/>
        <v>9569396.4937861934</v>
      </c>
      <c r="K978" s="27">
        <f t="shared" ca="1" si="125"/>
        <v>-38820.890187299112</v>
      </c>
      <c r="L978" s="27">
        <f t="shared" ca="1" si="123"/>
        <v>141.16666666666666</v>
      </c>
    </row>
    <row r="979" spans="1:12">
      <c r="A979" s="31">
        <v>71834</v>
      </c>
      <c r="B979" s="23">
        <v>976</v>
      </c>
      <c r="C979" s="24">
        <f t="shared" si="120"/>
        <v>15740472.979345875</v>
      </c>
      <c r="D979" s="24"/>
      <c r="E979" s="24">
        <f t="shared" si="127"/>
        <v>15856285.463480119</v>
      </c>
      <c r="F979" s="24">
        <f t="shared" si="121"/>
        <v>55091.655427710553</v>
      </c>
      <c r="G979" s="32"/>
      <c r="H979" s="25">
        <f t="shared" ca="1" si="126"/>
        <v>1234.7589041095889</v>
      </c>
      <c r="I979" s="26">
        <f t="shared" ca="1" si="122"/>
        <v>-9608217.3839734923</v>
      </c>
      <c r="J979" s="26">
        <f t="shared" ca="1" si="124"/>
        <v>9608217.3839734923</v>
      </c>
      <c r="K979" s="27">
        <f t="shared" ca="1" si="125"/>
        <v>-38956.763302954656</v>
      </c>
      <c r="L979" s="27">
        <f t="shared" ca="1" si="123"/>
        <v>141.25</v>
      </c>
    </row>
    <row r="980" spans="1:12">
      <c r="A980" s="31">
        <v>71864</v>
      </c>
      <c r="B980" s="23">
        <v>977</v>
      </c>
      <c r="C980" s="24">
        <f t="shared" si="120"/>
        <v>15797064.634773586</v>
      </c>
      <c r="D980" s="24"/>
      <c r="E980" s="24">
        <f t="shared" si="127"/>
        <v>15913273.953743603</v>
      </c>
      <c r="F980" s="24">
        <f t="shared" si="121"/>
        <v>55289.726221707548</v>
      </c>
      <c r="G980" s="32"/>
      <c r="H980" s="25">
        <f t="shared" ca="1" si="126"/>
        <v>1235.7589041095889</v>
      </c>
      <c r="I980" s="26">
        <f t="shared" ca="1" si="122"/>
        <v>-9647174.1472764462</v>
      </c>
      <c r="J980" s="26">
        <f t="shared" ca="1" si="124"/>
        <v>9647174.1472764462</v>
      </c>
      <c r="K980" s="27">
        <f t="shared" ca="1" si="125"/>
        <v>-39093.111974514992</v>
      </c>
      <c r="L980" s="27">
        <f t="shared" ca="1" si="123"/>
        <v>141.33333333333331</v>
      </c>
    </row>
    <row r="981" spans="1:12">
      <c r="A981" s="31">
        <v>71895</v>
      </c>
      <c r="B981" s="23">
        <v>978</v>
      </c>
      <c r="C981" s="24">
        <f t="shared" si="120"/>
        <v>15853854.360995293</v>
      </c>
      <c r="D981" s="24"/>
      <c r="E981" s="24">
        <f t="shared" si="127"/>
        <v>15970461.903723009</v>
      </c>
      <c r="F981" s="24">
        <f t="shared" si="121"/>
        <v>55488.490263483516</v>
      </c>
      <c r="G981" s="32"/>
      <c r="H981" s="25">
        <f t="shared" ca="1" si="126"/>
        <v>1236.7589041095889</v>
      </c>
      <c r="I981" s="26">
        <f t="shared" ca="1" si="122"/>
        <v>-9686267.2592509612</v>
      </c>
      <c r="J981" s="26">
        <f t="shared" ca="1" si="124"/>
        <v>9686267.2592509612</v>
      </c>
      <c r="K981" s="27">
        <f t="shared" ca="1" si="125"/>
        <v>-39229.937866425797</v>
      </c>
      <c r="L981" s="27">
        <f t="shared" ca="1" si="123"/>
        <v>141.41666666666666</v>
      </c>
    </row>
    <row r="982" spans="1:12">
      <c r="A982" s="31">
        <v>71925</v>
      </c>
      <c r="B982" s="23">
        <v>979</v>
      </c>
      <c r="C982" s="24">
        <f t="shared" si="120"/>
        <v>15910842.851258777</v>
      </c>
      <c r="D982" s="24"/>
      <c r="E982" s="24">
        <f t="shared" si="127"/>
        <v>16027850.011527343</v>
      </c>
      <c r="F982" s="24">
        <f t="shared" si="121"/>
        <v>55687.949979405712</v>
      </c>
      <c r="G982" s="32"/>
      <c r="H982" s="25">
        <f t="shared" ca="1" si="126"/>
        <v>1237.7589041095889</v>
      </c>
      <c r="I982" s="26">
        <f t="shared" ca="1" si="122"/>
        <v>-9725497.1971173864</v>
      </c>
      <c r="J982" s="26">
        <f t="shared" ca="1" si="124"/>
        <v>9725497.1971173864</v>
      </c>
      <c r="K982" s="27">
        <f t="shared" ca="1" si="125"/>
        <v>-39367.242648958287</v>
      </c>
      <c r="L982" s="27">
        <f t="shared" ca="1" si="123"/>
        <v>141.5</v>
      </c>
    </row>
    <row r="983" spans="1:12">
      <c r="A983" s="31">
        <v>71956</v>
      </c>
      <c r="B983" s="23">
        <v>980</v>
      </c>
      <c r="C983" s="24">
        <f t="shared" si="120"/>
        <v>15968030.801238183</v>
      </c>
      <c r="D983" s="24"/>
      <c r="E983" s="24">
        <f t="shared" si="127"/>
        <v>16085438.977708992</v>
      </c>
      <c r="F983" s="24">
        <f t="shared" si="121"/>
        <v>55888.107804333631</v>
      </c>
      <c r="G983" s="32"/>
      <c r="H983" s="25">
        <f t="shared" ca="1" si="126"/>
        <v>1238.7589041095889</v>
      </c>
      <c r="I983" s="26">
        <f t="shared" ca="1" si="122"/>
        <v>-9764864.4397663455</v>
      </c>
      <c r="J983" s="26">
        <f t="shared" ca="1" si="124"/>
        <v>9764864.4397663455</v>
      </c>
      <c r="K983" s="27">
        <f t="shared" ca="1" si="125"/>
        <v>-39505.027998229642</v>
      </c>
      <c r="L983" s="27">
        <f t="shared" ca="1" si="123"/>
        <v>141.58333333333331</v>
      </c>
    </row>
    <row r="984" spans="1:12">
      <c r="A984" s="31">
        <v>71987</v>
      </c>
      <c r="B984" s="23">
        <v>981</v>
      </c>
      <c r="C984" s="24">
        <f t="shared" si="120"/>
        <v>16025418.909042517</v>
      </c>
      <c r="D984" s="24"/>
      <c r="E984" s="24">
        <f t="shared" si="127"/>
        <v>16143229.505272277</v>
      </c>
      <c r="F984" s="24">
        <f t="shared" si="121"/>
        <v>56088.966181648801</v>
      </c>
      <c r="G984" s="32"/>
      <c r="H984" s="25">
        <f t="shared" ca="1" si="126"/>
        <v>1239.7589041095889</v>
      </c>
      <c r="I984" s="26">
        <f t="shared" ca="1" si="122"/>
        <v>-9804369.467764575</v>
      </c>
      <c r="J984" s="26">
        <f t="shared" ca="1" si="124"/>
        <v>9804369.467764575</v>
      </c>
      <c r="K984" s="27">
        <f t="shared" ca="1" si="125"/>
        <v>-39643.295596223441</v>
      </c>
      <c r="L984" s="27">
        <f t="shared" ca="1" si="123"/>
        <v>141.66666666666666</v>
      </c>
    </row>
    <row r="985" spans="1:12">
      <c r="A985" s="31">
        <v>72015</v>
      </c>
      <c r="B985" s="23">
        <v>982</v>
      </c>
      <c r="C985" s="24">
        <f t="shared" si="120"/>
        <v>16083007.875224166</v>
      </c>
      <c r="D985" s="24"/>
      <c r="E985" s="24">
        <f t="shared" si="127"/>
        <v>16201222.299682032</v>
      </c>
      <c r="F985" s="24">
        <f t="shared" si="121"/>
        <v>56290.527563284573</v>
      </c>
      <c r="G985" s="32"/>
      <c r="H985" s="25">
        <f t="shared" ca="1" si="126"/>
        <v>1240.7589041095889</v>
      </c>
      <c r="I985" s="26">
        <f t="shared" ca="1" si="122"/>
        <v>-9844012.7633607984</v>
      </c>
      <c r="J985" s="26">
        <f t="shared" ca="1" si="124"/>
        <v>9844012.7633607984</v>
      </c>
      <c r="K985" s="27">
        <f t="shared" ca="1" si="125"/>
        <v>-39782.047130810228</v>
      </c>
      <c r="L985" s="27">
        <f t="shared" ca="1" si="123"/>
        <v>141.75</v>
      </c>
    </row>
    <row r="986" spans="1:12">
      <c r="A986" s="31">
        <v>72046</v>
      </c>
      <c r="B986" s="23">
        <v>983</v>
      </c>
      <c r="C986" s="24">
        <f t="shared" si="120"/>
        <v>16140798.402787451</v>
      </c>
      <c r="D986" s="24"/>
      <c r="E986" s="24">
        <f t="shared" si="127"/>
        <v>16259418.068872223</v>
      </c>
      <c r="F986" s="24">
        <f t="shared" si="121"/>
        <v>56492.794409756068</v>
      </c>
      <c r="G986" s="32"/>
      <c r="H986" s="25">
        <f t="shared" ca="1" si="126"/>
        <v>1241.7589041095889</v>
      </c>
      <c r="I986" s="26">
        <f t="shared" ca="1" si="122"/>
        <v>-9883794.8104916085</v>
      </c>
      <c r="J986" s="26">
        <f t="shared" ca="1" si="124"/>
        <v>9883794.8104916085</v>
      </c>
      <c r="K986" s="27">
        <f t="shared" ca="1" si="125"/>
        <v>-39921.284295768062</v>
      </c>
      <c r="L986" s="27">
        <f t="shared" ca="1" si="123"/>
        <v>141.83333333333331</v>
      </c>
    </row>
    <row r="987" spans="1:12">
      <c r="A987" s="31">
        <v>72076</v>
      </c>
      <c r="B987" s="23">
        <v>984</v>
      </c>
      <c r="C987" s="24">
        <f t="shared" si="120"/>
        <v>16198791.197197206</v>
      </c>
      <c r="D987" s="24"/>
      <c r="E987" s="24">
        <f t="shared" si="127"/>
        <v>16317817.523254579</v>
      </c>
      <c r="F987" s="24">
        <f t="shared" si="121"/>
        <v>56695.769190190214</v>
      </c>
      <c r="G987" s="32"/>
      <c r="H987" s="25">
        <f t="shared" ca="1" si="126"/>
        <v>1242.7589041095889</v>
      </c>
      <c r="I987" s="26">
        <f t="shared" ca="1" si="122"/>
        <v>-9923716.094787376</v>
      </c>
      <c r="J987" s="26">
        <f t="shared" ca="1" si="124"/>
        <v>9923716.094787376</v>
      </c>
      <c r="K987" s="27">
        <f t="shared" ca="1" si="125"/>
        <v>-40061.008790803244</v>
      </c>
      <c r="L987" s="27">
        <f t="shared" ca="1" si="123"/>
        <v>141.91666666666666</v>
      </c>
    </row>
    <row r="988" spans="1:12">
      <c r="A988" s="31">
        <v>72107</v>
      </c>
      <c r="B988" s="23">
        <v>985</v>
      </c>
      <c r="C988" s="24">
        <f t="shared" si="120"/>
        <v>16256986.966387397</v>
      </c>
      <c r="D988" s="24"/>
      <c r="E988" s="24">
        <f t="shared" si="127"/>
        <v>16376421.375727274</v>
      </c>
      <c r="F988" s="24">
        <f t="shared" si="121"/>
        <v>56899.454382355885</v>
      </c>
      <c r="G988" s="32"/>
      <c r="H988" s="25">
        <f t="shared" ca="1" si="126"/>
        <v>1243.7589041095889</v>
      </c>
      <c r="I988" s="26">
        <f t="shared" ca="1" si="122"/>
        <v>-9963777.1035781801</v>
      </c>
      <c r="J988" s="26">
        <f t="shared" ca="1" si="124"/>
        <v>9963777.1035781801</v>
      </c>
      <c r="K988" s="27">
        <f t="shared" ca="1" si="125"/>
        <v>-40201.222321571062</v>
      </c>
      <c r="L988" s="27">
        <f t="shared" ca="1" si="123"/>
        <v>142</v>
      </c>
    </row>
    <row r="989" spans="1:12">
      <c r="A989" s="31">
        <v>72137</v>
      </c>
      <c r="B989" s="23">
        <v>986</v>
      </c>
      <c r="C989" s="24">
        <f t="shared" si="120"/>
        <v>16315386.420769753</v>
      </c>
      <c r="D989" s="24"/>
      <c r="E989" s="24">
        <f t="shared" si="127"/>
        <v>16435230.341683622</v>
      </c>
      <c r="F989" s="24">
        <f t="shared" si="121"/>
        <v>57103.852472694132</v>
      </c>
      <c r="G989" s="32"/>
      <c r="H989" s="25">
        <f t="shared" ca="1" si="126"/>
        <v>1244.7589041095889</v>
      </c>
      <c r="I989" s="26">
        <f t="shared" ca="1" si="122"/>
        <v>-10003978.325899752</v>
      </c>
      <c r="J989" s="26">
        <f t="shared" ca="1" si="124"/>
        <v>10003978.325899752</v>
      </c>
      <c r="K989" s="27">
        <f t="shared" ca="1" si="125"/>
        <v>-40341.926599696562</v>
      </c>
      <c r="L989" s="27">
        <f t="shared" ca="1" si="123"/>
        <v>142.08333333333331</v>
      </c>
    </row>
    <row r="990" spans="1:12">
      <c r="A990" s="31">
        <v>72168</v>
      </c>
      <c r="B990" s="23">
        <v>987</v>
      </c>
      <c r="C990" s="24">
        <f t="shared" si="120"/>
        <v>16373990.273242448</v>
      </c>
      <c r="D990" s="24"/>
      <c r="E990" s="24">
        <f t="shared" si="127"/>
        <v>16494245.139020817</v>
      </c>
      <c r="F990" s="24">
        <f t="shared" si="121"/>
        <v>57308.965956348562</v>
      </c>
      <c r="G990" s="32"/>
      <c r="H990" s="25">
        <f t="shared" ca="1" si="126"/>
        <v>1245.7589041095889</v>
      </c>
      <c r="I990" s="26">
        <f t="shared" ca="1" si="122"/>
        <v>-10044320.252499448</v>
      </c>
      <c r="J990" s="26">
        <f t="shared" ca="1" si="124"/>
        <v>10044320.252499448</v>
      </c>
      <c r="K990" s="27">
        <f t="shared" ca="1" si="125"/>
        <v>-40483.123342795501</v>
      </c>
      <c r="L990" s="27">
        <f t="shared" ca="1" si="123"/>
        <v>142.16666666666666</v>
      </c>
    </row>
    <row r="991" spans="1:12">
      <c r="A991" s="31">
        <v>72199</v>
      </c>
      <c r="B991" s="23">
        <v>988</v>
      </c>
      <c r="C991" s="24">
        <f t="shared" si="120"/>
        <v>16432799.239198796</v>
      </c>
      <c r="D991" s="24"/>
      <c r="E991" s="24">
        <f t="shared" si="127"/>
        <v>16553466.488148693</v>
      </c>
      <c r="F991" s="24">
        <f t="shared" si="121"/>
        <v>57514.797337195785</v>
      </c>
      <c r="G991" s="32"/>
      <c r="H991" s="25">
        <f t="shared" ca="1" si="126"/>
        <v>1246.7589041095889</v>
      </c>
      <c r="I991" s="26">
        <f t="shared" ca="1" si="122"/>
        <v>-10084803.375842243</v>
      </c>
      <c r="J991" s="26">
        <f t="shared" ca="1" si="124"/>
        <v>10084803.375842243</v>
      </c>
      <c r="K991" s="27">
        <f t="shared" ca="1" si="125"/>
        <v>-40624.814274495286</v>
      </c>
      <c r="L991" s="27">
        <f t="shared" ca="1" si="123"/>
        <v>142.25</v>
      </c>
    </row>
    <row r="992" spans="1:12">
      <c r="A992" s="31">
        <v>72229</v>
      </c>
      <c r="B992" s="23">
        <v>989</v>
      </c>
      <c r="C992" s="24">
        <f t="shared" si="120"/>
        <v>16491814.036535991</v>
      </c>
      <c r="D992" s="24"/>
      <c r="E992" s="24">
        <f t="shared" si="127"/>
        <v>16612895.111998517</v>
      </c>
      <c r="F992" s="24">
        <f t="shared" si="121"/>
        <v>57721.349127875961</v>
      </c>
      <c r="G992" s="32"/>
      <c r="H992" s="25">
        <f t="shared" ca="1" si="126"/>
        <v>1247.7589041095889</v>
      </c>
      <c r="I992" s="26">
        <f t="shared" ca="1" si="122"/>
        <v>-10125428.190116739</v>
      </c>
      <c r="J992" s="26">
        <f t="shared" ca="1" si="124"/>
        <v>10125428.190116739</v>
      </c>
      <c r="K992" s="27">
        <f t="shared" ca="1" si="125"/>
        <v>-40767.001124456016</v>
      </c>
      <c r="L992" s="27">
        <f t="shared" ca="1" si="123"/>
        <v>142.33333333333331</v>
      </c>
    </row>
    <row r="993" spans="1:12">
      <c r="A993" s="31">
        <v>72260</v>
      </c>
      <c r="B993" s="23">
        <v>990</v>
      </c>
      <c r="C993" s="24">
        <f t="shared" si="120"/>
        <v>16551035.385663867</v>
      </c>
      <c r="D993" s="24"/>
      <c r="E993" s="24">
        <f t="shared" si="127"/>
        <v>16672531.736031815</v>
      </c>
      <c r="F993" s="24">
        <f t="shared" si="121"/>
        <v>57928.623849823525</v>
      </c>
      <c r="G993" s="32"/>
      <c r="H993" s="25">
        <f t="shared" ca="1" si="126"/>
        <v>1248.7589041095889</v>
      </c>
      <c r="I993" s="26">
        <f t="shared" ca="1" si="122"/>
        <v>-10166195.191241195</v>
      </c>
      <c r="J993" s="26">
        <f t="shared" ca="1" si="124"/>
        <v>10166195.191241195</v>
      </c>
      <c r="K993" s="27">
        <f t="shared" ca="1" si="125"/>
        <v>-40909.685628391613</v>
      </c>
      <c r="L993" s="27">
        <f t="shared" ca="1" si="123"/>
        <v>142.41666666666666</v>
      </c>
    </row>
    <row r="994" spans="1:12">
      <c r="A994" s="31">
        <v>72290</v>
      </c>
      <c r="B994" s="23">
        <v>991</v>
      </c>
      <c r="C994" s="24">
        <f t="shared" si="120"/>
        <v>16610464.009513691</v>
      </c>
      <c r="D994" s="24"/>
      <c r="E994" s="24">
        <f t="shared" si="127"/>
        <v>16732377.088249231</v>
      </c>
      <c r="F994" s="24">
        <f t="shared" si="121"/>
        <v>58136.624033297914</v>
      </c>
      <c r="G994" s="32"/>
      <c r="H994" s="25">
        <f t="shared" ca="1" si="126"/>
        <v>1249.7589041095889</v>
      </c>
      <c r="I994" s="26">
        <f t="shared" ca="1" si="122"/>
        <v>-10207104.876869587</v>
      </c>
      <c r="J994" s="26">
        <f t="shared" ca="1" si="124"/>
        <v>10207104.876869587</v>
      </c>
      <c r="K994" s="27">
        <f t="shared" ca="1" si="125"/>
        <v>-41052.869528090989</v>
      </c>
      <c r="L994" s="27">
        <f t="shared" ca="1" si="123"/>
        <v>142.5</v>
      </c>
    </row>
    <row r="995" spans="1:12">
      <c r="A995" s="31">
        <v>72321</v>
      </c>
      <c r="B995" s="23">
        <v>992</v>
      </c>
      <c r="C995" s="24">
        <f t="shared" si="120"/>
        <v>16670100.633546989</v>
      </c>
      <c r="D995" s="24"/>
      <c r="E995" s="24">
        <f t="shared" si="127"/>
        <v>16792431.899199408</v>
      </c>
      <c r="F995" s="24">
        <f t="shared" si="121"/>
        <v>58345.35221741446</v>
      </c>
      <c r="G995" s="32"/>
      <c r="H995" s="25">
        <f t="shared" ca="1" si="126"/>
        <v>1250.7589041095889</v>
      </c>
      <c r="I995" s="26">
        <f t="shared" ca="1" si="122"/>
        <v>-10248157.746397678</v>
      </c>
      <c r="J995" s="26">
        <f t="shared" ca="1" si="124"/>
        <v>10248157.746397678</v>
      </c>
      <c r="K995" s="27">
        <f t="shared" ca="1" si="125"/>
        <v>-41196.554571439301</v>
      </c>
      <c r="L995" s="27">
        <f t="shared" ca="1" si="123"/>
        <v>142.58333333333331</v>
      </c>
    </row>
    <row r="996" spans="1:12">
      <c r="A996" s="31">
        <v>72352</v>
      </c>
      <c r="B996" s="23">
        <v>993</v>
      </c>
      <c r="C996" s="24">
        <f t="shared" si="120"/>
        <v>16729945.985764405</v>
      </c>
      <c r="D996" s="24"/>
      <c r="E996" s="24">
        <f t="shared" si="127"/>
        <v>16852696.90198791</v>
      </c>
      <c r="F996" s="24">
        <f t="shared" si="121"/>
        <v>58554.810950175408</v>
      </c>
      <c r="G996" s="32"/>
      <c r="H996" s="25">
        <f t="shared" ca="1" si="126"/>
        <v>1251.7589041095889</v>
      </c>
      <c r="I996" s="26">
        <f t="shared" ca="1" si="122"/>
        <v>-10289354.300969116</v>
      </c>
      <c r="J996" s="26">
        <f t="shared" ca="1" si="124"/>
        <v>10289354.300969116</v>
      </c>
      <c r="K996" s="27">
        <f t="shared" ca="1" si="125"/>
        <v>-41340.742512439341</v>
      </c>
      <c r="L996" s="27">
        <f t="shared" ca="1" si="123"/>
        <v>142.66666666666666</v>
      </c>
    </row>
    <row r="997" spans="1:12">
      <c r="A997" s="31">
        <v>72380</v>
      </c>
      <c r="B997" s="23">
        <v>994</v>
      </c>
      <c r="C997" s="24">
        <f t="shared" si="120"/>
        <v>16790000.796714582</v>
      </c>
      <c r="D997" s="24"/>
      <c r="E997" s="24">
        <f t="shared" si="127"/>
        <v>16913172.832286172</v>
      </c>
      <c r="F997" s="24">
        <f t="shared" si="121"/>
        <v>58765.002788501028</v>
      </c>
      <c r="G997" s="32"/>
      <c r="H997" s="25">
        <f t="shared" ca="1" si="126"/>
        <v>1252.7589041095889</v>
      </c>
      <c r="I997" s="26">
        <f t="shared" ca="1" si="122"/>
        <v>-10330695.043481555</v>
      </c>
      <c r="J997" s="26">
        <f t="shared" ca="1" si="124"/>
        <v>10330695.043481555</v>
      </c>
      <c r="K997" s="27">
        <f t="shared" ca="1" si="125"/>
        <v>-41485.435111232873</v>
      </c>
      <c r="L997" s="27">
        <f t="shared" ca="1" si="123"/>
        <v>142.75</v>
      </c>
    </row>
    <row r="998" spans="1:12">
      <c r="A998" s="31">
        <v>72411</v>
      </c>
      <c r="B998" s="23">
        <v>995</v>
      </c>
      <c r="C998" s="24">
        <f t="shared" si="120"/>
        <v>16850265.799503084</v>
      </c>
      <c r="D998" s="24"/>
      <c r="E998" s="24">
        <f t="shared" si="127"/>
        <v>16973860.428340476</v>
      </c>
      <c r="F998" s="24">
        <f t="shared" si="121"/>
        <v>58975.930298260791</v>
      </c>
      <c r="G998" s="32"/>
      <c r="H998" s="25">
        <f t="shared" ca="1" si="126"/>
        <v>1253.7589041095889</v>
      </c>
      <c r="I998" s="26">
        <f t="shared" ca="1" si="122"/>
        <v>-10372180.478592787</v>
      </c>
      <c r="J998" s="26">
        <f t="shared" ca="1" si="124"/>
        <v>10372180.478592787</v>
      </c>
      <c r="K998" s="27">
        <f t="shared" ca="1" si="125"/>
        <v>-41630.634134122185</v>
      </c>
      <c r="L998" s="27">
        <f t="shared" ca="1" si="123"/>
        <v>142.83333333333331</v>
      </c>
    </row>
    <row r="999" spans="1:12">
      <c r="A999" s="31">
        <v>72441</v>
      </c>
      <c r="B999" s="23">
        <v>996</v>
      </c>
      <c r="C999" s="24">
        <f t="shared" si="120"/>
        <v>16910741.729801346</v>
      </c>
      <c r="D999" s="24"/>
      <c r="E999" s="24">
        <f t="shared" si="127"/>
        <v>17034760.430980969</v>
      </c>
      <c r="F999" s="24">
        <f t="shared" si="121"/>
        <v>59187.596054304704</v>
      </c>
      <c r="G999" s="32"/>
      <c r="H999" s="25">
        <f t="shared" ca="1" si="126"/>
        <v>1254.7589041095889</v>
      </c>
      <c r="I999" s="26">
        <f t="shared" ca="1" si="122"/>
        <v>-10413811.11272691</v>
      </c>
      <c r="J999" s="26">
        <f t="shared" ca="1" si="124"/>
        <v>10413811.11272691</v>
      </c>
      <c r="K999" s="27">
        <f t="shared" ca="1" si="125"/>
        <v>-41776.341353591619</v>
      </c>
      <c r="L999" s="27">
        <f t="shared" ca="1" si="123"/>
        <v>142.91666666666666</v>
      </c>
    </row>
    <row r="1000" spans="1:12">
      <c r="A1000" s="31">
        <v>72472</v>
      </c>
      <c r="B1000" s="23">
        <v>997</v>
      </c>
      <c r="C1000" s="24">
        <f t="shared" si="120"/>
        <v>16971429.32585565</v>
      </c>
      <c r="D1000" s="24"/>
      <c r="E1000" s="24">
        <f t="shared" si="127"/>
        <v>17095873.583630707</v>
      </c>
      <c r="F1000" s="24">
        <f t="shared" si="121"/>
        <v>59400.002640494771</v>
      </c>
      <c r="G1000" s="32"/>
      <c r="H1000" s="25">
        <f t="shared" ca="1" si="126"/>
        <v>1255.7589041095889</v>
      </c>
      <c r="I1000" s="26">
        <f t="shared" ca="1" si="122"/>
        <v>-10455587.454080502</v>
      </c>
      <c r="J1000" s="26">
        <f t="shared" ca="1" si="124"/>
        <v>10455587.454080502</v>
      </c>
      <c r="K1000" s="27">
        <f t="shared" ca="1" si="125"/>
        <v>-41922.558548329187</v>
      </c>
      <c r="L1000" s="27">
        <f t="shared" ca="1" si="123"/>
        <v>143</v>
      </c>
    </row>
    <row r="1001" spans="1:12">
      <c r="A1001" s="31">
        <v>72502</v>
      </c>
      <c r="B1001" s="23">
        <v>998</v>
      </c>
      <c r="C1001" s="24">
        <f t="shared" si="120"/>
        <v>17032329.328496143</v>
      </c>
      <c r="D1001" s="24"/>
      <c r="E1001" s="24">
        <f t="shared" si="127"/>
        <v>17097373.583630707</v>
      </c>
      <c r="F1001" s="24">
        <f t="shared" si="121"/>
        <v>59613.152649736498</v>
      </c>
      <c r="G1001" s="32"/>
      <c r="H1001" s="25">
        <f t="shared" ca="1" si="126"/>
        <v>1256.7589041095889</v>
      </c>
      <c r="I1001" s="26">
        <f t="shared" ca="1" si="122"/>
        <v>-10497510.012628831</v>
      </c>
      <c r="J1001" s="26">
        <f t="shared" ca="1" si="124"/>
        <v>10497510.012628831</v>
      </c>
      <c r="K1001" s="27">
        <f t="shared" ca="1" si="125"/>
        <v>-42069.287503248343</v>
      </c>
      <c r="L1001" s="27">
        <f t="shared" ca="1" si="123"/>
        <v>143.08333333333331</v>
      </c>
    </row>
  </sheetData>
  <mergeCells count="3">
    <mergeCell ref="G2:G3"/>
    <mergeCell ref="H2:L2"/>
    <mergeCell ref="A2:F2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D6"/>
  <sheetViews>
    <sheetView workbookViewId="0">
      <selection activeCell="D11" sqref="D11"/>
    </sheetView>
  </sheetViews>
  <sheetFormatPr defaultColWidth="8.85546875" defaultRowHeight="15"/>
  <cols>
    <col min="2" max="2" width="6.42578125" bestFit="1" customWidth="1"/>
    <col min="4" max="4" width="33" customWidth="1"/>
  </cols>
  <sheetData>
    <row r="1" spans="1:4" ht="31.5">
      <c r="A1" s="7" t="s">
        <v>68</v>
      </c>
      <c r="B1" s="7" t="s">
        <v>69</v>
      </c>
      <c r="D1" s="7" t="s">
        <v>70</v>
      </c>
    </row>
    <row r="2" spans="1:4">
      <c r="A2" s="5" t="s">
        <v>71</v>
      </c>
      <c r="B2" s="6">
        <v>0.7</v>
      </c>
      <c r="D2" s="8">
        <v>41361.694490740738</v>
      </c>
    </row>
    <row r="3" spans="1:4">
      <c r="A3" s="5" t="s">
        <v>72</v>
      </c>
      <c r="B3" s="6">
        <v>0.2</v>
      </c>
      <c r="D3" s="9" t="s">
        <v>73</v>
      </c>
    </row>
    <row r="4" spans="1:4">
      <c r="A4" s="5" t="s">
        <v>74</v>
      </c>
      <c r="B4" s="6">
        <v>0.1</v>
      </c>
      <c r="D4" s="10" t="s">
        <v>75</v>
      </c>
    </row>
    <row r="5" spans="1:4">
      <c r="D5" s="9" t="s">
        <v>76</v>
      </c>
    </row>
    <row r="6" spans="1:4">
      <c r="D6" s="10" t="s">
        <v>77</v>
      </c>
    </row>
  </sheetData>
  <pageMargins left="0.511811024" right="0.511811024" top="0.78740157499999996" bottom="0.78740157499999996" header="0.31496062000000002" footer="0.31496062000000002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Resumo</vt:lpstr>
      <vt:lpstr>Planilha1</vt:lpstr>
      <vt:lpstr>Analitico</vt:lpstr>
      <vt:lpstr>Pivot - Analitico</vt:lpstr>
      <vt:lpstr>Performance</vt:lpstr>
      <vt:lpstr>Aposentadoria</vt:lpstr>
      <vt:lpstr>Perfil de investimento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Fabio</dc:creator>
  <cp:keywords/>
  <dc:description/>
  <cp:lastModifiedBy>Fabio</cp:lastModifiedBy>
  <cp:revision/>
  <dcterms:created xsi:type="dcterms:W3CDTF">2014-05-02T18:07:03Z</dcterms:created>
  <dcterms:modified xsi:type="dcterms:W3CDTF">2016-09-09T02:14:52Z</dcterms:modified>
  <cp:category/>
  <cp:contentStatus/>
</cp:coreProperties>
</file>