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outo\OneDrive\Documentos\Curso de Renda Fixa B3\Módulo 1\Estudo\"/>
    </mc:Choice>
  </mc:AlternateContent>
  <bookViews>
    <workbookView xWindow="0" yWindow="0" windowWidth="20490" windowHeight="7905" firstSheet="3" activeTab="10"/>
  </bookViews>
  <sheets>
    <sheet name="Notes" sheetId="8" r:id="rId1"/>
    <sheet name="Exemplo 1" sheetId="9" r:id="rId2"/>
    <sheet name="Exercício 1" sheetId="6" r:id="rId3"/>
    <sheet name="Exercício 2" sheetId="10" r:id="rId4"/>
    <sheet name="Exemplo 2" sheetId="11" r:id="rId5"/>
    <sheet name="Exemplo 3" sheetId="12" r:id="rId6"/>
    <sheet name="Exercício 3" sheetId="13" r:id="rId7"/>
    <sheet name="Extra 1" sheetId="14" r:id="rId8"/>
    <sheet name="Extra 2" sheetId="15" r:id="rId9"/>
    <sheet name="Extra 3" sheetId="16" r:id="rId10"/>
    <sheet name="Extra 4" sheetId="17" r:id="rId11"/>
  </sheets>
  <calcPr calcId="152511"/>
</workbook>
</file>

<file path=xl/calcChain.xml><?xml version="1.0" encoding="utf-8"?>
<calcChain xmlns="http://schemas.openxmlformats.org/spreadsheetml/2006/main">
  <c r="I18" i="17" l="1"/>
  <c r="E14" i="17"/>
  <c r="E13" i="17"/>
  <c r="G14" i="17"/>
  <c r="G3" i="17"/>
  <c r="G4" i="17"/>
  <c r="G13" i="17"/>
  <c r="H13" i="17" s="1"/>
  <c r="F13" i="17"/>
  <c r="F14" i="17" s="1"/>
  <c r="B8" i="17"/>
  <c r="G12" i="17" s="1"/>
  <c r="H12" i="17" s="1"/>
  <c r="H5" i="17"/>
  <c r="I3" i="17" s="1"/>
  <c r="H4" i="17"/>
  <c r="F3" i="17"/>
  <c r="H3" i="17" s="1"/>
  <c r="I18" i="16"/>
  <c r="B8" i="16"/>
  <c r="G12" i="16" s="1"/>
  <c r="G14" i="16"/>
  <c r="H14" i="16" s="1"/>
  <c r="F14" i="16"/>
  <c r="F13" i="16"/>
  <c r="I3" i="16"/>
  <c r="H5" i="16"/>
  <c r="G13" i="16"/>
  <c r="H13" i="16" s="1"/>
  <c r="F3" i="16"/>
  <c r="G3" i="16" s="1"/>
  <c r="H3" i="16" s="1"/>
  <c r="G4" i="16"/>
  <c r="H4" i="16" s="1"/>
  <c r="I3" i="15"/>
  <c r="H4" i="15"/>
  <c r="H3" i="15"/>
  <c r="G4" i="15"/>
  <c r="G3" i="15"/>
  <c r="C4" i="15"/>
  <c r="E4" i="15"/>
  <c r="F4" i="15"/>
  <c r="H14" i="17" l="1"/>
  <c r="I12" i="17"/>
  <c r="I3" i="14"/>
  <c r="H4" i="14"/>
  <c r="H3" i="14"/>
  <c r="G4" i="14"/>
  <c r="G3" i="14"/>
  <c r="G4" i="13" l="1"/>
  <c r="G3" i="13"/>
  <c r="F12" i="12"/>
  <c r="G3" i="11"/>
  <c r="G3" i="10"/>
  <c r="G4" i="10" l="1"/>
  <c r="H4" i="10" s="1"/>
  <c r="H3" i="10"/>
  <c r="H4" i="11"/>
  <c r="H3" i="11"/>
  <c r="G14" i="13"/>
  <c r="H14" i="13" s="1"/>
  <c r="C14" i="13"/>
  <c r="G13" i="13"/>
  <c r="H13" i="13" s="1"/>
  <c r="B8" i="13"/>
  <c r="G12" i="13" s="1"/>
  <c r="H12" i="13" s="1"/>
  <c r="H5" i="13"/>
  <c r="H4" i="13"/>
  <c r="H3" i="13"/>
  <c r="H12" i="12"/>
  <c r="B7" i="12"/>
  <c r="F3" i="12"/>
  <c r="H3" i="12" s="1"/>
  <c r="I3" i="12" s="1"/>
  <c r="H4" i="12"/>
  <c r="D2" i="9"/>
  <c r="H11" i="12" l="1"/>
  <c r="I11" i="12" s="1"/>
  <c r="I15" i="12" s="1"/>
  <c r="F11" i="12"/>
  <c r="I3" i="13"/>
  <c r="I12" i="13"/>
  <c r="I3" i="11"/>
  <c r="I3" i="10"/>
  <c r="I18" i="13" l="1"/>
  <c r="D13" i="6"/>
  <c r="D12" i="6"/>
  <c r="D11" i="6"/>
  <c r="D7" i="6"/>
  <c r="D6" i="6"/>
  <c r="D5" i="6"/>
  <c r="D14" i="6" l="1"/>
  <c r="E14" i="6" s="1"/>
  <c r="D8" i="6"/>
  <c r="E8" i="6" s="1"/>
  <c r="E16" i="6" l="1"/>
  <c r="H12" i="16"/>
  <c r="I12" i="16" s="1"/>
</calcChain>
</file>

<file path=xl/sharedStrings.xml><?xml version="1.0" encoding="utf-8"?>
<sst xmlns="http://schemas.openxmlformats.org/spreadsheetml/2006/main" count="258" uniqueCount="53">
  <si>
    <t>DU</t>
  </si>
  <si>
    <t>Preço</t>
  </si>
  <si>
    <t>Venda</t>
  </si>
  <si>
    <t>Compra</t>
  </si>
  <si>
    <t>Vendido</t>
  </si>
  <si>
    <t>O ajuste diário é uma compra, pois eu vendi mais que comprei. A soma das compras tem que dar a soma das vendas.</t>
  </si>
  <si>
    <t>O tamanho do contrato vale 30, ou seja, para cada real negociado nessa operação eu multiplico por 30</t>
  </si>
  <si>
    <t>Qtde Contratos</t>
  </si>
  <si>
    <t>Operação pré-fixada</t>
  </si>
  <si>
    <t>Valor de 100.000 pontos, onde cada ponto vale R$ 1,00</t>
  </si>
  <si>
    <t>Data de vencimento é no primeiro dia útil do mês de vencimento</t>
  </si>
  <si>
    <t>Último dia de negociação é no dia anterior ao vencimento</t>
  </si>
  <si>
    <t>O seu PU é calculado utilizando a taxas de juros composta 100.000 = PV * (1 + i / 100)^n</t>
  </si>
  <si>
    <t>PU</t>
  </si>
  <si>
    <t>FV</t>
  </si>
  <si>
    <t>Quantidade</t>
  </si>
  <si>
    <t>Resultado</t>
  </si>
  <si>
    <t>Venda (+)</t>
  </si>
  <si>
    <t>1º Dia</t>
  </si>
  <si>
    <t>Operação Taxa</t>
  </si>
  <si>
    <t>Operação PU</t>
  </si>
  <si>
    <t>Financeiro</t>
  </si>
  <si>
    <t>Compra (-)</t>
  </si>
  <si>
    <t>-</t>
  </si>
  <si>
    <t>CDI CETIP</t>
  </si>
  <si>
    <t>2º Dia</t>
  </si>
  <si>
    <t>BMF Venda</t>
  </si>
  <si>
    <t>Vd / Pos</t>
  </si>
  <si>
    <t>Cp / Neg</t>
  </si>
  <si>
    <t>Zerou (Vd)</t>
  </si>
  <si>
    <t>Vd / Pos.</t>
  </si>
  <si>
    <t>Cp / Neg.</t>
  </si>
  <si>
    <t>Amanheço com uma venda na custódia, pois se comprei 100 e vendi 40, então estou vendido em 60</t>
  </si>
  <si>
    <t>Zerar (Vd / Pos.)</t>
  </si>
  <si>
    <t>Tamanho do Contrato</t>
  </si>
  <si>
    <r>
      <t xml:space="preserve">Quem </t>
    </r>
    <r>
      <rPr>
        <sz val="11"/>
        <color rgb="FF00B050"/>
        <rFont val="Calibri"/>
        <family val="2"/>
        <scheme val="minor"/>
      </rPr>
      <t>vende</t>
    </r>
    <r>
      <rPr>
        <sz val="11"/>
        <color theme="1"/>
        <rFont val="Calibri"/>
        <family val="2"/>
        <scheme val="minor"/>
      </rPr>
      <t xml:space="preserve"> recebe </t>
    </r>
    <r>
      <rPr>
        <sz val="11"/>
        <color rgb="FF00B050"/>
        <rFont val="Calibri"/>
        <family val="2"/>
        <scheme val="minor"/>
      </rPr>
      <t>(+).</t>
    </r>
  </si>
  <si>
    <r>
      <t xml:space="preserve">Quem </t>
    </r>
    <r>
      <rPr>
        <sz val="11"/>
        <color rgb="FFFF0000"/>
        <rFont val="Calibri"/>
        <family val="2"/>
        <scheme val="minor"/>
      </rPr>
      <t>compra</t>
    </r>
    <r>
      <rPr>
        <sz val="11"/>
        <color theme="1"/>
        <rFont val="Calibri"/>
        <family val="2"/>
        <scheme val="minor"/>
      </rPr>
      <t xml:space="preserve"> paga </t>
    </r>
    <r>
      <rPr>
        <sz val="11"/>
        <color rgb="FFFF0000"/>
        <rFont val="Calibri"/>
        <family val="2"/>
        <scheme val="minor"/>
      </rPr>
      <t>(-).</t>
    </r>
  </si>
  <si>
    <t>Resposta do 1º dia é um prejuízo de 60 reais na operação.</t>
  </si>
  <si>
    <t>Como estou mais comprado do que vendido, zerar significa fazer uma venda de 40.</t>
  </si>
  <si>
    <t>Resposta do 2º dia é um lucro de 360 reais na operação.</t>
  </si>
  <si>
    <t>Resultado final de toda estratégia.</t>
  </si>
  <si>
    <t>Atualização do Ajuste diário é o PU divulgado pela BMF (Ajuste diário) multiplicado pelo fator para um dia da taxa do CDI</t>
  </si>
  <si>
    <t>Tx%a.a.</t>
  </si>
  <si>
    <r>
      <rPr>
        <b/>
        <sz val="11"/>
        <color rgb="FF0070C0"/>
        <rFont val="Calibri"/>
        <family val="2"/>
        <scheme val="minor"/>
      </rPr>
      <t>A.D.</t>
    </r>
    <r>
      <rPr>
        <sz val="11"/>
        <color rgb="FFFF0000"/>
        <rFont val="Calibri"/>
        <family val="2"/>
        <scheme val="minor"/>
      </rPr>
      <t xml:space="preserve"> Cp.</t>
    </r>
  </si>
  <si>
    <r>
      <rPr>
        <b/>
        <sz val="11"/>
        <color rgb="FF0070C0"/>
        <rFont val="Calibri"/>
        <family val="2"/>
        <scheme val="minor"/>
      </rPr>
      <t>A.D.</t>
    </r>
    <r>
      <rPr>
        <sz val="11"/>
        <color theme="1"/>
        <rFont val="Calibri"/>
        <family val="2"/>
        <scheme val="minor"/>
      </rPr>
      <t xml:space="preserve"> Compra</t>
    </r>
  </si>
  <si>
    <r>
      <rPr>
        <b/>
        <sz val="11"/>
        <color rgb="FF0070C0"/>
        <rFont val="Calibri"/>
        <family val="2"/>
        <scheme val="minor"/>
      </rPr>
      <t>A.D.</t>
    </r>
    <r>
      <rPr>
        <sz val="11"/>
        <color theme="1"/>
        <rFont val="Calibri"/>
        <family val="2"/>
        <scheme val="minor"/>
      </rPr>
      <t xml:space="preserve"> Venda (+)</t>
    </r>
  </si>
  <si>
    <t>Res. 1º Dia</t>
  </si>
  <si>
    <t>Res. 2º Dia</t>
  </si>
  <si>
    <t>Resultado da Operação</t>
  </si>
  <si>
    <r>
      <rPr>
        <b/>
        <sz val="11"/>
        <color rgb="FF0070C0"/>
        <rFont val="Calibri"/>
        <family val="2"/>
        <scheme val="minor"/>
      </rPr>
      <t xml:space="preserve">A.D. </t>
    </r>
    <r>
      <rPr>
        <sz val="11"/>
        <color theme="1"/>
        <rFont val="Calibri"/>
        <family val="2"/>
        <scheme val="minor"/>
      </rPr>
      <t>Compra</t>
    </r>
  </si>
  <si>
    <t>Vd / Cp.</t>
  </si>
  <si>
    <t>Zerou (Cp)</t>
  </si>
  <si>
    <r>
      <rPr>
        <b/>
        <sz val="11"/>
        <color theme="5"/>
        <rFont val="Calibri"/>
        <family val="2"/>
        <scheme val="minor"/>
      </rPr>
      <t>Atualização D+1</t>
    </r>
    <r>
      <rPr>
        <b/>
        <sz val="11"/>
        <color theme="1"/>
        <rFont val="Calibri"/>
        <family val="2"/>
        <scheme val="minor"/>
      </rPr>
      <t xml:space="preserve"> do </t>
    </r>
    <r>
      <rPr>
        <b/>
        <sz val="11"/>
        <color rgb="FF0070C0"/>
        <rFont val="Calibri"/>
        <family val="2"/>
        <scheme val="minor"/>
      </rPr>
      <t>Ajuste Diário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</si>
</sst>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40" fontId="0" fillId="0" borderId="0" xfId="0" applyNumberForma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38" fontId="2" fillId="0" borderId="0" xfId="0" applyNumberFormat="1" applyFont="1" applyAlignment="1">
      <alignment horizontal="center" vertical="center"/>
    </xf>
    <xf numFmtId="40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8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/>
    <xf numFmtId="40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 applyAlignment="1">
      <alignment horizontal="right" vertical="center"/>
    </xf>
    <xf numFmtId="40" fontId="2" fillId="2" borderId="0" xfId="0" applyNumberFormat="1" applyFont="1" applyFill="1" applyAlignment="1">
      <alignment horizontal="right" vertical="center"/>
    </xf>
    <xf numFmtId="40" fontId="2" fillId="2" borderId="0" xfId="0" applyNumberFormat="1" applyFont="1" applyFill="1" applyAlignment="1">
      <alignment horizontal="right"/>
    </xf>
    <xf numFmtId="40" fontId="0" fillId="0" borderId="0" xfId="0" applyNumberFormat="1" applyAlignment="1">
      <alignment horizontal="right"/>
    </xf>
    <xf numFmtId="38" fontId="2" fillId="0" borderId="0" xfId="0" applyNumberFormat="1" applyFont="1" applyFill="1" applyBorder="1" applyAlignment="1">
      <alignment horizontal="center" vertical="center"/>
    </xf>
    <xf numFmtId="40" fontId="2" fillId="0" borderId="0" xfId="0" applyNumberFormat="1" applyFont="1" applyFill="1" applyBorder="1" applyAlignment="1">
      <alignment horizontal="center" vertical="center"/>
    </xf>
    <xf numFmtId="40" fontId="4" fillId="0" borderId="0" xfId="0" applyNumberFormat="1" applyFont="1" applyFill="1" applyBorder="1" applyAlignment="1">
      <alignment horizontal="center" vertical="center"/>
    </xf>
    <xf numFmtId="40" fontId="3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horizontal="center" vertical="center"/>
    </xf>
    <xf numFmtId="38" fontId="0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horizontal="left" vertical="center"/>
    </xf>
    <xf numFmtId="40" fontId="0" fillId="0" borderId="0" xfId="0" applyNumberFormat="1" applyFont="1" applyFill="1" applyBorder="1" applyAlignment="1">
      <alignment horizontal="right" vertical="center"/>
    </xf>
    <xf numFmtId="0" fontId="0" fillId="0" borderId="0" xfId="0" applyFont="1" applyFill="1" applyBorder="1"/>
    <xf numFmtId="40" fontId="2" fillId="2" borderId="0" xfId="0" applyNumberFormat="1" applyFont="1" applyFill="1" applyBorder="1" applyAlignment="1">
      <alignment horizontal="right"/>
    </xf>
    <xf numFmtId="40" fontId="2" fillId="2" borderId="0" xfId="0" applyNumberFormat="1" applyFont="1" applyFill="1" applyBorder="1" applyAlignment="1">
      <alignment horizontal="right" vertical="center"/>
    </xf>
    <xf numFmtId="40" fontId="2" fillId="0" borderId="0" xfId="0" applyNumberFormat="1" applyFont="1" applyAlignment="1">
      <alignment horizontal="center"/>
    </xf>
    <xf numFmtId="40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center" vertical="center"/>
    </xf>
    <xf numFmtId="40" fontId="0" fillId="0" borderId="0" xfId="0" applyNumberFormat="1" applyAlignment="1">
      <alignment horizontal="center" vertical="center"/>
    </xf>
    <xf numFmtId="40" fontId="5" fillId="0" borderId="0" xfId="0" applyNumberFormat="1" applyFont="1" applyAlignment="1">
      <alignment horizontal="center"/>
    </xf>
    <xf numFmtId="40" fontId="5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40" fontId="6" fillId="0" borderId="0" xfId="0" applyNumberFormat="1" applyFont="1" applyAlignment="1">
      <alignment horizontal="center"/>
    </xf>
    <xf numFmtId="40" fontId="2" fillId="2" borderId="0" xfId="0" applyNumberFormat="1" applyFont="1" applyFill="1" applyAlignment="1">
      <alignment horizontal="center" vertical="center" wrapText="1"/>
    </xf>
    <xf numFmtId="40" fontId="5" fillId="0" borderId="0" xfId="0" applyNumberFormat="1" applyFont="1" applyAlignment="1">
      <alignment horizontal="right" vertical="center"/>
    </xf>
    <xf numFmtId="40" fontId="7" fillId="0" borderId="0" xfId="0" applyNumberFormat="1" applyFont="1" applyAlignment="1">
      <alignment horizontal="right" vertical="center"/>
    </xf>
    <xf numFmtId="40" fontId="2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 vertical="center"/>
    </xf>
    <xf numFmtId="40" fontId="6" fillId="0" borderId="0" xfId="0" applyNumberFormat="1" applyFont="1" applyAlignment="1">
      <alignment horizontal="center" vertical="center"/>
    </xf>
    <xf numFmtId="40" fontId="2" fillId="2" borderId="0" xfId="0" applyNumberFormat="1" applyFont="1" applyFill="1"/>
    <xf numFmtId="0" fontId="0" fillId="0" borderId="0" xfId="0" applyAlignment="1">
      <alignment horizontal="center"/>
    </xf>
    <xf numFmtId="40" fontId="5" fillId="0" borderId="0" xfId="0" applyNumberFormat="1" applyFont="1"/>
    <xf numFmtId="40" fontId="2" fillId="0" borderId="0" xfId="0" applyNumberFormat="1" applyFont="1" applyFill="1" applyBorder="1" applyAlignment="1">
      <alignment horizontal="right" vertical="center" indent="1"/>
    </xf>
    <xf numFmtId="40" fontId="2" fillId="2" borderId="0" xfId="0" applyNumberFormat="1" applyFont="1" applyFill="1" applyBorder="1" applyAlignment="1">
      <alignment horizontal="right" vertical="center"/>
    </xf>
    <xf numFmtId="38" fontId="2" fillId="0" borderId="0" xfId="0" applyNumberFormat="1" applyFont="1" applyAlignment="1">
      <alignment horizontal="center" vertical="center"/>
    </xf>
    <xf numFmtId="40" fontId="6" fillId="0" borderId="0" xfId="0" applyNumberFormat="1" applyFont="1" applyAlignment="1">
      <alignment horizontal="center"/>
    </xf>
    <xf numFmtId="40" fontId="6" fillId="0" borderId="0" xfId="0" applyNumberFormat="1" applyFont="1" applyAlignment="1">
      <alignment horizontal="center" vertical="center"/>
    </xf>
    <xf numFmtId="40" fontId="2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8</v>
      </c>
    </row>
    <row r="3" spans="1:1" x14ac:dyDescent="0.25">
      <c r="A3" t="s">
        <v>9</v>
      </c>
    </row>
    <row r="5" spans="1:1" x14ac:dyDescent="0.25">
      <c r="A5" t="s">
        <v>10</v>
      </c>
    </row>
    <row r="7" spans="1:1" x14ac:dyDescent="0.25">
      <c r="A7" t="s">
        <v>11</v>
      </c>
    </row>
    <row r="9" spans="1:1" x14ac:dyDescent="0.25">
      <c r="A9" t="s">
        <v>12</v>
      </c>
    </row>
    <row r="11" spans="1:1" x14ac:dyDescent="0.25">
      <c r="A1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D11" sqref="D11"/>
    </sheetView>
  </sheetViews>
  <sheetFormatPr defaultRowHeight="15" x14ac:dyDescent="0.25"/>
  <cols>
    <col min="1" max="1" width="14" bestFit="1" customWidth="1"/>
    <col min="3" max="3" width="11.42578125" bestFit="1" customWidth="1"/>
    <col min="4" max="4" width="12.42578125" bestFit="1" customWidth="1"/>
    <col min="6" max="6" width="10.140625" bestFit="1" customWidth="1"/>
    <col min="7" max="7" width="9.85546875" bestFit="1" customWidth="1"/>
    <col min="8" max="8" width="13.5703125" bestFit="1" customWidth="1"/>
    <col min="9" max="9" width="12.7109375" bestFit="1" customWidth="1"/>
  </cols>
  <sheetData>
    <row r="1" spans="1:9" x14ac:dyDescent="0.25">
      <c r="A1" s="42" t="s">
        <v>18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41" t="s">
        <v>19</v>
      </c>
      <c r="B2" s="41" t="s">
        <v>42</v>
      </c>
      <c r="C2" s="41" t="s">
        <v>15</v>
      </c>
      <c r="D2" s="41" t="s">
        <v>20</v>
      </c>
      <c r="E2" s="41" t="s">
        <v>0</v>
      </c>
      <c r="F2" s="41" t="s">
        <v>14</v>
      </c>
      <c r="G2" s="41" t="s">
        <v>13</v>
      </c>
      <c r="H2" s="41" t="s">
        <v>21</v>
      </c>
      <c r="I2" s="12" t="s">
        <v>16</v>
      </c>
    </row>
    <row r="3" spans="1:9" x14ac:dyDescent="0.25">
      <c r="A3" s="31" t="s">
        <v>3</v>
      </c>
      <c r="B3" s="31">
        <v>7.6</v>
      </c>
      <c r="C3" s="8">
        <v>700</v>
      </c>
      <c r="D3" s="31" t="s">
        <v>30</v>
      </c>
      <c r="E3" s="8">
        <v>310</v>
      </c>
      <c r="F3" s="11">
        <f>F4</f>
        <v>100000</v>
      </c>
      <c r="G3" s="11">
        <f>F3/(1+B3%)^(E3/252)</f>
        <v>91383.093709095629</v>
      </c>
      <c r="H3" s="11">
        <f>G3*C3</f>
        <v>63968165.596366942</v>
      </c>
      <c r="I3" s="44">
        <f>SUM(H3:H5)</f>
        <v>36459.212871223688</v>
      </c>
    </row>
    <row r="4" spans="1:9" x14ac:dyDescent="0.25">
      <c r="A4" s="31" t="s">
        <v>2</v>
      </c>
      <c r="B4" s="31">
        <v>7.65</v>
      </c>
      <c r="C4" s="8">
        <v>800</v>
      </c>
      <c r="D4" s="31" t="s">
        <v>31</v>
      </c>
      <c r="E4" s="8">
        <v>310</v>
      </c>
      <c r="F4" s="11">
        <v>100000</v>
      </c>
      <c r="G4" s="11">
        <f>-F4/(1+B4%)^(E4/252)</f>
        <v>-91330.88297936965</v>
      </c>
      <c r="H4" s="11">
        <f>G4*C4</f>
        <v>-73064706.383495718</v>
      </c>
      <c r="I4" s="11"/>
    </row>
    <row r="5" spans="1:9" x14ac:dyDescent="0.25">
      <c r="A5" s="45" t="s">
        <v>44</v>
      </c>
      <c r="B5" s="31" t="s">
        <v>23</v>
      </c>
      <c r="C5" s="8">
        <v>100</v>
      </c>
      <c r="D5" s="31" t="s">
        <v>30</v>
      </c>
      <c r="E5" s="8" t="s">
        <v>23</v>
      </c>
      <c r="F5" s="31" t="s">
        <v>23</v>
      </c>
      <c r="G5" s="46">
        <v>91330</v>
      </c>
      <c r="H5" s="11">
        <f>G5*C5</f>
        <v>9133000</v>
      </c>
    </row>
    <row r="7" spans="1:9" x14ac:dyDescent="0.25">
      <c r="A7" s="42" t="s">
        <v>24</v>
      </c>
      <c r="B7" s="49" t="s">
        <v>52</v>
      </c>
      <c r="C7" s="49"/>
      <c r="D7" s="49"/>
    </row>
    <row r="8" spans="1:9" x14ac:dyDescent="0.25">
      <c r="A8" s="33">
        <v>6.39</v>
      </c>
      <c r="B8" s="51">
        <f>G5*(1+A8%)^(1/252)</f>
        <v>91352.451601253983</v>
      </c>
      <c r="C8" s="51"/>
      <c r="D8" s="51"/>
    </row>
    <row r="9" spans="1:9" x14ac:dyDescent="0.25">
      <c r="A9" s="33"/>
      <c r="B9" s="43"/>
      <c r="C9" s="43"/>
      <c r="D9" s="43"/>
    </row>
    <row r="10" spans="1:9" x14ac:dyDescent="0.25">
      <c r="A10" s="42" t="s">
        <v>25</v>
      </c>
      <c r="B10" s="11"/>
      <c r="C10" s="11"/>
      <c r="D10" s="11"/>
      <c r="E10" s="11"/>
      <c r="F10" s="11"/>
      <c r="G10" s="11"/>
      <c r="H10" s="11"/>
      <c r="I10" s="11"/>
    </row>
    <row r="11" spans="1:9" x14ac:dyDescent="0.25">
      <c r="A11" s="41" t="s">
        <v>19</v>
      </c>
      <c r="B11" s="41" t="s">
        <v>42</v>
      </c>
      <c r="C11" s="41" t="s">
        <v>15</v>
      </c>
      <c r="D11" s="41" t="s">
        <v>20</v>
      </c>
      <c r="E11" s="41" t="s">
        <v>0</v>
      </c>
      <c r="F11" s="41" t="s">
        <v>14</v>
      </c>
      <c r="G11" s="41" t="s">
        <v>13</v>
      </c>
      <c r="H11" s="41" t="s">
        <v>21</v>
      </c>
      <c r="I11" s="12" t="s">
        <v>16</v>
      </c>
    </row>
    <row r="12" spans="1:9" x14ac:dyDescent="0.25">
      <c r="A12" s="31" t="s">
        <v>4</v>
      </c>
      <c r="B12" s="31" t="s">
        <v>23</v>
      </c>
      <c r="C12" s="8">
        <v>100</v>
      </c>
      <c r="D12" s="31" t="s">
        <v>31</v>
      </c>
      <c r="E12" s="8" t="s">
        <v>23</v>
      </c>
      <c r="F12" s="31" t="s">
        <v>23</v>
      </c>
      <c r="G12" s="11">
        <f>-B8</f>
        <v>-91352.451601253983</v>
      </c>
      <c r="H12" s="11">
        <f>G12*C12</f>
        <v>-9135245.160125399</v>
      </c>
      <c r="I12" s="44">
        <f>SUM(H12:H14)</f>
        <v>13015.400640863925</v>
      </c>
    </row>
    <row r="13" spans="1:9" x14ac:dyDescent="0.25">
      <c r="A13" s="31" t="s">
        <v>3</v>
      </c>
      <c r="B13" s="31">
        <v>7.57</v>
      </c>
      <c r="C13" s="8">
        <v>300</v>
      </c>
      <c r="D13" s="31" t="s">
        <v>30</v>
      </c>
      <c r="E13" s="8">
        <v>309</v>
      </c>
      <c r="F13" s="11">
        <f>F4</f>
        <v>100000</v>
      </c>
      <c r="G13" s="11">
        <f>F13/(1+B13%)^(E13/252)</f>
        <v>91440.920830668823</v>
      </c>
      <c r="H13" s="11">
        <f>G13*C13</f>
        <v>27432276.249200646</v>
      </c>
      <c r="I13" s="11"/>
    </row>
    <row r="14" spans="1:9" x14ac:dyDescent="0.25">
      <c r="A14" s="45" t="s">
        <v>29</v>
      </c>
      <c r="B14" s="45">
        <v>7.59</v>
      </c>
      <c r="C14" s="45">
        <v>200</v>
      </c>
      <c r="D14" s="31" t="s">
        <v>31</v>
      </c>
      <c r="E14" s="45">
        <v>309</v>
      </c>
      <c r="F14" s="11">
        <f>F13</f>
        <v>100000</v>
      </c>
      <c r="G14" s="11">
        <f>-F14/(1+B14%)^(E14/252)</f>
        <v>-91420.0784421719</v>
      </c>
      <c r="H14" s="11">
        <f>G14*C14</f>
        <v>-18284015.688434381</v>
      </c>
    </row>
    <row r="16" spans="1:9" x14ac:dyDescent="0.25">
      <c r="I16" s="52" t="s">
        <v>48</v>
      </c>
    </row>
    <row r="17" spans="9:9" x14ac:dyDescent="0.25">
      <c r="I17" s="52"/>
    </row>
    <row r="18" spans="9:9" x14ac:dyDescent="0.25">
      <c r="I18" s="12">
        <f>I12+I3</f>
        <v>49474.613512087613</v>
      </c>
    </row>
  </sheetData>
  <mergeCells count="3">
    <mergeCell ref="B7:D7"/>
    <mergeCell ref="B8:D8"/>
    <mergeCell ref="I16:I1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tabSelected="1" workbookViewId="0">
      <selection activeCell="A3" sqref="A3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1.42578125" bestFit="1" customWidth="1"/>
    <col min="4" max="4" width="12.42578125" bestFit="1" customWidth="1"/>
    <col min="6" max="6" width="10.140625" bestFit="1" customWidth="1"/>
    <col min="7" max="7" width="9.85546875" bestFit="1" customWidth="1"/>
    <col min="8" max="8" width="13.5703125" bestFit="1" customWidth="1"/>
    <col min="9" max="9" width="13.5703125" customWidth="1"/>
  </cols>
  <sheetData>
    <row r="1" spans="1:9" x14ac:dyDescent="0.25">
      <c r="A1" s="42" t="s">
        <v>18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41" t="s">
        <v>19</v>
      </c>
      <c r="B2" s="41" t="s">
        <v>42</v>
      </c>
      <c r="C2" s="41" t="s">
        <v>15</v>
      </c>
      <c r="D2" s="41" t="s">
        <v>20</v>
      </c>
      <c r="E2" s="41" t="s">
        <v>0</v>
      </c>
      <c r="F2" s="41" t="s">
        <v>14</v>
      </c>
      <c r="G2" s="41" t="s">
        <v>13</v>
      </c>
      <c r="H2" s="41" t="s">
        <v>21</v>
      </c>
      <c r="I2" s="12" t="s">
        <v>16</v>
      </c>
    </row>
    <row r="3" spans="1:9" x14ac:dyDescent="0.25">
      <c r="A3" s="31" t="s">
        <v>2</v>
      </c>
      <c r="B3" s="31">
        <v>10.23</v>
      </c>
      <c r="C3" s="8">
        <v>200</v>
      </c>
      <c r="D3" s="31" t="s">
        <v>31</v>
      </c>
      <c r="E3" s="8">
        <v>1189</v>
      </c>
      <c r="F3" s="11">
        <f>F4</f>
        <v>100000</v>
      </c>
      <c r="G3" s="11">
        <f>-F3/(1+B3%)^(E3/252)</f>
        <v>-63156.603468003756</v>
      </c>
      <c r="H3" s="11">
        <f>G3*C3</f>
        <v>-12631320.693600751</v>
      </c>
      <c r="I3" s="44">
        <f>SUM(H3:H5)</f>
        <v>-35182.828290306032</v>
      </c>
    </row>
    <row r="4" spans="1:9" x14ac:dyDescent="0.25">
      <c r="A4" s="31" t="s">
        <v>2</v>
      </c>
      <c r="B4" s="31">
        <v>10.29</v>
      </c>
      <c r="C4" s="8">
        <v>400</v>
      </c>
      <c r="D4" s="31" t="s">
        <v>31</v>
      </c>
      <c r="E4" s="8">
        <v>1189</v>
      </c>
      <c r="F4" s="11">
        <v>100000</v>
      </c>
      <c r="G4" s="11">
        <f>-F4/(1+B4%)^(E4/252)</f>
        <v>-62994.655336723888</v>
      </c>
      <c r="H4" s="11">
        <f>G4*C4</f>
        <v>-25197862.134689555</v>
      </c>
      <c r="I4" s="11"/>
    </row>
    <row r="5" spans="1:9" x14ac:dyDescent="0.25">
      <c r="A5" s="45" t="s">
        <v>44</v>
      </c>
      <c r="B5" s="31" t="s">
        <v>23</v>
      </c>
      <c r="C5" s="8">
        <v>600</v>
      </c>
      <c r="D5" s="31" t="s">
        <v>50</v>
      </c>
      <c r="E5" s="8" t="s">
        <v>23</v>
      </c>
      <c r="F5" s="31" t="s">
        <v>23</v>
      </c>
      <c r="G5" s="46">
        <v>62990</v>
      </c>
      <c r="H5" s="11">
        <f>G5*C5</f>
        <v>37794000</v>
      </c>
    </row>
    <row r="7" spans="1:9" x14ac:dyDescent="0.25">
      <c r="A7" s="42" t="s">
        <v>24</v>
      </c>
      <c r="B7" s="49" t="s">
        <v>52</v>
      </c>
      <c r="C7" s="49"/>
      <c r="D7" s="49"/>
    </row>
    <row r="8" spans="1:9" x14ac:dyDescent="0.25">
      <c r="A8" s="33">
        <v>6.39</v>
      </c>
      <c r="B8" s="51">
        <f>G5*(1+A8%)^(1/252)</f>
        <v>63005.484795390221</v>
      </c>
      <c r="C8" s="51"/>
      <c r="D8" s="51"/>
    </row>
    <row r="9" spans="1:9" x14ac:dyDescent="0.25">
      <c r="A9" s="33"/>
      <c r="B9" s="43"/>
      <c r="C9" s="43"/>
      <c r="D9" s="43"/>
    </row>
    <row r="10" spans="1:9" x14ac:dyDescent="0.25">
      <c r="A10" s="42" t="s">
        <v>25</v>
      </c>
      <c r="B10" s="11"/>
      <c r="C10" s="11"/>
      <c r="D10" s="11"/>
      <c r="E10" s="11"/>
      <c r="F10" s="11"/>
      <c r="G10" s="11"/>
      <c r="H10" s="11"/>
      <c r="I10" s="11"/>
    </row>
    <row r="11" spans="1:9" x14ac:dyDescent="0.25">
      <c r="A11" s="41" t="s">
        <v>19</v>
      </c>
      <c r="B11" s="41" t="s">
        <v>42</v>
      </c>
      <c r="C11" s="41" t="s">
        <v>15</v>
      </c>
      <c r="D11" s="41" t="s">
        <v>20</v>
      </c>
      <c r="E11" s="41" t="s">
        <v>0</v>
      </c>
      <c r="F11" s="41" t="s">
        <v>14</v>
      </c>
      <c r="G11" s="41" t="s">
        <v>13</v>
      </c>
      <c r="H11" s="41" t="s">
        <v>21</v>
      </c>
      <c r="I11" s="12" t="s">
        <v>16</v>
      </c>
    </row>
    <row r="12" spans="1:9" x14ac:dyDescent="0.25">
      <c r="A12" s="31" t="s">
        <v>4</v>
      </c>
      <c r="B12" s="31" t="s">
        <v>23</v>
      </c>
      <c r="C12" s="8">
        <v>600</v>
      </c>
      <c r="D12" s="31" t="s">
        <v>31</v>
      </c>
      <c r="E12" s="8" t="s">
        <v>23</v>
      </c>
      <c r="F12" s="31" t="s">
        <v>23</v>
      </c>
      <c r="G12" s="11">
        <f>-B8</f>
        <v>-63005.484795390221</v>
      </c>
      <c r="H12" s="11">
        <f>G12*C12</f>
        <v>-37803290.877234131</v>
      </c>
      <c r="I12" s="44">
        <f>SUM(H12:H14)</f>
        <v>276022.57191284373</v>
      </c>
    </row>
    <row r="13" spans="1:9" x14ac:dyDescent="0.25">
      <c r="A13" s="31" t="s">
        <v>3</v>
      </c>
      <c r="B13" s="31">
        <v>10.15</v>
      </c>
      <c r="C13" s="8">
        <v>100</v>
      </c>
      <c r="D13" s="31" t="s">
        <v>30</v>
      </c>
      <c r="E13" s="8">
        <f>E3-1</f>
        <v>1188</v>
      </c>
      <c r="F13" s="11">
        <f>F4</f>
        <v>100000</v>
      </c>
      <c r="G13" s="11">
        <f>F13/(1+B13%)^(E13/252)</f>
        <v>63397.636059374214</v>
      </c>
      <c r="H13" s="11">
        <f>G13*C13</f>
        <v>6339763.6059374213</v>
      </c>
      <c r="I13" s="11"/>
    </row>
    <row r="14" spans="1:9" x14ac:dyDescent="0.25">
      <c r="A14" s="45" t="s">
        <v>51</v>
      </c>
      <c r="B14" s="45">
        <v>10.119999999999999</v>
      </c>
      <c r="C14" s="45">
        <v>500</v>
      </c>
      <c r="D14" s="31" t="s">
        <v>30</v>
      </c>
      <c r="E14" s="8">
        <f>E13</f>
        <v>1188</v>
      </c>
      <c r="F14" s="11">
        <f>F13</f>
        <v>100000</v>
      </c>
      <c r="G14" s="11">
        <f>F14/(1+B14%)^(E14/252)</f>
        <v>63479.099686419104</v>
      </c>
      <c r="H14" s="11">
        <f>G14*C14</f>
        <v>31739549.843209554</v>
      </c>
    </row>
    <row r="16" spans="1:9" x14ac:dyDescent="0.25">
      <c r="I16" s="52" t="s">
        <v>48</v>
      </c>
    </row>
    <row r="17" spans="9:9" x14ac:dyDescent="0.25">
      <c r="I17" s="52"/>
    </row>
    <row r="18" spans="9:9" x14ac:dyDescent="0.25">
      <c r="I18" s="12">
        <f>I12+I3</f>
        <v>240839.7436225377</v>
      </c>
    </row>
  </sheetData>
  <mergeCells count="3">
    <mergeCell ref="B7:D7"/>
    <mergeCell ref="B8:D8"/>
    <mergeCell ref="I16:I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workbookViewId="0"/>
  </sheetViews>
  <sheetFormatPr defaultRowHeight="15" x14ac:dyDescent="0.25"/>
  <cols>
    <col min="1" max="16384" width="9.140625" style="7"/>
  </cols>
  <sheetData>
    <row r="1" spans="1:4" x14ac:dyDescent="0.25">
      <c r="A1" s="6" t="s">
        <v>42</v>
      </c>
      <c r="B1" s="6" t="s">
        <v>0</v>
      </c>
      <c r="C1" s="6" t="s">
        <v>14</v>
      </c>
      <c r="D1" s="13" t="s">
        <v>13</v>
      </c>
    </row>
    <row r="2" spans="1:4" x14ac:dyDescent="0.25">
      <c r="A2" s="9">
        <v>7.7</v>
      </c>
      <c r="B2" s="8">
        <v>121</v>
      </c>
      <c r="C2" s="8">
        <v>100000</v>
      </c>
      <c r="D2" s="12">
        <f>C2/(1+A2%)^(B2/252)</f>
        <v>96500.896683310828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zoomScale="110" zoomScaleNormal="110" workbookViewId="0">
      <selection sqref="A1:B1"/>
    </sheetView>
  </sheetViews>
  <sheetFormatPr defaultRowHeight="15" x14ac:dyDescent="0.25"/>
  <cols>
    <col min="1" max="1" width="15.42578125" style="23" bestFit="1" customWidth="1"/>
    <col min="2" max="2" width="14.5703125" style="24" bestFit="1" customWidth="1"/>
    <col min="3" max="3" width="11.7109375" style="23" customWidth="1"/>
    <col min="4" max="4" width="10.28515625" style="23" customWidth="1"/>
    <col min="5" max="5" width="10.7109375" style="23" bestFit="1" customWidth="1"/>
    <col min="6" max="6" width="3.7109375" style="25" customWidth="1"/>
    <col min="7" max="7" width="106.140625" style="1" bestFit="1" customWidth="1"/>
    <col min="8" max="8" width="5.5703125" style="1" bestFit="1" customWidth="1"/>
    <col min="9" max="9" width="6.7109375" style="1" bestFit="1" customWidth="1"/>
    <col min="10" max="10" width="5.28515625" style="1" bestFit="1" customWidth="1"/>
    <col min="11" max="16384" width="9.140625" style="1"/>
  </cols>
  <sheetData>
    <row r="1" spans="1:7" x14ac:dyDescent="0.25">
      <c r="A1" s="47" t="s">
        <v>34</v>
      </c>
      <c r="B1" s="47"/>
      <c r="C1" s="24">
        <v>30</v>
      </c>
      <c r="G1" s="5" t="s">
        <v>6</v>
      </c>
    </row>
    <row r="3" spans="1:7" x14ac:dyDescent="0.25">
      <c r="A3" s="20" t="s">
        <v>18</v>
      </c>
      <c r="G3" s="4"/>
    </row>
    <row r="4" spans="1:7" x14ac:dyDescent="0.25">
      <c r="A4" s="20" t="s">
        <v>20</v>
      </c>
      <c r="B4" s="19" t="s">
        <v>7</v>
      </c>
      <c r="C4" s="20" t="s">
        <v>1</v>
      </c>
      <c r="D4" s="20" t="s">
        <v>21</v>
      </c>
    </row>
    <row r="5" spans="1:7" x14ac:dyDescent="0.25">
      <c r="A5" s="21" t="s">
        <v>30</v>
      </c>
      <c r="B5" s="24">
        <v>100</v>
      </c>
      <c r="C5" s="23">
        <v>7.2</v>
      </c>
      <c r="D5" s="26">
        <f>B5*C5</f>
        <v>720</v>
      </c>
      <c r="G5" s="4" t="s">
        <v>35</v>
      </c>
    </row>
    <row r="6" spans="1:7" x14ac:dyDescent="0.25">
      <c r="A6" s="22" t="s">
        <v>31</v>
      </c>
      <c r="B6" s="24">
        <v>40</v>
      </c>
      <c r="C6" s="23">
        <v>7.1</v>
      </c>
      <c r="D6" s="26">
        <f>-B6*C6</f>
        <v>-284</v>
      </c>
      <c r="G6" s="4" t="s">
        <v>36</v>
      </c>
    </row>
    <row r="7" spans="1:7" x14ac:dyDescent="0.25">
      <c r="A7" s="22" t="s">
        <v>43</v>
      </c>
      <c r="B7" s="24">
        <v>60</v>
      </c>
      <c r="C7" s="35">
        <v>7.3</v>
      </c>
      <c r="D7" s="26">
        <f>-B7*C7</f>
        <v>-438</v>
      </c>
      <c r="E7" s="26"/>
      <c r="F7" s="1"/>
      <c r="G7" s="4" t="s">
        <v>5</v>
      </c>
    </row>
    <row r="8" spans="1:7" customFormat="1" x14ac:dyDescent="0.25">
      <c r="A8" s="27"/>
      <c r="B8" s="27"/>
      <c r="C8" s="36" t="s">
        <v>46</v>
      </c>
      <c r="D8" s="28">
        <f>SUM(D5:D7)</f>
        <v>-2</v>
      </c>
      <c r="E8" s="28">
        <f>D8*$C$1</f>
        <v>-60</v>
      </c>
      <c r="F8" s="25"/>
      <c r="G8" s="25" t="s">
        <v>37</v>
      </c>
    </row>
    <row r="9" spans="1:7" x14ac:dyDescent="0.25">
      <c r="A9" s="20" t="s">
        <v>25</v>
      </c>
    </row>
    <row r="10" spans="1:7" x14ac:dyDescent="0.25">
      <c r="A10" s="20" t="s">
        <v>20</v>
      </c>
      <c r="B10" s="19" t="s">
        <v>7</v>
      </c>
      <c r="C10" s="20" t="s">
        <v>1</v>
      </c>
      <c r="D10" s="20" t="s">
        <v>21</v>
      </c>
    </row>
    <row r="11" spans="1:7" x14ac:dyDescent="0.25">
      <c r="A11" s="21" t="s">
        <v>30</v>
      </c>
      <c r="B11" s="24">
        <v>60</v>
      </c>
      <c r="C11" s="35">
        <v>7.3</v>
      </c>
      <c r="D11" s="26">
        <f>B11*C11</f>
        <v>438</v>
      </c>
      <c r="G11" s="4" t="s">
        <v>32</v>
      </c>
    </row>
    <row r="12" spans="1:7" x14ac:dyDescent="0.25">
      <c r="A12" s="22" t="s">
        <v>31</v>
      </c>
      <c r="B12" s="24">
        <v>100</v>
      </c>
      <c r="C12" s="23">
        <v>7</v>
      </c>
      <c r="D12" s="26">
        <f>-B12*C12</f>
        <v>-700</v>
      </c>
    </row>
    <row r="13" spans="1:7" x14ac:dyDescent="0.25">
      <c r="A13" s="21" t="s">
        <v>33</v>
      </c>
      <c r="B13" s="24">
        <v>40</v>
      </c>
      <c r="C13" s="23">
        <v>6.85</v>
      </c>
      <c r="D13" s="26">
        <f>+B13*C13</f>
        <v>274</v>
      </c>
      <c r="E13" s="26"/>
      <c r="F13" s="1"/>
      <c r="G13" s="4" t="s">
        <v>38</v>
      </c>
    </row>
    <row r="14" spans="1:7" x14ac:dyDescent="0.25">
      <c r="C14" s="36" t="s">
        <v>47</v>
      </c>
      <c r="D14" s="29">
        <f>SUM(D11:D13)</f>
        <v>12</v>
      </c>
      <c r="E14" s="28">
        <f>D14*$C$1</f>
        <v>360</v>
      </c>
      <c r="F14" s="1"/>
      <c r="G14" s="25" t="s">
        <v>39</v>
      </c>
    </row>
    <row r="16" spans="1:7" x14ac:dyDescent="0.25">
      <c r="C16" s="48" t="s">
        <v>48</v>
      </c>
      <c r="D16" s="48"/>
      <c r="E16" s="28">
        <f>E14+E8</f>
        <v>300</v>
      </c>
      <c r="F16" s="1"/>
      <c r="G16" s="25" t="s">
        <v>40</v>
      </c>
    </row>
    <row r="17" spans="6:6" x14ac:dyDescent="0.25">
      <c r="F17" s="1"/>
    </row>
  </sheetData>
  <mergeCells count="2">
    <mergeCell ref="A1:B1"/>
    <mergeCell ref="C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GridLines="0" workbookViewId="0"/>
  </sheetViews>
  <sheetFormatPr defaultRowHeight="15" x14ac:dyDescent="0.25"/>
  <cols>
    <col min="1" max="1" width="14" style="11" bestFit="1" customWidth="1"/>
    <col min="2" max="2" width="10.140625" style="11" bestFit="1" customWidth="1"/>
    <col min="3" max="3" width="11.42578125" style="11" bestFit="1" customWidth="1"/>
    <col min="4" max="4" width="12.42578125" style="11" bestFit="1" customWidth="1"/>
    <col min="5" max="5" width="8.42578125" style="11" customWidth="1"/>
    <col min="6" max="6" width="10.140625" style="11" bestFit="1" customWidth="1"/>
    <col min="7" max="7" width="9.85546875" style="11" bestFit="1" customWidth="1"/>
    <col min="8" max="8" width="14" style="11" customWidth="1"/>
    <col min="9" max="9" width="10.85546875" style="11" customWidth="1"/>
    <col min="10" max="16384" width="9.140625" style="11"/>
  </cols>
  <sheetData>
    <row r="1" spans="1:9" x14ac:dyDescent="0.25">
      <c r="A1" s="10" t="s">
        <v>18</v>
      </c>
    </row>
    <row r="2" spans="1:9" x14ac:dyDescent="0.25">
      <c r="A2" s="30" t="s">
        <v>19</v>
      </c>
      <c r="B2" s="30" t="s">
        <v>42</v>
      </c>
      <c r="C2" s="30" t="s">
        <v>15</v>
      </c>
      <c r="D2" s="30" t="s">
        <v>20</v>
      </c>
      <c r="E2" s="30" t="s">
        <v>0</v>
      </c>
      <c r="F2" s="10" t="s">
        <v>14</v>
      </c>
      <c r="G2" s="30" t="s">
        <v>13</v>
      </c>
      <c r="H2" s="30" t="s">
        <v>21</v>
      </c>
      <c r="I2" s="12" t="s">
        <v>16</v>
      </c>
    </row>
    <row r="3" spans="1:9" x14ac:dyDescent="0.25">
      <c r="A3" s="9" t="s">
        <v>3</v>
      </c>
      <c r="B3" s="9">
        <v>7.15</v>
      </c>
      <c r="C3" s="8">
        <v>1000</v>
      </c>
      <c r="D3" s="8" t="s">
        <v>27</v>
      </c>
      <c r="E3" s="8">
        <v>317</v>
      </c>
      <c r="F3" s="9">
        <v>100000</v>
      </c>
      <c r="G3" s="18">
        <f>F3/(1+B3%)^(E3/252)</f>
        <v>91679.396889896962</v>
      </c>
      <c r="H3" s="18">
        <f>G3*C3</f>
        <v>91679396.889896959</v>
      </c>
      <c r="I3" s="17">
        <f>SUM(H3:H4)</f>
        <v>128994.36993078887</v>
      </c>
    </row>
    <row r="4" spans="1:9" x14ac:dyDescent="0.25">
      <c r="A4" s="9" t="s">
        <v>2</v>
      </c>
      <c r="B4" s="9">
        <v>7.27</v>
      </c>
      <c r="C4" s="8">
        <v>1000</v>
      </c>
      <c r="D4" s="8" t="s">
        <v>28</v>
      </c>
      <c r="E4" s="8">
        <v>317</v>
      </c>
      <c r="F4" s="31">
        <v>100000</v>
      </c>
      <c r="G4" s="18">
        <f>-($F$3/(1+B4%)^(E4/252))</f>
        <v>-91550.40251996617</v>
      </c>
      <c r="H4" s="18">
        <f>G4*C4</f>
        <v>-91550402.51996617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GridLines="0" workbookViewId="0"/>
  </sheetViews>
  <sheetFormatPr defaultRowHeight="15" x14ac:dyDescent="0.25"/>
  <cols>
    <col min="1" max="1" width="14" style="11" bestFit="1" customWidth="1"/>
    <col min="2" max="2" width="10.140625" style="11" bestFit="1" customWidth="1"/>
    <col min="3" max="3" width="11.5703125" style="11" bestFit="1" customWidth="1"/>
    <col min="4" max="4" width="12.42578125" style="11" bestFit="1" customWidth="1"/>
    <col min="5" max="5" width="8" style="11" customWidth="1"/>
    <col min="6" max="6" width="10.140625" style="11" bestFit="1" customWidth="1"/>
    <col min="7" max="7" width="9.85546875" style="11" bestFit="1" customWidth="1"/>
    <col min="8" max="8" width="13" style="11" customWidth="1"/>
    <col min="9" max="9" width="10.7109375" style="11" customWidth="1"/>
    <col min="10" max="16384" width="9.140625" style="11"/>
  </cols>
  <sheetData>
    <row r="1" spans="1:9" x14ac:dyDescent="0.25">
      <c r="A1" s="10" t="s">
        <v>18</v>
      </c>
    </row>
    <row r="2" spans="1:9" x14ac:dyDescent="0.25">
      <c r="A2" s="14" t="s">
        <v>19</v>
      </c>
      <c r="B2" s="14" t="s">
        <v>42</v>
      </c>
      <c r="C2" s="14" t="s">
        <v>15</v>
      </c>
      <c r="D2" s="14" t="s">
        <v>20</v>
      </c>
      <c r="E2" s="14" t="s">
        <v>0</v>
      </c>
      <c r="F2" s="10" t="s">
        <v>14</v>
      </c>
      <c r="G2" s="14" t="s">
        <v>13</v>
      </c>
      <c r="H2" s="14" t="s">
        <v>21</v>
      </c>
      <c r="I2" s="12" t="s">
        <v>16</v>
      </c>
    </row>
    <row r="3" spans="1:9" x14ac:dyDescent="0.25">
      <c r="A3" s="9" t="s">
        <v>2</v>
      </c>
      <c r="B3" s="9">
        <v>7.7</v>
      </c>
      <c r="C3" s="8">
        <v>100</v>
      </c>
      <c r="D3" s="8" t="s">
        <v>31</v>
      </c>
      <c r="E3" s="8">
        <v>121</v>
      </c>
      <c r="F3" s="9">
        <v>100000</v>
      </c>
      <c r="G3" s="9">
        <f>-(F3/(1+B3%)^(E3/252))</f>
        <v>-96500.896683310828</v>
      </c>
      <c r="H3" s="11">
        <f>G3*C3</f>
        <v>-9650089.6683310829</v>
      </c>
      <c r="I3" s="12">
        <f>H3+H4</f>
        <v>1187.3316689170897</v>
      </c>
    </row>
    <row r="4" spans="1:9" x14ac:dyDescent="0.25">
      <c r="A4" s="9" t="s">
        <v>44</v>
      </c>
      <c r="B4" s="9" t="s">
        <v>23</v>
      </c>
      <c r="C4" s="8">
        <v>100</v>
      </c>
      <c r="D4" s="9" t="s">
        <v>30</v>
      </c>
      <c r="E4" s="9" t="s">
        <v>23</v>
      </c>
      <c r="F4" s="31" t="s">
        <v>23</v>
      </c>
      <c r="G4" s="34">
        <v>96512.77</v>
      </c>
      <c r="H4" s="11">
        <f>G4*C4</f>
        <v>9651277</v>
      </c>
    </row>
    <row r="5" spans="1:9" x14ac:dyDescent="0.25">
      <c r="A5" s="9"/>
    </row>
    <row r="6" spans="1:9" x14ac:dyDescent="0.25">
      <c r="A6" s="9"/>
    </row>
    <row r="7" spans="1:9" x14ac:dyDescent="0.25">
      <c r="A7" s="9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/>
  </sheetViews>
  <sheetFormatPr defaultRowHeight="15" x14ac:dyDescent="0.25"/>
  <cols>
    <col min="1" max="1" width="14" style="11" bestFit="1" customWidth="1"/>
    <col min="2" max="2" width="9.7109375" style="11" customWidth="1"/>
    <col min="3" max="3" width="13.85546875" style="11" bestFit="1" customWidth="1"/>
    <col min="4" max="4" width="7.5703125" style="11" customWidth="1"/>
    <col min="5" max="5" width="13.85546875" style="11" customWidth="1"/>
    <col min="6" max="6" width="9.28515625" style="11" bestFit="1" customWidth="1"/>
    <col min="7" max="7" width="15.42578125" style="11" bestFit="1" customWidth="1"/>
    <col min="8" max="8" width="13.5703125" style="11" bestFit="1" customWidth="1"/>
    <col min="9" max="9" width="15.42578125" style="11" bestFit="1" customWidth="1"/>
    <col min="10" max="16384" width="9.140625" style="11"/>
  </cols>
  <sheetData>
    <row r="1" spans="1:9" x14ac:dyDescent="0.25">
      <c r="A1" s="10" t="s">
        <v>18</v>
      </c>
      <c r="B1" s="9"/>
      <c r="C1" s="9"/>
      <c r="D1" s="9"/>
      <c r="E1" s="31"/>
      <c r="F1" s="9"/>
      <c r="G1" s="9"/>
      <c r="H1" s="9"/>
    </row>
    <row r="2" spans="1:9" x14ac:dyDescent="0.25">
      <c r="A2" s="10" t="s">
        <v>19</v>
      </c>
      <c r="B2" s="10" t="s">
        <v>42</v>
      </c>
      <c r="C2" s="10" t="s">
        <v>20</v>
      </c>
      <c r="D2" s="10" t="s">
        <v>0</v>
      </c>
      <c r="E2" s="10" t="s">
        <v>14</v>
      </c>
      <c r="F2" s="10" t="s">
        <v>13</v>
      </c>
      <c r="G2" s="10" t="s">
        <v>15</v>
      </c>
      <c r="H2" s="10" t="s">
        <v>21</v>
      </c>
      <c r="I2" s="12" t="s">
        <v>16</v>
      </c>
    </row>
    <row r="3" spans="1:9" x14ac:dyDescent="0.25">
      <c r="A3" s="9" t="s">
        <v>2</v>
      </c>
      <c r="B3" s="9">
        <v>7.25</v>
      </c>
      <c r="C3" s="9" t="s">
        <v>22</v>
      </c>
      <c r="D3" s="8">
        <v>85</v>
      </c>
      <c r="E3" s="9">
        <v>100000</v>
      </c>
      <c r="F3" s="9">
        <f>E3/(1+B3%)^(D3/252)</f>
        <v>97666.796321717149</v>
      </c>
      <c r="G3" s="8">
        <v>500</v>
      </c>
      <c r="H3" s="9">
        <f>-G3*F3</f>
        <v>-48833398.160858572</v>
      </c>
      <c r="I3" s="12">
        <f>SUM(H3:H4)</f>
        <v>-4608.1608585715294</v>
      </c>
    </row>
    <row r="4" spans="1:9" x14ac:dyDescent="0.25">
      <c r="A4" s="9" t="s">
        <v>23</v>
      </c>
      <c r="B4" s="9" t="s">
        <v>23</v>
      </c>
      <c r="C4" s="9" t="s">
        <v>45</v>
      </c>
      <c r="D4" s="9" t="s">
        <v>23</v>
      </c>
      <c r="E4" s="31" t="s">
        <v>23</v>
      </c>
      <c r="F4" s="34">
        <v>97657.58</v>
      </c>
      <c r="G4" s="8">
        <v>500</v>
      </c>
      <c r="H4" s="9">
        <f>G4*F4</f>
        <v>48828790</v>
      </c>
    </row>
    <row r="5" spans="1:9" x14ac:dyDescent="0.25">
      <c r="A5" s="9"/>
      <c r="B5" s="9"/>
      <c r="C5" s="9"/>
      <c r="D5" s="9"/>
      <c r="E5" s="31"/>
      <c r="F5" s="9"/>
    </row>
    <row r="6" spans="1:9" x14ac:dyDescent="0.25">
      <c r="A6" s="10" t="s">
        <v>24</v>
      </c>
      <c r="B6" s="49" t="s">
        <v>52</v>
      </c>
      <c r="C6" s="49"/>
      <c r="D6" s="49"/>
      <c r="E6" s="30"/>
      <c r="F6" s="9"/>
      <c r="G6" s="9"/>
      <c r="H6" s="9"/>
    </row>
    <row r="7" spans="1:9" x14ac:dyDescent="0.25">
      <c r="A7" s="9">
        <v>6.39</v>
      </c>
      <c r="B7" s="50">
        <f>F4*(1+A7%)^(1/252)</f>
        <v>97681.58710659793</v>
      </c>
      <c r="C7" s="50"/>
      <c r="D7" s="50"/>
      <c r="E7" s="31"/>
      <c r="F7" s="9"/>
      <c r="G7" s="9"/>
      <c r="H7" s="9"/>
    </row>
    <row r="8" spans="1:9" x14ac:dyDescent="0.25">
      <c r="A8" s="9"/>
      <c r="B8" s="9"/>
      <c r="C8" s="9"/>
      <c r="D8" s="9"/>
      <c r="E8" s="31"/>
      <c r="F8" s="9"/>
      <c r="G8" s="9"/>
      <c r="H8" s="9"/>
    </row>
    <row r="9" spans="1:9" x14ac:dyDescent="0.25">
      <c r="A9" s="10" t="s">
        <v>25</v>
      </c>
      <c r="B9" s="9"/>
      <c r="C9" s="9"/>
      <c r="D9" s="9"/>
      <c r="E9" s="31"/>
      <c r="F9" s="9"/>
      <c r="G9" s="9"/>
      <c r="H9" s="9"/>
    </row>
    <row r="10" spans="1:9" x14ac:dyDescent="0.25">
      <c r="A10" s="10" t="s">
        <v>19</v>
      </c>
      <c r="B10" s="10" t="s">
        <v>42</v>
      </c>
      <c r="C10" s="10" t="s">
        <v>20</v>
      </c>
      <c r="D10" s="10" t="s">
        <v>0</v>
      </c>
      <c r="E10" s="30" t="s">
        <v>14</v>
      </c>
      <c r="F10" s="10" t="s">
        <v>13</v>
      </c>
      <c r="G10" s="10" t="s">
        <v>15</v>
      </c>
      <c r="H10" s="10" t="s">
        <v>21</v>
      </c>
      <c r="I10" s="12" t="s">
        <v>16</v>
      </c>
    </row>
    <row r="11" spans="1:9" x14ac:dyDescent="0.25">
      <c r="A11" s="9" t="s">
        <v>26</v>
      </c>
      <c r="B11" s="9" t="s">
        <v>23</v>
      </c>
      <c r="C11" s="9" t="s">
        <v>22</v>
      </c>
      <c r="D11" s="9" t="s">
        <v>23</v>
      </c>
      <c r="E11" s="31" t="s">
        <v>23</v>
      </c>
      <c r="F11" s="37">
        <f>B7</f>
        <v>97681.58710659793</v>
      </c>
      <c r="G11" s="8">
        <v>500</v>
      </c>
      <c r="H11" s="9">
        <f>-G11*F11</f>
        <v>-48840793.553298965</v>
      </c>
      <c r="I11" s="12">
        <f>SUM(H11:H12)</f>
        <v>10725.190866172314</v>
      </c>
    </row>
    <row r="12" spans="1:9" x14ac:dyDescent="0.25">
      <c r="A12" s="9" t="s">
        <v>3</v>
      </c>
      <c r="B12" s="9">
        <v>7.22</v>
      </c>
      <c r="C12" s="9" t="s">
        <v>17</v>
      </c>
      <c r="D12" s="8">
        <v>84</v>
      </c>
      <c r="E12" s="31">
        <v>100000</v>
      </c>
      <c r="F12" s="9">
        <f>E12/(1+B12%)^(D12/252)</f>
        <v>97703.037488330272</v>
      </c>
      <c r="G12" s="8">
        <v>500</v>
      </c>
      <c r="H12" s="9">
        <f>G12*F12</f>
        <v>48851518.744165137</v>
      </c>
    </row>
    <row r="14" spans="1:9" ht="30" x14ac:dyDescent="0.25">
      <c r="I14" s="38" t="s">
        <v>48</v>
      </c>
    </row>
    <row r="15" spans="1:9" ht="15" customHeight="1" x14ac:dyDescent="0.25">
      <c r="I15" s="12">
        <f>I11+I3</f>
        <v>6117.0300076007843</v>
      </c>
    </row>
  </sheetData>
  <mergeCells count="2">
    <mergeCell ref="B6:D6"/>
    <mergeCell ref="B7:D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showGridLines="0" workbookViewId="0">
      <selection activeCell="B7" sqref="B7:D7"/>
    </sheetView>
  </sheetViews>
  <sheetFormatPr defaultRowHeight="15" x14ac:dyDescent="0.25"/>
  <cols>
    <col min="1" max="1" width="14" style="2" bestFit="1" customWidth="1"/>
    <col min="2" max="2" width="10.140625" style="2" bestFit="1" customWidth="1"/>
    <col min="3" max="3" width="11.42578125" style="2" bestFit="1" customWidth="1"/>
    <col min="4" max="4" width="12.28515625" style="2" bestFit="1" customWidth="1"/>
    <col min="5" max="5" width="9.140625" style="2"/>
    <col min="6" max="6" width="10.140625" style="2" bestFit="1" customWidth="1"/>
    <col min="7" max="7" width="13.28515625" style="2" bestFit="1" customWidth="1"/>
    <col min="8" max="8" width="14.5703125" style="2" bestFit="1" customWidth="1"/>
    <col min="9" max="9" width="13.5703125" style="2" customWidth="1"/>
    <col min="10" max="16384" width="9.140625" style="2"/>
  </cols>
  <sheetData>
    <row r="1" spans="1:9" x14ac:dyDescent="0.25">
      <c r="A1" s="3" t="s">
        <v>18</v>
      </c>
    </row>
    <row r="2" spans="1:9" x14ac:dyDescent="0.25">
      <c r="A2" s="3" t="s">
        <v>19</v>
      </c>
      <c r="B2" s="3" t="s">
        <v>42</v>
      </c>
      <c r="C2" s="3" t="s">
        <v>15</v>
      </c>
      <c r="D2" s="3" t="s">
        <v>20</v>
      </c>
      <c r="E2" s="3" t="s">
        <v>0</v>
      </c>
      <c r="F2" s="3" t="s">
        <v>14</v>
      </c>
      <c r="G2" s="3" t="s">
        <v>13</v>
      </c>
      <c r="H2" s="3" t="s">
        <v>21</v>
      </c>
      <c r="I2" s="12" t="s">
        <v>16</v>
      </c>
    </row>
    <row r="3" spans="1:9" x14ac:dyDescent="0.25">
      <c r="A3" s="2" t="s">
        <v>3</v>
      </c>
      <c r="B3" s="1">
        <v>6.6</v>
      </c>
      <c r="C3" s="2">
        <v>1000</v>
      </c>
      <c r="D3" s="2" t="s">
        <v>27</v>
      </c>
      <c r="E3" s="2">
        <v>215</v>
      </c>
      <c r="F3" s="1">
        <v>100000</v>
      </c>
      <c r="G3" s="15">
        <f>F3/(1+B3%)^(E3/252)</f>
        <v>94693.083314141259</v>
      </c>
      <c r="H3" s="15">
        <f>G3*C3</f>
        <v>94693083.314141259</v>
      </c>
      <c r="I3" s="16">
        <f>SUM(H3:H5)</f>
        <v>60274.457462087274</v>
      </c>
    </row>
    <row r="4" spans="1:9" x14ac:dyDescent="0.25">
      <c r="A4" s="2" t="s">
        <v>2</v>
      </c>
      <c r="B4" s="1">
        <v>6.65</v>
      </c>
      <c r="C4" s="2">
        <v>1500</v>
      </c>
      <c r="D4" s="2" t="s">
        <v>28</v>
      </c>
      <c r="E4" s="2">
        <v>215</v>
      </c>
      <c r="F4" s="33">
        <v>100000</v>
      </c>
      <c r="G4" s="15">
        <f>-(F3/(1+B4%)^(E4/252))</f>
        <v>-94655.205904452785</v>
      </c>
      <c r="H4" s="15">
        <f>G4*C4</f>
        <v>-141982808.85667917</v>
      </c>
    </row>
    <row r="5" spans="1:9" x14ac:dyDescent="0.25">
      <c r="A5" s="2" t="s">
        <v>49</v>
      </c>
      <c r="B5" s="2" t="s">
        <v>23</v>
      </c>
      <c r="C5" s="2">
        <v>500</v>
      </c>
      <c r="D5" s="2" t="s">
        <v>27</v>
      </c>
      <c r="E5" s="2" t="s">
        <v>23</v>
      </c>
      <c r="F5" s="2" t="s">
        <v>23</v>
      </c>
      <c r="G5" s="39">
        <v>94700</v>
      </c>
      <c r="H5" s="15">
        <f>G5*C5</f>
        <v>47350000</v>
      </c>
    </row>
    <row r="7" spans="1:9" x14ac:dyDescent="0.25">
      <c r="A7" s="3" t="s">
        <v>24</v>
      </c>
      <c r="B7" s="49" t="s">
        <v>52</v>
      </c>
      <c r="C7" s="49"/>
      <c r="D7" s="49"/>
    </row>
    <row r="8" spans="1:9" x14ac:dyDescent="0.25">
      <c r="A8" s="1">
        <v>6.64</v>
      </c>
      <c r="B8" s="51">
        <f>G5*(1+A8%)^(1/252)</f>
        <v>94724.162288243431</v>
      </c>
      <c r="C8" s="51"/>
      <c r="D8" s="51"/>
    </row>
    <row r="10" spans="1:9" x14ac:dyDescent="0.25">
      <c r="A10" s="3" t="s">
        <v>25</v>
      </c>
    </row>
    <row r="11" spans="1:9" x14ac:dyDescent="0.25">
      <c r="A11" s="3" t="s">
        <v>19</v>
      </c>
      <c r="B11" s="3" t="s">
        <v>42</v>
      </c>
      <c r="C11" s="3" t="s">
        <v>15</v>
      </c>
      <c r="D11" s="3" t="s">
        <v>20</v>
      </c>
      <c r="E11" s="3" t="s">
        <v>0</v>
      </c>
      <c r="F11" s="32" t="s">
        <v>14</v>
      </c>
      <c r="G11" s="3" t="s">
        <v>13</v>
      </c>
      <c r="H11" s="3" t="s">
        <v>21</v>
      </c>
      <c r="I11" s="12" t="s">
        <v>16</v>
      </c>
    </row>
    <row r="12" spans="1:9" x14ac:dyDescent="0.25">
      <c r="A12" s="2" t="s">
        <v>4</v>
      </c>
      <c r="B12" s="2" t="s">
        <v>23</v>
      </c>
      <c r="C12" s="2">
        <v>500</v>
      </c>
      <c r="D12" s="2" t="s">
        <v>28</v>
      </c>
      <c r="E12" s="2" t="s">
        <v>23</v>
      </c>
      <c r="F12" s="2" t="s">
        <v>23</v>
      </c>
      <c r="G12" s="40">
        <f>-B8</f>
        <v>-94724.162288243431</v>
      </c>
      <c r="H12" s="15">
        <f>G12*C12</f>
        <v>-47362081.144121714</v>
      </c>
      <c r="I12" s="16">
        <f>SUM(H12:H14)</f>
        <v>-42730.436686584726</v>
      </c>
    </row>
    <row r="13" spans="1:9" x14ac:dyDescent="0.25">
      <c r="A13" s="2" t="s">
        <v>3</v>
      </c>
      <c r="B13" s="1">
        <v>6.7</v>
      </c>
      <c r="C13" s="2">
        <v>400</v>
      </c>
      <c r="D13" s="2" t="s">
        <v>27</v>
      </c>
      <c r="E13" s="2">
        <v>214</v>
      </c>
      <c r="F13" s="33">
        <v>100000</v>
      </c>
      <c r="G13" s="15">
        <f>$F$3/(1+B13%)^(E13/252)</f>
        <v>94641.713839157877</v>
      </c>
      <c r="H13" s="15">
        <f>G13*C13</f>
        <v>37856685.53566315</v>
      </c>
    </row>
    <row r="14" spans="1:9" x14ac:dyDescent="0.25">
      <c r="A14" s="2" t="s">
        <v>29</v>
      </c>
      <c r="B14" s="1">
        <v>6.72</v>
      </c>
      <c r="C14" s="2">
        <f>C12-C13</f>
        <v>100</v>
      </c>
      <c r="D14" s="2" t="s">
        <v>28</v>
      </c>
      <c r="E14" s="2">
        <v>214</v>
      </c>
      <c r="F14" s="33">
        <v>100000</v>
      </c>
      <c r="G14" s="15">
        <f>$F$3/(1+B14%)^(E14/252)</f>
        <v>94626.651717719797</v>
      </c>
      <c r="H14" s="15">
        <f>G14*C14</f>
        <v>9462665.171771979</v>
      </c>
    </row>
    <row r="16" spans="1:9" x14ac:dyDescent="0.25">
      <c r="H16" s="15"/>
      <c r="I16" s="52" t="s">
        <v>48</v>
      </c>
    </row>
    <row r="17" spans="9:9" x14ac:dyDescent="0.25">
      <c r="I17" s="52"/>
    </row>
    <row r="18" spans="9:9" x14ac:dyDescent="0.25">
      <c r="I18" s="12">
        <f>I12+I3</f>
        <v>17544.020775502548</v>
      </c>
    </row>
  </sheetData>
  <mergeCells count="3">
    <mergeCell ref="B7:D7"/>
    <mergeCell ref="B8:D8"/>
    <mergeCell ref="I16:I17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GridLines="0" workbookViewId="0"/>
  </sheetViews>
  <sheetFormatPr defaultRowHeight="15" x14ac:dyDescent="0.25"/>
  <cols>
    <col min="1" max="1" width="14" style="11" bestFit="1" customWidth="1"/>
    <col min="2" max="2" width="9.140625" style="11"/>
    <col min="3" max="3" width="11.42578125" style="11" bestFit="1" customWidth="1"/>
    <col min="4" max="4" width="12.42578125" style="11" bestFit="1" customWidth="1"/>
    <col min="5" max="5" width="9.140625" style="11"/>
    <col min="6" max="6" width="10.140625" style="11" bestFit="1" customWidth="1"/>
    <col min="7" max="7" width="9.85546875" style="11" bestFit="1" customWidth="1"/>
    <col min="8" max="8" width="14" style="11" customWidth="1"/>
    <col min="9" max="9" width="10.42578125" style="11" customWidth="1"/>
    <col min="10" max="16384" width="9.140625" style="11"/>
  </cols>
  <sheetData>
    <row r="1" spans="1:9" x14ac:dyDescent="0.25">
      <c r="A1" s="42" t="s">
        <v>18</v>
      </c>
    </row>
    <row r="2" spans="1:9" x14ac:dyDescent="0.25">
      <c r="A2" s="41" t="s">
        <v>19</v>
      </c>
      <c r="B2" s="41" t="s">
        <v>42</v>
      </c>
      <c r="C2" s="41" t="s">
        <v>15</v>
      </c>
      <c r="D2" s="41" t="s">
        <v>20</v>
      </c>
      <c r="E2" s="41" t="s">
        <v>0</v>
      </c>
      <c r="F2" s="41" t="s">
        <v>14</v>
      </c>
      <c r="G2" s="41" t="s">
        <v>13</v>
      </c>
      <c r="H2" s="41" t="s">
        <v>21</v>
      </c>
      <c r="I2" s="12" t="s">
        <v>16</v>
      </c>
    </row>
    <row r="3" spans="1:9" x14ac:dyDescent="0.25">
      <c r="A3" s="31" t="s">
        <v>3</v>
      </c>
      <c r="B3" s="31">
        <v>8.2200000000000006</v>
      </c>
      <c r="C3" s="31">
        <v>1000</v>
      </c>
      <c r="D3" s="31" t="s">
        <v>30</v>
      </c>
      <c r="E3" s="8">
        <v>189</v>
      </c>
      <c r="F3" s="11">
        <v>100000</v>
      </c>
      <c r="G3" s="11">
        <f>F3/(1+B3%)^(E3/252)</f>
        <v>94247.394493831496</v>
      </c>
      <c r="H3" s="11">
        <f>G3*C3</f>
        <v>94247394.4938315</v>
      </c>
      <c r="I3" s="44">
        <f>SUM(H3:H4)</f>
        <v>-58827.684060722589</v>
      </c>
    </row>
    <row r="4" spans="1:9" x14ac:dyDescent="0.25">
      <c r="A4" s="31" t="s">
        <v>2</v>
      </c>
      <c r="B4" s="31">
        <v>8.1300000000000008</v>
      </c>
      <c r="C4" s="31">
        <v>1000</v>
      </c>
      <c r="D4" s="31" t="s">
        <v>31</v>
      </c>
      <c r="E4" s="8">
        <v>189</v>
      </c>
      <c r="F4" s="11">
        <v>100000</v>
      </c>
      <c r="G4" s="11">
        <f>-F4/(1+B4%)^(E4/252)</f>
        <v>-94306.222177892225</v>
      </c>
      <c r="H4" s="11">
        <f>G4*C4</f>
        <v>-94306222.177892223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GridLines="0" workbookViewId="0"/>
  </sheetViews>
  <sheetFormatPr defaultRowHeight="15" x14ac:dyDescent="0.25"/>
  <cols>
    <col min="1" max="1" width="14" bestFit="1" customWidth="1"/>
    <col min="3" max="3" width="11.42578125" bestFit="1" customWidth="1"/>
    <col min="4" max="4" width="12.42578125" bestFit="1" customWidth="1"/>
    <col min="6" max="6" width="10.140625" bestFit="1" customWidth="1"/>
    <col min="7" max="7" width="10.42578125" customWidth="1"/>
    <col min="8" max="8" width="13.5703125" bestFit="1" customWidth="1"/>
    <col min="9" max="9" width="9.85546875" bestFit="1" customWidth="1"/>
  </cols>
  <sheetData>
    <row r="1" spans="1:9" x14ac:dyDescent="0.25">
      <c r="A1" s="42" t="s">
        <v>18</v>
      </c>
      <c r="B1" s="11"/>
      <c r="C1" s="11"/>
      <c r="D1" s="11"/>
      <c r="E1" s="11"/>
      <c r="F1" s="11"/>
      <c r="G1" s="11"/>
      <c r="H1" s="11"/>
      <c r="I1" s="11"/>
    </row>
    <row r="2" spans="1:9" x14ac:dyDescent="0.25">
      <c r="A2" s="41" t="s">
        <v>19</v>
      </c>
      <c r="B2" s="41" t="s">
        <v>42</v>
      </c>
      <c r="C2" s="41" t="s">
        <v>15</v>
      </c>
      <c r="D2" s="41" t="s">
        <v>20</v>
      </c>
      <c r="E2" s="41" t="s">
        <v>0</v>
      </c>
      <c r="F2" s="41" t="s">
        <v>14</v>
      </c>
      <c r="G2" s="41" t="s">
        <v>13</v>
      </c>
      <c r="H2" s="41" t="s">
        <v>21</v>
      </c>
      <c r="I2" s="12" t="s">
        <v>16</v>
      </c>
    </row>
    <row r="3" spans="1:9" x14ac:dyDescent="0.25">
      <c r="A3" s="31" t="s">
        <v>2</v>
      </c>
      <c r="B3" s="31">
        <v>10.89</v>
      </c>
      <c r="C3" s="8">
        <v>200</v>
      </c>
      <c r="D3" s="31" t="s">
        <v>31</v>
      </c>
      <c r="E3" s="8">
        <v>912</v>
      </c>
      <c r="F3" s="11">
        <v>100000</v>
      </c>
      <c r="G3" s="11">
        <f>-F3/(1+B3%)^(E3/252)</f>
        <v>-68791.111469315365</v>
      </c>
      <c r="H3" s="11">
        <f>G3*C3</f>
        <v>-13758222.293863073</v>
      </c>
      <c r="I3" s="44">
        <f>SUM(H3:H4)</f>
        <v>35981.412488149479</v>
      </c>
    </row>
    <row r="4" spans="1:9" x14ac:dyDescent="0.25">
      <c r="A4" s="31" t="s">
        <v>3</v>
      </c>
      <c r="B4" s="31">
        <v>10.81</v>
      </c>
      <c r="C4" s="8">
        <f>C3</f>
        <v>200</v>
      </c>
      <c r="D4" s="31" t="s">
        <v>30</v>
      </c>
      <c r="E4" s="8">
        <f>E3</f>
        <v>912</v>
      </c>
      <c r="F4" s="11">
        <f>F3</f>
        <v>100000</v>
      </c>
      <c r="G4" s="11">
        <f>F4/(1+B4%)^(E4/252)</f>
        <v>68971.018531756112</v>
      </c>
      <c r="H4" s="11">
        <f>G4*C4</f>
        <v>13794203.706351222</v>
      </c>
      <c r="I4" s="1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Notes</vt:lpstr>
      <vt:lpstr>Exemplo 1</vt:lpstr>
      <vt:lpstr>Exercício 1</vt:lpstr>
      <vt:lpstr>Exercício 2</vt:lpstr>
      <vt:lpstr>Exemplo 2</vt:lpstr>
      <vt:lpstr>Exemplo 3</vt:lpstr>
      <vt:lpstr>Exercício 3</vt:lpstr>
      <vt:lpstr>Extra 1</vt:lpstr>
      <vt:lpstr>Extra 2</vt:lpstr>
      <vt:lpstr>Extra 3</vt:lpstr>
      <vt:lpstr>Extra 4</vt:lpstr>
    </vt:vector>
  </TitlesOfParts>
  <Company>BVM&amp;F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usrprof</dc:creator>
  <cp:lastModifiedBy>Fábio Couto Araujo</cp:lastModifiedBy>
  <dcterms:created xsi:type="dcterms:W3CDTF">2015-07-02T23:16:39Z</dcterms:created>
  <dcterms:modified xsi:type="dcterms:W3CDTF">2018-10-06T02:10:53Z</dcterms:modified>
</cp:coreProperties>
</file>