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W Taxonomy" sheetId="1" state="visible" r:id="rId3"/>
    <sheet name="Viator" sheetId="2" state="visible" r:id="rId4"/>
    <sheet name="Rezdy" sheetId="3" state="visible" r:id="rId5"/>
    <sheet name="Regiondo" sheetId="4" state="visible" r:id="rId6"/>
    <sheet name="GYG" sheetId="5" state="visible" r:id="rId7"/>
    <sheet name="Booking" sheetId="6" state="visible" r:id="rId8"/>
    <sheet name="Klook" sheetId="7" state="visible" r:id="rId9"/>
    <sheet name="Global" sheetId="8"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<sst xmlns="http://schemas.openxmlformats.org/spreadsheetml/2006/main" count="2055" uniqueCount="976">
  <si>
    <t xml:space="preserve">Theme</t>
  </si>
  <si>
    <t xml:space="preserve">Category</t>
  </si>
  <si>
    <t xml:space="preserve">Description &amp; Keywords</t>
  </si>
  <si>
    <t xml:space="preserve">Sub-category</t>
  </si>
  <si>
    <t xml:space="preserve">1: Culture</t>
  </si>
  <si>
    <t xml:space="preserve">1.1: Museums</t>
  </si>
  <si>
    <t xml:space="preserve">- Description: Institutions that collect, preserve, and display artifacts and works of art for public education and enjoyment.
- Keywords: Exhibits, galleries, artifacts, history, art, culture, education.</t>
  </si>
  <si>
    <t xml:space="preserve">1.1.1: Art Museums</t>
  </si>
  <si>
    <t xml:space="preserve">- Description: Museums dedicated to the collection and exhibition of visual arts.
- Keywords: Paintings, sculptures, contemporary art, classical art, exhibitions.</t>
  </si>
  <si>
    <t xml:space="preserve">1.1.2: History Museums</t>
  </si>
  <si>
    <t xml:space="preserve">- Description: Museums focused on historical artifacts and exhibits that tell the story of past events and cultures.
- Keywords: Historical artifacts, ancient civilizations, historical events, cultural heritage.</t>
  </si>
  <si>
    <t xml:space="preserve">1.1.3: Classical Museum</t>
  </si>
  <si>
    <t xml:space="preserve">- Description: Museums that focus on classical antiquities and ancient civilizations.
- Keywords: Ancient Greece, Rome, classical artifacts, antiquities.</t>
  </si>
  <si>
    <t xml:space="preserve">1.1.4: Experience Museum</t>
  </si>
  <si>
    <t xml:space="preserve">- Description: Interactive museums that offer immersive experiences and hands-on exhibits.
- Keywords: Interactive, immersive, hands-on, experiential learning.</t>
  </si>
  <si>
    <t xml:space="preserve">1.2: Historical Tours</t>
  </si>
  <si>
    <t xml:space="preserve">- Description: Guided tours that explore historical sites and provide insights into past events and cultures.
- Keywords: Guided tours, historical sites, heritage, history, exploration.</t>
  </si>
  <si>
    <t xml:space="preserve">1.2.1: City Walking Tours</t>
  </si>
  <si>
    <t xml:space="preserve">- Description: Guided walking tours through cities, highlighting historical landmarks and cultural sites.
- Keywords: Walking, city landmarks, guided, historical sites.</t>
  </si>
  <si>
    <t xml:space="preserve">1.2.2: Battlefield Tours</t>
  </si>
  <si>
    <t xml:space="preserve">- Description: Tours of historical battlefields, providing insights into military history and significant battles.
- Keywords: Battlefields, military history, guided tours, war sites.</t>
  </si>
  <si>
    <t xml:space="preserve">1.2.3: Historical &amp; Heritage Tours</t>
  </si>
  <si>
    <t xml:space="preserve">- Description: Tours that focus on the historical and cultural heritage of a region.
- Keywords: Heritage, historical sites, cultural tours, guided.</t>
  </si>
  <si>
    <t xml:space="preserve">1.2.4: Archaeology Tours</t>
  </si>
  <si>
    <t xml:space="preserve">- Description: Tours that explore archaeological sites and ancient ruins.
- Keywords: Archaeology, ancient ruins, excavations, historical sites.</t>
  </si>
  <si>
    <t xml:space="preserve">1.2.5: Castle &amp; Palace Tours</t>
  </si>
  <si>
    <t xml:space="preserve">- Description: Guided tours of historical castles and palaces.
- Keywords: Castles, palaces, historical buildings, guided tours.</t>
  </si>
  <si>
    <t xml:space="preserve">1.3: Cultural Festivals</t>
  </si>
  <si>
    <t xml:space="preserve">- Description: Events that celebrate cultural heritage, traditions, and arts.
- Keywords: Festivals, culture, celebrations, traditions, arts.</t>
  </si>
  <si>
    <t xml:space="preserve">1.3.1: Music Festivals</t>
  </si>
  <si>
    <t xml:space="preserve">- Description: Festivals that focus on live music performances across various genres.
- Keywords: Music, live performances, concerts, festivals.</t>
  </si>
  <si>
    <t xml:space="preserve">1.3.2: Festivals</t>
  </si>
  <si>
    <t xml:space="preserve">- Description: General cultural festivals that celebrate various aspects of culture and heritage.
- Keywords: Culture, celebrations, traditions, arts, festivals.</t>
  </si>
  <si>
    <t xml:space="preserve">1.4: Performing Arts</t>
  </si>
  <si>
    <t xml:space="preserve">- Description: Live performances including theater, music, dance, and other forms of artistic expression.
- Keywords: Live performances, theater, music, dance, arts.</t>
  </si>
  <si>
    <t xml:space="preserve">1.4.1: Theater, Shows &amp; Musicals</t>
  </si>
  <si>
    <t xml:space="preserve">- Description: Live theatrical performances, including plays, musicals, and shows.
- Keywords: Theater, musicals, plays, live shows.</t>
  </si>
  <si>
    <t xml:space="preserve">1.4.2: Concerts, Operas &amp; Musicals</t>
  </si>
  <si>
    <t xml:space="preserve">- Description: Live music performances, including concerts, operas, and musical theater.
- Keywords: Concerts, operas, musicals, live music.</t>
  </si>
  <si>
    <t xml:space="preserve">1.4.3: Performances</t>
  </si>
  <si>
    <t xml:space="preserve">- Description: General live performances, including dance, comedy, and other performing arts.
- Keywords: Performances, live shows, dance, comedy.</t>
  </si>
  <si>
    <t xml:space="preserve">1.5: Workshops and Classes</t>
  </si>
  <si>
    <t xml:space="preserve">- Description: Educational sessions and hands-on activities focused on various cultural and artistic disciplines.
- Keywords: Workshops, classes, education, hands-on, learning.</t>
  </si>
  <si>
    <t xml:space="preserve">1.5.1: Art and Culture Classes</t>
  </si>
  <si>
    <t xml:space="preserve">- Description: Classes focused on teaching various forms of art and cultural practices.
- Keywords: Art, culture, classes, education, workshops.</t>
  </si>
  <si>
    <t xml:space="preserve">1.5.2: Language Classes</t>
  </si>
  <si>
    <t xml:space="preserve">- Description: Classes designed to teach new languages and improve language skills.
- Keywords: Language, education, classes, learning.</t>
  </si>
  <si>
    <t xml:space="preserve">1.5.3: Dance Classes</t>
  </si>
  <si>
    <t xml:space="preserve">- Description: Classes that teach various styles of dance.
- Keywords: Dance, classes, education, learning.</t>
  </si>
  <si>
    <t xml:space="preserve">1.5.4: Music Courses</t>
  </si>
  <si>
    <t xml:space="preserve">- Description: Courses focused on teaching music theory, instruments, and vocal skills.
- Keywords: Music, education, courses, instruments, vocal.</t>
  </si>
  <si>
    <t xml:space="preserve">1.5.5: Painting, Drawing &amp; Modeling Courses</t>
  </si>
  <si>
    <t xml:space="preserve">- Description: Courses that teach techniques in painting, drawing, and modeling.
- Keywords: Painting, drawing, modeling, art, education.</t>
  </si>
  <si>
    <t xml:space="preserve">1.5.6: Photo &amp; Film Courses &amp; Workshops</t>
  </si>
  <si>
    <t xml:space="preserve">- Description: Workshops and courses focused on photography and filmmaking.
- Keywords: Photography, film, workshops, courses, education.</t>
  </si>
  <si>
    <t xml:space="preserve">1.5.7: Adult Evening Classes</t>
  </si>
  <si>
    <t xml:space="preserve">- Description: Educational classes held in the evening for adults.
- Keywords: Adult education, evening classes, learning, workshops.</t>
  </si>
  <si>
    <t xml:space="preserve">1.6: Cultural Tours</t>
  </si>
  <si>
    <t xml:space="preserve">- Description: Guided tours that explore cultural sites and provide insights into cultural practices and heritage.
- Keywords: Cultural tours, guided, heritage, culture, exploration.</t>
  </si>
  <si>
    <t xml:space="preserve">1.6.1: Literary, Art &amp; Music Tours</t>
  </si>
  <si>
    <t xml:space="preserve">- Description: Tours focused on literary, artistic, and musical heritage.
- Keywords: Literary, art, music, tours, cultural.</t>
  </si>
  <si>
    <t xml:space="preserve">1.6.2: Religious Tours</t>
  </si>
  <si>
    <t xml:space="preserve">- Description: Tours that explore religious sites and provide insights into religious practices and history.
- Keywords: Religious, tours, sites, history, culture.</t>
  </si>
  <si>
    <t xml:space="preserve">1.6.3: Cultural Tour</t>
  </si>
  <si>
    <t xml:space="preserve">- Description: General tours that explore various aspects of culture and heritage.
- Keywords: Culture, tours, heritage, guided.</t>
  </si>
  <si>
    <t xml:space="preserve">1.6.4: Folklore and Local History</t>
  </si>
  <si>
    <t xml:space="preserve">- Description: Tours that focus on local folklore and historical narratives.
- Keywords: Folklore, local history, tours, culture.</t>
  </si>
  <si>
    <t xml:space="preserve">1.6.5: Pop Culture Tours</t>
  </si>
  <si>
    <t xml:space="preserve">- Description: Tours that explore contemporary popular culture and its landmarks.
- Keywords: Pop culture, tours, contemporary, landmarks.</t>
  </si>
  <si>
    <t xml:space="preserve">1.6.6: Movie &amp; TV Tours</t>
  </si>
  <si>
    <t xml:space="preserve">- Description: Tours that visit locations featured in movies and TV shows.
- Keywords: Movie, TV, tours, filming locations.</t>
  </si>
  <si>
    <t xml:space="preserve">1.6.7: Ghost Tours</t>
  </si>
  <si>
    <t xml:space="preserve">- Description: Tours that explore haunted locations and ghost stories.
- Keywords: Ghosts, haunted, tours, paranormal.</t>
  </si>
  <si>
    <t xml:space="preserve">1.6.8: Crime, Night &amp; Scary Tours</t>
  </si>
  <si>
    <t xml:space="preserve">- Description: Tours that focus on crime history, night explorations, and scary experiences.
- Keywords: Crime, night, scary, tours, history.</t>
  </si>
  <si>
    <t xml:space="preserve">1.7: Cultural Cruises</t>
  </si>
  <si>
    <t xml:space="preserve">- Description: Cruises that offer cultural experiences and insights into the history and landmarks of a city, often with audio commentary.
- Keywords: Cultural cruises, audio commentary, landmarks, history, city tours.</t>
  </si>
  <si>
    <t xml:space="preserve">1.7.1: River Cruises</t>
  </si>
  <si>
    <t xml:space="preserve">- Description: Cruises on rivers that provide cultural insights and views of city landmarks.
- Keywords: River cruises, cultural, landmarks, city, audio commentary.</t>
  </si>
  <si>
    <t xml:space="preserve">1.7.2: Harbor Cruises</t>
  </si>
  <si>
    <t xml:space="preserve">- Description: Cruises that explore the harbors of cities, offering views of maritime landmarks and historical sites.
- Keywords: Harbor cruises, maritime, landmarks, historical sites, city tours.</t>
  </si>
  <si>
    <t xml:space="preserve">1.7.3: Canal Cruises</t>
  </si>
  <si>
    <t xml:space="preserve">- Description: Cruises through city canals, providing a unique perspective on urban architecture and cultural landmarks.
- Keywords: Canal cruises, urban architecture, cultural landmarks, city tours.</t>
  </si>
  <si>
    <t xml:space="preserve">1.7.4: Historical Boat Tours</t>
  </si>
  <si>
    <t xml:space="preserve">- Description: Boat tours that focus on the historical aspects of a city, often with guided commentary.
- Keywords: Historical boat tours, guided commentary, history, city landmarks.</t>
  </si>
  <si>
    <t xml:space="preserve">1.7.5: Night Cruises</t>
  </si>
  <si>
    <t xml:space="preserve">- Description: Evening cruises that offer views of city landmarks illuminated at night, often with cultural commentary.
- Keywords: Night cruises, illuminated landmarks, evening tours, cultural commentary.</t>
  </si>
  <si>
    <t xml:space="preserve">2: Food</t>
  </si>
  <si>
    <t xml:space="preserve">2.1: Culinary Tours</t>
  </si>
  <si>
    <t xml:space="preserve">- Description: Guided tours that explore local cuisine and culinary traditions.
- Keywords: Culinary, food, tours, local cuisine, tasting.</t>
  </si>
  <si>
    <t xml:space="preserve">2.1.1: Guided Food Tours</t>
  </si>
  <si>
    <t xml:space="preserve">- Description: Tours led by guides that explore local food scenes and specialties.
- Keywords: Food, guided, tours, local cuisine, tasting.</t>
  </si>
  <si>
    <t xml:space="preserve">2.1.2: Market Tours</t>
  </si>
  <si>
    <t xml:space="preserve">- Description: Tours that visit local markets to explore and taste fresh produce and local specialties.
- Keywords: Markets, tours, local produce, tasting.</t>
  </si>
  <si>
    <t xml:space="preserve">2.1.3: Street Food Tours</t>
  </si>
  <si>
    <t xml:space="preserve">- Description: Tours that focus on tasting street food from various vendors.
- Keywords: Street food, tours, vendors, tasting.</t>
  </si>
  <si>
    <t xml:space="preserve">2.1.4: Gourmet Tours</t>
  </si>
  <si>
    <t xml:space="preserve">- Description: Tours that explore high-end and gourmet food experiences.
- Keywords: Gourmet, food, tours, high-end, tasting.</t>
  </si>
  <si>
    <t xml:space="preserve">2.1.5: Culinary &amp; Gourmet Tour</t>
  </si>
  <si>
    <t xml:space="preserve">- Description: Comprehensive tours that combine culinary and gourmet food experiences.
- Keywords: Culinary, gourmet, tours, food, tasting.</t>
  </si>
  <si>
    <t xml:space="preserve">2.2: Wine and Beverage Tastings</t>
  </si>
  <si>
    <t xml:space="preserve">- Description: Experiences focused on tasting and learning about various wines and beverages.
- Keywords: Wine, beverage, tastings, tours, drinks.</t>
  </si>
  <si>
    <t xml:space="preserve">2.2.1: Wine Tasting &amp; Winery Tours</t>
  </si>
  <si>
    <t xml:space="preserve">- Description: Tours and tastings at wineries, focusing on different types of wine.
- Keywords: Wine, tasting, winery, tours, vineyards.</t>
  </si>
  <si>
    <t xml:space="preserve">2.2.2: Beer &amp; Brewery Tours</t>
  </si>
  <si>
    <t xml:space="preserve">- Description: Tours and tastings at breweries, focusing on different types of beer.
- Keywords: Beer, brewery, tours, tasting, craft beer.</t>
  </si>
  <si>
    <t xml:space="preserve">2.2.3: Coffee and Tea Tours</t>
  </si>
  <si>
    <t xml:space="preserve">- Description: Tours and tastings focused on coffee and tea.
- Keywords: Coffee, tea, tours, tasting, beverages.</t>
  </si>
  <si>
    <t xml:space="preserve">2.2.4: Spirit Tasting</t>
  </si>
  <si>
    <t xml:space="preserve">- Description: Tastings focused on various spirits, such as whiskey, vodka, and rum.
- Keywords: Spirits, tasting, whiskey, vodka, rum.</t>
  </si>
  <si>
    <t xml:space="preserve">2.2.5: Distillery Tours</t>
  </si>
  <si>
    <t xml:space="preserve">- Description: Tours of distilleries, focusing on the production and tasting of spirits.
- Keywords: Distillery, tours, spirits, production, tasting.</t>
  </si>
  <si>
    <t xml:space="preserve">2.2.6: Beverage Tastings &amp; Courses</t>
  </si>
  <si>
    <t xml:space="preserve">- Description: Tastings and educational courses focused on various beverages.
- Keywords: Beverage, tastings, courses, drinks, education.</t>
  </si>
  <si>
    <t xml:space="preserve">2.3: Cooking Classes</t>
  </si>
  <si>
    <t xml:space="preserve">- Description: Classes focused on teaching cooking techniques and recipes.
- Keywords: Cooking, classes, education, recipes, techniques.</t>
  </si>
  <si>
    <t xml:space="preserve">2.3.1: Food and Drink Classes</t>
  </si>
  <si>
    <t xml:space="preserve">- Description: Classes that teach both cooking and beverage preparation.
- Keywords: Food, drink, classes, cooking, education.</t>
  </si>
  <si>
    <t xml:space="preserve">2.3.2: Cooking Lessons</t>
  </si>
  <si>
    <t xml:space="preserve">- Description: Lessons focused on teaching specific cooking skills and recipes.
- Keywords: Cooking, lessons, skills, recipes, education.</t>
  </si>
  <si>
    <t xml:space="preserve">2.3.3: Baking &amp; Sweet(s) Classes</t>
  </si>
  <si>
    <t xml:space="preserve">- Description: Classes focused on baking and making sweets.
- Keywords: Baking, sweets, classes, desserts, education.</t>
  </si>
  <si>
    <t xml:space="preserve">2.3.4: Barista Courses</t>
  </si>
  <si>
    <t xml:space="preserve">- Description: Courses focused on teaching coffee-making skills.
- Keywords: Barista, coffee, courses, skills, education.</t>
  </si>
  <si>
    <t xml:space="preserve">2.3.5: Cocktail Courses</t>
  </si>
  <si>
    <t xml:space="preserve">- Description: Courses focused on teaching cocktail-making skills.
- Keywords: Cocktails, courses, bartending, skills, education.</t>
  </si>
  <si>
    <t xml:space="preserve">2.3.6: Culinary Tours</t>
  </si>
  <si>
    <t xml:space="preserve">- Description: Tours that combine cooking classes with culinary exploration.
- Keywords: Culinary, tours, cooking, classes, food.</t>
  </si>
  <si>
    <t xml:space="preserve">2.4: Dining Experiences</t>
  </si>
  <si>
    <t xml:space="preserve">- Description: Unique dining experiences that offer more than just a meal.
- Keywords: Dining, experiences, unique, meals, food.</t>
  </si>
  <si>
    <t xml:space="preserve">2.4.1: Dinner Cruises</t>
  </si>
  <si>
    <t xml:space="preserve">- Description: Dining experiences on a cruise, typically with scenic views.
- Keywords: Dinner, cruises, dining, scenic, views.</t>
  </si>
  <si>
    <t xml:space="preserve">2.4.2: Brunch Cruises</t>
  </si>
  <si>
    <t xml:space="preserve">- Description: Brunch experiences on a cruise, typically with scenic views.
- Keywords: Brunch, cruises, dining, scenic, views.</t>
  </si>
  <si>
    <t xml:space="preserve">2.4.3: Lunch Cruises</t>
  </si>
  <si>
    <t xml:space="preserve">- Description: Lunch experiences on a cruise, typically with scenic views.
- Keywords: Lunch, cruises, dining, scenic, views.</t>
  </si>
  <si>
    <t xml:space="preserve">2.4.4: Breakfast Cruises</t>
  </si>
  <si>
    <t xml:space="preserve">- Description: Breakfast experiences on a cruise, typically with scenic views.
- Keywords: Breakfast, cruises, dining, scenic, views.</t>
  </si>
  <si>
    <t xml:space="preserve">2.4.5: Romantic Dining</t>
  </si>
  <si>
    <t xml:space="preserve">- Description: Dining experiences designed to be romantic and intimate.
- Keywords: Romantic, dining, intimate, meals, experiences.</t>
  </si>
  <si>
    <t xml:space="preserve">2.4.6: Dinner in the Dark</t>
  </si>
  <si>
    <t xml:space="preserve">- Description: Unique dining experiences where guests eat in complete darkness.
- Keywords: Dinner, dark, unique, dining, experiences.</t>
  </si>
  <si>
    <t xml:space="preserve">2.5: Food Festivals</t>
  </si>
  <si>
    <t xml:space="preserve">- Description: Festivals that celebrate various types of food and beverages.
- Keywords: Food, festivals, celebrations, tasting, events.</t>
  </si>
  <si>
    <t xml:space="preserve">2.5.1: Food Festivals</t>
  </si>
  <si>
    <t xml:space="preserve">- Description: General festivals that celebrate a wide range of foods.
- Keywords: Food, festivals, celebrations, tasting, events.</t>
  </si>
  <si>
    <t xml:space="preserve">2.5.2: Wine Festivals</t>
  </si>
  <si>
    <t xml:space="preserve">- Description: Festivals that focus on wine tasting and celebration.
- Keywords: Wine, festivals, tasting, celebrations, events.</t>
  </si>
  <si>
    <t xml:space="preserve">2.5.3: Beer Festivals</t>
  </si>
  <si>
    <t xml:space="preserve">- Description: Festivals that focus on beer tasting and celebration.
- Keywords: Beer, festivals, tasting, celebrations, events.</t>
  </si>
  <si>
    <t xml:space="preserve">2.5.4: Dessert and Sweets Festivals</t>
  </si>
  <si>
    <t xml:space="preserve">- Description: Festivals that focus on desserts and sweets.
- Keywords: Desserts, sweets, festivals, tasting, celebrations.</t>
  </si>
  <si>
    <t xml:space="preserve">3: Nature &amp; Wellness</t>
  </si>
  <si>
    <t xml:space="preserve">3.1: Hiking</t>
  </si>
  <si>
    <t xml:space="preserve">- Description: Outdoor activities that involve walking in natural environments.
- Keywords: Hiking, trekking, nature, walking, outdoors.</t>
  </si>
  <si>
    <t xml:space="preserve">3.1.1: Guided Hiking &amp; Trekking Tours</t>
  </si>
  <si>
    <t xml:space="preserve">- Description: Guided tours that involve hiking and trekking in natural environments.
- Keywords: Guided, hiking, trekking, tours, nature.</t>
  </si>
  <si>
    <t xml:space="preserve">3.1.2: Bushwalking</t>
  </si>
  <si>
    <t xml:space="preserve">- Description: Walking through natural bushland areas.
- Keywords: Bushwalking, nature, walking, outdoors, trails.</t>
  </si>
  <si>
    <t xml:space="preserve">3.1.3: Nature Walks</t>
  </si>
  <si>
    <t xml:space="preserve">- Description: Leisurely walks through natural environments.
- Keywords: Nature, walks, outdoors, trails, leisure.</t>
  </si>
  <si>
    <t xml:space="preserve">3.2: Wildlife Tours</t>
  </si>
  <si>
    <t xml:space="preserve">- Description: Tours focused on observing and learning about wildlife.
- Keywords: Wildlife, tours, animals, nature, observation.</t>
  </si>
  <si>
    <t xml:space="preserve">3.2.1: Whale &amp; Dolphin Watching</t>
  </si>
  <si>
    <t xml:space="preserve">- Description: Tours focused on observing whales and dolphins in their natural habitats.
- Keywords: Whale watching, dolphin watching, tours, marine life.</t>
  </si>
  <si>
    <t xml:space="preserve">3.2.2: Wildlife Watching</t>
  </si>
  <si>
    <t xml:space="preserve">- Description: Tours focused on observing various types of wildlife.
- Keywords: Wildlife, watching, tours, animals, nature.</t>
  </si>
  <si>
    <t xml:space="preserve">3.2.3: Safaris</t>
  </si>
  <si>
    <t xml:space="preserve">- Description: Guided tours that explore wildlife in their natural habitats, often in Africa.
- Keywords: Safaris, wildlife, tours, nature, animals.</t>
  </si>
  <si>
    <t xml:space="preserve">3.2.4: Animal Experiences</t>
  </si>
  <si>
    <t xml:space="preserve">- Description: Interactive experiences that involve close encounters with animals.
- Keywords: Animal, experiences, interactive, wildlife, encounters.</t>
  </si>
  <si>
    <t xml:space="preserve">3.3: Camping</t>
  </si>
  <si>
    <t xml:space="preserve">- Description: Outdoor activities that involve staying overnight in natural environments.
- Keywords: Camping, outdoors, nature, overnight, tents.</t>
  </si>
  <si>
    <t xml:space="preserve">3.3.1: Campsites</t>
  </si>
  <si>
    <t xml:space="preserve">- Description: Designated areas for camping, often with facilities.
- Keywords: Campsites, camping, outdoors, nature, facilities.</t>
  </si>
  <si>
    <t xml:space="preserve">3.3.2: Adventure Camping</t>
  </si>
  <si>
    <t xml:space="preserve">- Description: Camping experiences that involve adventurous activities.
- Keywords: Adventure, camping, outdoors, nature, activities.</t>
  </si>
  <si>
    <t xml:space="preserve">3.3.3: Glamping</t>
  </si>
  <si>
    <t xml:space="preserve">- Description: Glamorous camping experiences that offer luxury amenities.
- Keywords: Glamping, luxury, camping, outdoors, nature.</t>
  </si>
  <si>
    <t xml:space="preserve">3.4: Eco-Tours</t>
  </si>
  <si>
    <t xml:space="preserve">- Description: Tours focused on sustainable travel and exploring natural environments.
- Keywords: Eco-tours, sustainable, nature, tours, environment.</t>
  </si>
  <si>
    <t xml:space="preserve">3.4.1: Nature Parks</t>
  </si>
  <si>
    <t xml:space="preserve">- Description: Tours that explore protected natural areas.
- Keywords: Nature parks, tours, protected areas, environment.</t>
  </si>
  <si>
    <t xml:space="preserve">3.4.2: National Parks</t>
  </si>
  <si>
    <t xml:space="preserve">- Description: Tours that explore national parks and their natural beauty.
- Keywords: National parks, tours, nature, protected areas.</t>
  </si>
  <si>
    <t xml:space="preserve">3.4.3: Botanical Gardens</t>
  </si>
  <si>
    <t xml:space="preserve">- Description: Tours that explore gardens dedicated to the collection and display of plants.
- Keywords: Botanical gardens, tours, plants, nature, gardens.</t>
  </si>
  <si>
    <t xml:space="preserve">3.5: Scenic Tours</t>
  </si>
  <si>
    <t xml:space="preserve">- Description: Tours that focus on exploring and enjoying scenic landscapes.
- Keywords: Scenic, tours, landscapes, nature, views.</t>
  </si>
  <si>
    <t xml:space="preserve">3.5.1: Scenic Flights</t>
  </si>
  <si>
    <t xml:space="preserve">- Description: Aerial tours that offer scenic views from above.
- Keywords: Scenic flights, aerial, tours, views, landscapes.</t>
  </si>
  <si>
    <t xml:space="preserve">3.5.2: Scenic Drives</t>
  </si>
  <si>
    <t xml:space="preserve">- Description: Road trips that focus on exploring scenic routes and landscapes.
- Keywords: Scenic drives, road trips, tours, landscapes, views.</t>
  </si>
  <si>
    <t xml:space="preserve">3.5.3: Scenic Cruises</t>
  </si>
  <si>
    <t xml:space="preserve">- Description: Boat tours that offer scenic views from the water.
- Keywords: Scenic cruises, boat tours, views, landscapes, water.</t>
  </si>
  <si>
    <t xml:space="preserve">3.6: Spa and Wellness</t>
  </si>
  <si>
    <t xml:space="preserve">- Description: Experiences focused on relaxation, health, and wellness.
- Keywords: Spa, wellness, relaxation, health, treatments.</t>
  </si>
  <si>
    <t xml:space="preserve">3.6.1: Spas, Saunas &amp; Hammams</t>
  </si>
  <si>
    <t xml:space="preserve">- Description: Facilities that offer spa treatments, saunas, and traditional hammams.
- Keywords: Spas, saunas, hammams, treatments, relaxation.</t>
  </si>
  <si>
    <t xml:space="preserve">3.6.2: Thermal Baths &amp; Pools</t>
  </si>
  <si>
    <t xml:space="preserve">- Description: Natural hot springs and thermal pools for relaxation and health benefits.
- Keywords: Thermal baths, pools, hot springs, relaxation, health.</t>
  </si>
  <si>
    <t xml:space="preserve">3.6.3: Traditional Wellness</t>
  </si>
  <si>
    <t xml:space="preserve">- Description: Wellness practices rooted in traditional and cultural methods.
- Keywords: Traditional wellness, practices, health, relaxation, culture.</t>
  </si>
  <si>
    <t xml:space="preserve">3.6.4: Massages</t>
  </si>
  <si>
    <t xml:space="preserve">- Description: Therapeutic treatments that involve the manipulation of muscles and tissues.
- Keywords: Massages, treatments, relaxation, therapy, wellness.</t>
  </si>
  <si>
    <t xml:space="preserve">3.6.5: Beauty Salon</t>
  </si>
  <si>
    <t xml:space="preserve">- Description: Facilities that offer beauty treatments and services.
- Keywords: Beauty salon, treatments, services, wellness, relaxation.</t>
  </si>
  <si>
    <t xml:space="preserve">3.7: Meditation and Yoga Retreats</t>
  </si>
  <si>
    <t xml:space="preserve">- Description: Retreats focused on meditation, yoga, and mindfulness practices.
- Keywords: Meditation, yoga, retreats, mindfulness, wellness.</t>
  </si>
  <si>
    <t xml:space="preserve">3.7.1: Yoga &amp; Pilates</t>
  </si>
  <si>
    <t xml:space="preserve">- Description: Classes and retreats focused on yoga and Pilates practices.
- Keywords: Yoga, Pilates, classes, retreats, wellness.</t>
  </si>
  <si>
    <t xml:space="preserve">3.7.2: Meditation</t>
  </si>
  <si>
    <t xml:space="preserve">- Description: Sessions and retreats focused on meditation practices.
- Keywords: Meditation, mindfulness, retreats, wellness, relaxation.</t>
  </si>
  <si>
    <t xml:space="preserve">3.7.3: Qi Gong Courses</t>
  </si>
  <si>
    <t xml:space="preserve">- Description: Courses focused on the practice of Qi Gong, a traditional Chinese exercise.
- Keywords: Qi Gong, courses, traditional, wellness, exercise.</t>
  </si>
  <si>
    <t xml:space="preserve">3.8: Health and Fitness Camps</t>
  </si>
  <si>
    <t xml:space="preserve">- Description: Camps focused on improving health and fitness through various activities and programs.
- Keywords: Health, fitness, camps, wellness, exercise.</t>
  </si>
  <si>
    <t xml:space="preserve">3.8.1: Fitness &amp; Strength</t>
  </si>
  <si>
    <t xml:space="preserve">- Description: Programs and activities focused on building fitness and strength.
- Keywords: Fitness, strength, exercise, programs, wellness.</t>
  </si>
  <si>
    <t xml:space="preserve">3.8.2: Health &amp; Care</t>
  </si>
  <si>
    <t xml:space="preserve">- Description: Programs focused on overall health and well-being.
- Keywords: Health, care, wellness, programs, well-being.</t>
  </si>
  <si>
    <t xml:space="preserve">3.8.3: Wellness Classes</t>
  </si>
  <si>
    <t xml:space="preserve">- Description: Classes focused on various aspects of wellness, including physical and mental health.
- Keywords: Wellness, classes, health, fitness, well-being.</t>
  </si>
  <si>
    <t xml:space="preserve">4: Sports &amp; Adventure</t>
  </si>
  <si>
    <t xml:space="preserve">4.1: Water Sports</t>
  </si>
  <si>
    <t xml:space="preserve">- Description: Activities and sports that take place on or in the water.
- Keywords: Water sports, activities, aquatic, adventure, recreation.</t>
  </si>
  <si>
    <t xml:space="preserve">4.1.1: Scuba Diving &amp; Snorkeling</t>
  </si>
  <si>
    <t xml:space="preserve">- Description: Underwater activities that involve exploring marine life and environments.
- Keywords: Scuba diving, snorkeling, underwater, marine life, exploration.</t>
  </si>
  <si>
    <t xml:space="preserve">4.1.2: Jet Skiing</t>
  </si>
  <si>
    <t xml:space="preserve">- Description: High-speed water sport involving riding a jet ski.
- Keywords: Jet skiing, water sports, high-speed, adventure, aquatic.</t>
  </si>
  <si>
    <t xml:space="preserve">4.1.3: Windsurfing</t>
  </si>
  <si>
    <t xml:space="preserve">- Description: Water sport that combines surfing and sailing.
- Keywords: Windsurfing, water sports, sailing, surfing, adventure.</t>
  </si>
  <si>
    <t xml:space="preserve">4.1.4: Kayaking</t>
  </si>
  <si>
    <t xml:space="preserve">- Description: Paddling a kayak on water, often in rivers, lakes, or the sea.
- Keywords: Kayaking, paddling, water sports, adventure, aquatic.</t>
  </si>
  <si>
    <t xml:space="preserve">4.1.5: Stand Up Paddleboarding</t>
  </si>
  <si>
    <t xml:space="preserve">- Description: Water sport where participants stand on a board and paddle.
- Keywords: Stand up paddleboarding, SUP, water sports, paddling, adventure.</t>
  </si>
  <si>
    <t xml:space="preserve">4.1.6: White Water Rafting</t>
  </si>
  <si>
    <t xml:space="preserve">- Description: Adventure sport involving navigating a raft through white water rapids.
- Keywords: White water rafting, adventure, water sports, rapids, paddling.</t>
  </si>
  <si>
    <t xml:space="preserve">4.1.7: Parasailing</t>
  </si>
  <si>
    <t xml:space="preserve">- Description: Recreational activity where a person is towed behind a boat while attached to a parachute.
- Keywords: Parasailing, adventure, water sports, parachute, boat.</t>
  </si>
  <si>
    <t xml:space="preserve">4.1.8: Surfing</t>
  </si>
  <si>
    <t xml:space="preserve">- Description: Water sport involving riding waves on a surfboard.
- Keywords: Surfing, waves, water sports, adventure, surfboard.</t>
  </si>
  <si>
    <t xml:space="preserve">4.2: Adventure Sports</t>
  </si>
  <si>
    <t xml:space="preserve">- Description: High-energy sports that involve physical exertion and a sense of adventure.
- Keywords: Adventure sports, high-energy, physical, extreme, activities.</t>
  </si>
  <si>
    <t xml:space="preserve">4.2.1: Ziplining</t>
  </si>
  <si>
    <t xml:space="preserve">- Description: Adventure activity involving riding a steel cable from one point to another.
- Keywords: Ziplining, adventure, high-energy, cable, ride.</t>
  </si>
  <si>
    <t xml:space="preserve">4.2.2: Bungee Jumping</t>
  </si>
  <si>
    <t xml:space="preserve">- Description: Extreme sport involving jumping from a high structure while connected to a bungee cord.
- Keywords: Bungee jumping, extreme, adventure, high-energy, jump.</t>
  </si>
  <si>
    <t xml:space="preserve">4.2.3: Skydiving</t>
  </si>
  <si>
    <t xml:space="preserve">- Description: Extreme sport involving jumping from an aircraft and free-falling before deploying a parachute.
- Keywords: Skydiving, extreme, adventure, free-fall, parachute.</t>
  </si>
  <si>
    <t xml:space="preserve">4.2.4: Canyoning</t>
  </si>
  <si>
    <t xml:space="preserve">- Description: Adventure sport involving navigating through canyons using various techniques.
- Keywords: Canyoning, adventure, high-energy, canyons, techniques.</t>
  </si>
  <si>
    <t xml:space="preserve">4.2.5: Abseiling</t>
  </si>
  <si>
    <t xml:space="preserve">- Description: Adventure activity involving descending a rock face or other vertical surface using a rope.
- Keywords: Abseiling, adventure, high-energy, descent, rope.</t>
  </si>
  <si>
    <t xml:space="preserve">4.2.6: Rock Climbing</t>
  </si>
  <si>
    <t xml:space="preserve">- Description: Sport involving climbing up, down, or across natural rock formations or artificial rock walls.
- Keywords: Rock climbing, adventure, high-energy, climbing, rocks.</t>
  </si>
  <si>
    <t xml:space="preserve">4.2.7: Extreme Flying</t>
  </si>
  <si>
    <t xml:space="preserve">- Description: High-adrenaline activities involving flying or aerial maneuvers.
- Keywords: Extreme flying, adventure, high-energy, aerial, maneuvers.</t>
  </si>
  <si>
    <t xml:space="preserve">4.3: Team Sports</t>
  </si>
  <si>
    <t xml:space="preserve">- Description: Sports that involve organized teams competing against each other.
- Keywords: Team sports, competition, organized, teams, activities.</t>
  </si>
  <si>
    <t xml:space="preserve">4.3.1: Golfing</t>
  </si>
  <si>
    <t xml:space="preserve">- Description: Sport involving hitting a ball into a series of holes on a course using various clubs.
- Keywords: Golfing, sport, clubs, course, ball.</t>
  </si>
  <si>
    <t xml:space="preserve">4.3.2: Tennis</t>
  </si>
  <si>
    <t xml:space="preserve">- Description: Sport involving hitting a ball over a net using a racket.
- Keywords: Tennis, sport, racket, ball, net.</t>
  </si>
  <si>
    <t xml:space="preserve">4.3.3: Soccer</t>
  </si>
  <si>
    <t xml:space="preserve">- Description: Team sport involving kicking a ball into the opposing team's goal.
- Keywords: Soccer, sport, ball, goal, team.</t>
  </si>
  <si>
    <t xml:space="preserve">4.3.4: Basketball</t>
  </si>
  <si>
    <t xml:space="preserve">- Description: Team sport involving shooting a ball through the opposing team's hoop.
- Keywords: Basketball, sport, ball, hoop, team.</t>
  </si>
  <si>
    <t xml:space="preserve">4.3.5: Baseball</t>
  </si>
  <si>
    <t xml:space="preserve">- Description: Team sport involving hitting a ball with a bat and running bases.
- Keywords: Baseball, sport, bat, ball, bases.</t>
  </si>
  <si>
    <t xml:space="preserve">4.4: Winter Sports</t>
  </si>
  <si>
    <t xml:space="preserve">- Description: Sports that are played on snow or ice.
- Keywords: Winter sports, snow, ice, activities, cold.</t>
  </si>
  <si>
    <t xml:space="preserve">4.4.1: Skiing &amp; Snowboarding</t>
  </si>
  <si>
    <t xml:space="preserve">- Description: Sports involving sliding down snow-covered slopes on skis or a snowboard.
- Keywords: Skiing, snowboarding, snow, slopes, winter sports.</t>
  </si>
  <si>
    <t xml:space="preserve">4.4.2: Snowshoeing</t>
  </si>
  <si>
    <t xml:space="preserve">- Description: Walking over snow using special footwear called snowshoes.
- Keywords: Snowshoeing, snow, walking, winter sports, footwear.</t>
  </si>
  <si>
    <t xml:space="preserve">4.4.3: Ice Skating &amp; Ice Hockey</t>
  </si>
  <si>
    <t xml:space="preserve">- Description: Sports involving gliding on ice using skates, including ice hockey.
- Keywords: Ice skating, ice hockey, ice, skates, winter sports.</t>
  </si>
  <si>
    <t xml:space="preserve">4.4.4: Sledding &amp; Bobsleigh</t>
  </si>
  <si>
    <t xml:space="preserve">- Description: Sports involving sliding down a slope on a sled or bobsleigh.
- Keywords: Sledding, bobsleigh, snow, slopes, winter sports.</t>
  </si>
  <si>
    <t xml:space="preserve">4.4.5: Biathlon &amp; Cross Country</t>
  </si>
  <si>
    <t xml:space="preserve">- Description: Winter sports combining cross-country skiing and rifle shooting (biathlon) or just cross-country skiing.
- Keywords: Biathlon, cross-country skiing, winter sports, skiing, shooting.</t>
  </si>
  <si>
    <t xml:space="preserve">4.5: Extreme Sports</t>
  </si>
  <si>
    <t xml:space="preserve">- Description: High-risk sports that involve intense physical exertion and adrenaline.
- Keywords: Extreme sports, high-risk, adrenaline, physical, intense.</t>
  </si>
  <si>
    <t xml:space="preserve">4.5.1: Extreme Sports</t>
  </si>
  <si>
    <t xml:space="preserve">- Description: General category for various high-risk, high-adrenaline sports.
- Keywords: Extreme sports, high-risk, adrenaline, physical, intense.</t>
  </si>
  <si>
    <t xml:space="preserve">4.5.2: Adrenaline &amp; Extreme</t>
  </si>
  <si>
    <t xml:space="preserve">- Description: Activities specifically designed to provide high levels of adrenaline and excitement.
- Keywords: Adrenaline, extreme, excitement, high-risk, activities.</t>
  </si>
  <si>
    <t xml:space="preserve">4.5.3: Extreme Flying</t>
  </si>
  <si>
    <t xml:space="preserve">4.5.4: Stunt Driving</t>
  </si>
  <si>
    <t xml:space="preserve">- Description: High-adrenaline driving activities involving performing stunts.
- Keywords: Stunt driving, adventure, high-energy, driving, stunts.</t>
  </si>
  <si>
    <t xml:space="preserve">4.6: Motor Sports</t>
  </si>
  <si>
    <t xml:space="preserve">- Description: Sports involving the use of motorized vehicles.
- Keywords: Motor sports, vehicles, racing, driving, high-speed.</t>
  </si>
  <si>
    <t xml:space="preserve">4.6.1: Motorbike Tours</t>
  </si>
  <si>
    <t xml:space="preserve">- Description: Guided tours that involve riding motorbikes.
- Keywords: Motorbike, tours, riding, guided, vehicles.</t>
  </si>
  <si>
    <t xml:space="preserve">4.6.2: Car Racing</t>
  </si>
  <si>
    <t xml:space="preserve">- Description: High-speed racing involving V8 engine cars.
- Keywords: V8, car racing, high-speed, vehicles, racing.</t>
  </si>
  <si>
    <t xml:space="preserve">4.6.3: Rally Driving</t>
  </si>
  <si>
    <t xml:space="preserve">- Description: Motorsport involving racing on public or private roads with modified vehicles.
- Keywords: Rally driving, motorsport, racing, vehicles, roads.</t>
  </si>
  <si>
    <t xml:space="preserve">4.6.4: Jet Fighter</t>
  </si>
  <si>
    <t xml:space="preserve">- Description: High-adrenaline experiences involving flying in a jet fighter.
- Keywords: Jet fighter, flying, high-adrenaline, adventure, aerial.</t>
  </si>
  <si>
    <t xml:space="preserve">4.6.5: Speedboat &amp; RIB</t>
  </si>
  <si>
    <t xml:space="preserve">- Description: High-speed boating experiences involving speedboats or rigid inflatable boats (RIB).
- Keywords: Speedboat, RIB, high-speed, boating, adventure.</t>
  </si>
  <si>
    <t xml:space="preserve">4.7: Aerial Tours</t>
  </si>
  <si>
    <t xml:space="preserve">- Description: Tours that take place in the air, offering aerial views of landscapes.
- Keywords: Aerial tours, flying, views, landscapes, air.</t>
  </si>
  <si>
    <t xml:space="preserve">4.7.1: Helicopter Tours</t>
  </si>
  <si>
    <t xml:space="preserve">- Description: Tours that involve flying in a helicopter to view landscapes from above.
- Keywords: Helicopter, tours, aerial, views, landscapes.</t>
  </si>
  <si>
    <t xml:space="preserve">4.7.2: Hot Air Ballooning</t>
  </si>
  <si>
    <t xml:space="preserve">- Description: Aerial tours that involve flying in a hot air balloon.
- Keywords: Hot air ballooning, aerial, tours, views, landscapes.</t>
  </si>
  <si>
    <t xml:space="preserve">4.7.3: Glider &amp; Airplane Tours</t>
  </si>
  <si>
    <t xml:space="preserve">- Description: Tours that involve flying in gliders or small airplanes.
- Keywords: Glider, airplane, tours, aerial, views.</t>
  </si>
  <si>
    <t xml:space="preserve">4.7.4: Paragliding</t>
  </si>
  <si>
    <t xml:space="preserve">- Description: Adventure sport involving flying with a parachute-like wing.
- Keywords: Paragliding, flying, aerial, adventure, wing.</t>
  </si>
  <si>
    <t xml:space="preserve">4.7.5: Hang Gliding</t>
  </si>
  <si>
    <t xml:space="preserve">- Description: Adventure sport involving flying with a lightweight, non-motorized glider.
- Keywords: Hang gliding, flying, aerial, adventure, glider.</t>
  </si>
  <si>
    <t xml:space="preserve">5: Urban &amp; Modern Experiences</t>
  </si>
  <si>
    <t xml:space="preserve">5.1: City Tours</t>
  </si>
  <si>
    <t xml:space="preserve">- Description: Guided tours that explore urban areas and city landmarks.
- Keywords: City tours, urban, guided, landmarks, exploration.</t>
  </si>
  <si>
    <t xml:space="preserve">5.1.1: Modern City Exploration</t>
  </si>
  <si>
    <t xml:space="preserve">- Description: Tours that focus on exploring modern aspects of cities, such as architecture, contemporary culture, and urban development.
- Keywords: Modern, city, exploration, architecture, contemporary culture.</t>
  </si>
  <si>
    <t xml:space="preserve">5.1.2: City Bus Tours</t>
  </si>
  <si>
    <t xml:space="preserve">- Description: Guided bus tours that explore urban areas and city landmarks.
- Keywords: Bus, city, tours, guided, landmarks.</t>
  </si>
  <si>
    <t xml:space="preserve">5.1.3: Hop-on Hop-off Tours</t>
  </si>
  <si>
    <t xml:space="preserve">- Description: Flexible bus tours that allow passengers to hop on and off at various stops.
- Keywords: Hop-on hop-off, bus, tours, flexible, city.</t>
  </si>
  <si>
    <t xml:space="preserve">5.1.4: Private Sightseeing Tours</t>
  </si>
  <si>
    <t xml:space="preserve">- Description: Personalized tours that explore city landmarks and attractions.
- Keywords: Private, sightseeing, tours, city, personalized.</t>
  </si>
  <si>
    <t xml:space="preserve">5.1.5: Night Tours</t>
  </si>
  <si>
    <t xml:space="preserve">- Description: Guided tours that explore cities and landmarks at night.
- Keywords: Night, tours, city, guided, landmarks.</t>
  </si>
  <si>
    <t xml:space="preserve">5.2: Entertainment</t>
  </si>
  <si>
    <t xml:space="preserve">- Description: Activities and events focused on providing amusement and enjoyment.
- Keywords: Entertainment, activities, events, amusement, enjoyment.</t>
  </si>
  <si>
    <t xml:space="preserve">5.2.1: Theater, Shows &amp; Musicals</t>
  </si>
  <si>
    <t xml:space="preserve">- Description: Live performances including plays, musicals, and shows.
- Keywords: Theater, shows, musicals, live, performances.</t>
  </si>
  <si>
    <t xml:space="preserve">5.2.2: Concerts, Operas &amp; Musicals</t>
  </si>
  <si>
    <t xml:space="preserve">- Description: Live music performances, including concerts, operas, and musical theater.
- Keywords: Concerts, operas, musicals, live, music.</t>
  </si>
  <si>
    <t xml:space="preserve">5.2.3: Comedy Tours</t>
  </si>
  <si>
    <t xml:space="preserve">- Description: Tours that focus on comedy performances and venues.
- Keywords: Comedy, tours, performances, venues, entertainment.</t>
  </si>
  <si>
    <t xml:space="preserve">5.2.4: Variety and Comedy</t>
  </si>
  <si>
    <t xml:space="preserve">- Description: Shows that include a mix of comedy and other entertainment acts.
- Keywords: Variety, comedy, shows, entertainment, acts.</t>
  </si>
  <si>
    <t xml:space="preserve">5.2.5: Fun and Games</t>
  </si>
  <si>
    <t xml:space="preserve">- Description: Activities focused on providing fun and amusement, often in a game format.
- Keywords: Fun, games, activities, amusement, entertainment.</t>
  </si>
  <si>
    <t xml:space="preserve">5.2.6: Escape Rooms</t>
  </si>
  <si>
    <t xml:space="preserve">- Description: Interactive games where participants solve puzzles to escape a themed room.
- Keywords: Escape rooms, interactive, puzzles, games, themed.</t>
  </si>
  <si>
    <t xml:space="preserve">5.3: Shopping and Fashion</t>
  </si>
  <si>
    <t xml:space="preserve">- Description: Activities and tours focused on shopping and exploring fashion trends.
- Keywords: Shopping, fashion, tours, trends, retail.</t>
  </si>
  <si>
    <t xml:space="preserve">5.3.1: Shopping Tours</t>
  </si>
  <si>
    <t xml:space="preserve">- Description: Guided tours that explore shopping districts and markets.
- Keywords: Shopping, tours, districts, markets, retail.</t>
  </si>
  <si>
    <t xml:space="preserve">5.3.2: Personal Shopping &amp; Style Advice</t>
  </si>
  <si>
    <t xml:space="preserve">- Description: Services that offer personalized shopping experiences and style advice.
- Keywords: Personal shopping, style advice, fashion, retail, personalized.</t>
  </si>
  <si>
    <t xml:space="preserve">5.3.3: Souvenirs</t>
  </si>
  <si>
    <t xml:space="preserve">- Description: Items purchased as mementos of a place or experience.
- Keywords: Souvenirs, mementos, gifts, shopping, keepsakes.</t>
  </si>
  <si>
    <t xml:space="preserve">5.3.4: Shopping Vouchers</t>
  </si>
  <si>
    <t xml:space="preserve">- Description: Vouchers that can be used for purchasing items in various stores.
- Keywords: Shopping vouchers, retail, purchases, gifts, stores.</t>
  </si>
  <si>
    <t xml:space="preserve">5.4: Modern Attractions</t>
  </si>
  <si>
    <t xml:space="preserve">- Description: Contemporary attractions that offer unique and innovative experiences, including panoramic views of the surroundings and summit access to skyscrapers. 
- Keywords: Modern attractions, contemporary, unique, innovative, experiences.</t>
  </si>
  <si>
    <t xml:space="preserve">5.4.1: Theme &amp; Amusement Parks</t>
  </si>
  <si>
    <t xml:space="preserve">- Description: Parks that offer various rides, attractions, and entertainment.
- Keywords: Theme parks, amusement parks, rides, attractions, entertainment.</t>
  </si>
  <si>
    <t xml:space="preserve">5.4.2: Observation Decks and Summit Access</t>
  </si>
  <si>
    <t xml:space="preserve">- Description: Elevated platforms that offer panoramic views of the surroundings and summit access.
- Keywords: Observation decks, views, panoramic, elevated, sightseeing.</t>
  </si>
  <si>
    <t xml:space="preserve">5.4.3: Indoor Games</t>
  </si>
  <si>
    <t xml:space="preserve">- Description: Games and activities that take place indoors.
- Keywords: Indoor games, activities, amusement, entertainment, indoors.</t>
  </si>
  <si>
    <t xml:space="preserve">5.4.4: Virtual Reality</t>
  </si>
  <si>
    <t xml:space="preserve">- Description: Experiences that use virtual reality technology to create immersive environments.
- Keywords: Virtual reality, immersive, technology, experiences, VR.</t>
  </si>
  <si>
    <t xml:space="preserve">5.4.5: Trampoline Parks</t>
  </si>
  <si>
    <t xml:space="preserve">- Description: Indoor parks with trampolines for recreational jumping and activities.
- Keywords: Trampoline parks, jumping, indoor, recreation, activities.</t>
  </si>
  <si>
    <t xml:space="preserve">5.4.6: Laser Tag</t>
  </si>
  <si>
    <t xml:space="preserve">- Description: Interactive game where players use laser guns to tag opponents.
- Keywords: Laser tag, interactive, game, opponents, amusement.</t>
  </si>
  <si>
    <t xml:space="preserve">5.5: Transportation &amp; Travel Services</t>
  </si>
  <si>
    <t xml:space="preserve">- Description: Services that facilitate travel and transportation for tourists.
- Keywords: Transportation, travel services, tourists, travel, facilitation.</t>
  </si>
  <si>
    <t xml:space="preserve">5.5.1: Airport &amp; Ground Transfers</t>
  </si>
  <si>
    <t xml:space="preserve">- Description: Services that provide transportation to and from airports and other locations.
- Keywords: Airport transfers, ground transfers, transportation, travel, services.</t>
  </si>
  <si>
    <t xml:space="preserve">5.5.2: Car Rentals</t>
  </si>
  <si>
    <t xml:space="preserve">- Description: Services that offer vehicles for rent to travelers.
- Keywords: Car rentals, vehicles, travel, transportation, rent.</t>
  </si>
  <si>
    <t xml:space="preserve">5.5.3: Private Airport Transfers</t>
  </si>
  <si>
    <t xml:space="preserve">- Description: Personalized transportation services to and from airports.
- Keywords: Private airport transfers, personalized, transportation, travel, services.</t>
  </si>
  <si>
    <t xml:space="preserve">5.5.4: Rail Passes</t>
  </si>
  <si>
    <t xml:space="preserve">- Description: Passes that allow unlimited travel on certain rail networks.
- Keywords: Rail passes, travel, transportation, trains, unlimited.</t>
  </si>
  <si>
    <t xml:space="preserve">5.5.5: Train Tickets</t>
  </si>
  <si>
    <t xml:space="preserve">- Description: Tickets for travel on trains.
- Keywords: Train tickets, travel, transportation, rail, tickets.</t>
  </si>
  <si>
    <t xml:space="preserve">5.5.6: WiFi &amp; SIM Cards</t>
  </si>
  <si>
    <t xml:space="preserve">- Description: Services that provide internet connectivity and mobile communication for travelers.
- Keywords: WiFi, SIM cards, internet, mobile, communication, travel.</t>
  </si>
  <si>
    <t xml:space="preserve">UniqueTagNames</t>
  </si>
  <si>
    <t xml:space="preserve">VICategory</t>
  </si>
  <si>
    <t xml:space="preserve">VISubCategory</t>
  </si>
  <si>
    <t xml:space="preserve">LTSO - Viator - Market Driven Merchandising</t>
  </si>
  <si>
    <t xml:space="preserve">Super Savers</t>
  </si>
  <si>
    <t xml:space="preserve">Unique Experiences</t>
  </si>
  <si>
    <t xml:space="preserve">Day Trips</t>
  </si>
  <si>
    <t xml:space="preserve">Family Friendly Tours &amp; Activities</t>
  </si>
  <si>
    <t xml:space="preserve">Attraction Tickets</t>
  </si>
  <si>
    <t xml:space="preserve">Attraction</t>
  </si>
  <si>
    <t xml:space="preserve">Active &amp; Outdoors</t>
  </si>
  <si>
    <t xml:space="preserve">Market Tours</t>
  </si>
  <si>
    <t xml:space="preserve">Art &amp; Culture</t>
  </si>
  <si>
    <t xml:space="preserve">Airport &amp; Ground Transfers</t>
  </si>
  <si>
    <t xml:space="preserve">Airport &amp; Hotel Transfers - Round-Trip</t>
  </si>
  <si>
    <t xml:space="preserve">Food &amp; Drink - Viator - Experiences Themes</t>
  </si>
  <si>
    <t xml:space="preserve">Cultural Tours</t>
  </si>
  <si>
    <t xml:space="preserve">Cultural Tour</t>
  </si>
  <si>
    <t xml:space="preserve">Tickets &amp; Passes</t>
  </si>
  <si>
    <t xml:space="preserve">Skip-the-Line Tours</t>
  </si>
  <si>
    <t xml:space="preserve">Tours, Sightseeing, &amp; Cruises</t>
  </si>
  <si>
    <t xml:space="preserve">Architecture Tours</t>
  </si>
  <si>
    <t xml:space="preserve">Transportation &amp; Travel Services</t>
  </si>
  <si>
    <t xml:space="preserve">Theater, Shows &amp; Musicals</t>
  </si>
  <si>
    <t xml:space="preserve">Religious Tours</t>
  </si>
  <si>
    <t xml:space="preserve">Classes &amp; Workshops - Viator - Experiences Types</t>
  </si>
  <si>
    <t xml:space="preserve">Air Tours</t>
  </si>
  <si>
    <t xml:space="preserve">Show</t>
  </si>
  <si>
    <t xml:space="preserve">Seasonal &amp; Special Occasions</t>
  </si>
  <si>
    <t xml:space="preserve">Literary, Art &amp; Music Tours</t>
  </si>
  <si>
    <t xml:space="preserve">Air Tour</t>
  </si>
  <si>
    <t xml:space="preserve">Boat Tours</t>
  </si>
  <si>
    <t xml:space="preserve">Day Cruises</t>
  </si>
  <si>
    <t xml:space="preserve">Art Tours</t>
  </si>
  <si>
    <t xml:space="preserve">Limousine Transfers</t>
  </si>
  <si>
    <t xml:space="preserve">Historical &amp; Heritage Tours</t>
  </si>
  <si>
    <t xml:space="preserve">Sightseeing Cruise</t>
  </si>
  <si>
    <t xml:space="preserve">Audio Guided Tours</t>
  </si>
  <si>
    <t xml:space="preserve">Bus &amp; Minivan Tours</t>
  </si>
  <si>
    <t xml:space="preserve">Historical Tour</t>
  </si>
  <si>
    <t xml:space="preserve">Arts and Design</t>
  </si>
  <si>
    <t xml:space="preserve">Shopping Tours</t>
  </si>
  <si>
    <t xml:space="preserve">Literary Tours</t>
  </si>
  <si>
    <t xml:space="preserve">Culture</t>
  </si>
  <si>
    <t xml:space="preserve">Private Sightseeing Tours</t>
  </si>
  <si>
    <t xml:space="preserve">Night Coach Tour</t>
  </si>
  <si>
    <t xml:space="preserve">Sporting Events &amp; Packages - APC</t>
  </si>
  <si>
    <t xml:space="preserve">Rail Tours</t>
  </si>
  <si>
    <t xml:space="preserve">Shopping Tour</t>
  </si>
  <si>
    <t xml:space="preserve">Performances - Product - Art and Culture</t>
  </si>
  <si>
    <t xml:space="preserve">Half-day Tours</t>
  </si>
  <si>
    <t xml:space="preserve">Bus Tour</t>
  </si>
  <si>
    <t xml:space="preserve">Pop Culture</t>
  </si>
  <si>
    <t xml:space="preserve">Food Tours</t>
  </si>
  <si>
    <t xml:space="preserve">Private Tours</t>
  </si>
  <si>
    <t xml:space="preserve">Amusement Parks - Product - Tickets &amp; Passes</t>
  </si>
  <si>
    <t xml:space="preserve">Dinner Cruises</t>
  </si>
  <si>
    <t xml:space="preserve">Rail Tour</t>
  </si>
  <si>
    <t xml:space="preserve">Volunteer Tours</t>
  </si>
  <si>
    <t xml:space="preserve">City Tours</t>
  </si>
  <si>
    <t xml:space="preserve">Half-day Tour</t>
  </si>
  <si>
    <t xml:space="preserve">Coffee and Tea - Product - Food Wine and Night...</t>
  </si>
  <si>
    <t xml:space="preserve">Hop-on Hop-off Tours</t>
  </si>
  <si>
    <t xml:space="preserve">Heritage Tour</t>
  </si>
  <si>
    <t xml:space="preserve">Desserts and Sweets</t>
  </si>
  <si>
    <t xml:space="preserve">Multi-day Tours</t>
  </si>
  <si>
    <t xml:space="preserve">Culinary &amp; Gourmet Tour</t>
  </si>
  <si>
    <t xml:space="preserve">Guided Food Tours</t>
  </si>
  <si>
    <t xml:space="preserve">Overnight Tours</t>
  </si>
  <si>
    <t xml:space="preserve">Wine Beer and Spirits</t>
  </si>
  <si>
    <t xml:space="preserve">Wine Tasting &amp; Winery Tours</t>
  </si>
  <si>
    <t xml:space="preserve">All-day Coach Tour</t>
  </si>
  <si>
    <t xml:space="preserve">Holidays</t>
  </si>
  <si>
    <t xml:space="preserve">New Years</t>
  </si>
  <si>
    <t xml:space="preserve">Seasonal</t>
  </si>
  <si>
    <t xml:space="preserve">Christmas</t>
  </si>
  <si>
    <t xml:space="preserve">Half-day Coach Tour</t>
  </si>
  <si>
    <t xml:space="preserve">Weddings and Celebrations</t>
  </si>
  <si>
    <t xml:space="preserve">Movie &amp; TV Tours</t>
  </si>
  <si>
    <t xml:space="preserve">Dining Experiences</t>
  </si>
  <si>
    <t xml:space="preserve">Vespa, Scooter &amp; Moped Tours</t>
  </si>
  <si>
    <t xml:space="preserve">Motor Sports</t>
  </si>
  <si>
    <t xml:space="preserve">Brunch Cruises</t>
  </si>
  <si>
    <t xml:space="preserve">Nature &amp; Wildlife</t>
  </si>
  <si>
    <t xml:space="preserve">Valentine's Day</t>
  </si>
  <si>
    <t xml:space="preserve">Multi-day Coach Tour</t>
  </si>
  <si>
    <t xml:space="preserve">Packages and Special Events</t>
  </si>
  <si>
    <t xml:space="preserve">Mother's Day</t>
  </si>
  <si>
    <t xml:space="preserve">Wine Tour</t>
  </si>
  <si>
    <t xml:space="preserve">Adrenaline &amp; Extreme</t>
  </si>
  <si>
    <t xml:space="preserve">Easter</t>
  </si>
  <si>
    <t xml:space="preserve">New Years Eve</t>
  </si>
  <si>
    <t xml:space="preserve">Luxury Tours</t>
  </si>
  <si>
    <t xml:space="preserve">Water Tours</t>
  </si>
  <si>
    <t xml:space="preserve">Once in a Lifetime Experiences</t>
  </si>
  <si>
    <t xml:space="preserve">Helicopter Tours</t>
  </si>
  <si>
    <t xml:space="preserve">Movie Tour</t>
  </si>
  <si>
    <t xml:space="preserve">Attraction Tickets - Activities</t>
  </si>
  <si>
    <t xml:space="preserve">National Holidays</t>
  </si>
  <si>
    <t xml:space="preserve">City Coach Tour</t>
  </si>
  <si>
    <t xml:space="preserve">In the Air</t>
  </si>
  <si>
    <t xml:space="preserve">Night Cruises</t>
  </si>
  <si>
    <t xml:space="preserve">TV Tour</t>
  </si>
  <si>
    <t xml:space="preserve">On the Ground</t>
  </si>
  <si>
    <t xml:space="preserve">Street Food Tours</t>
  </si>
  <si>
    <t xml:space="preserve">Half-day Minivan Tour</t>
  </si>
  <si>
    <t xml:space="preserve">On the Water</t>
  </si>
  <si>
    <t xml:space="preserve">Lunch Cruises</t>
  </si>
  <si>
    <t xml:space="preserve">Night Minivan Tour</t>
  </si>
  <si>
    <t xml:space="preserve">All Cruises</t>
  </si>
  <si>
    <t xml:space="preserve">Segway Tours</t>
  </si>
  <si>
    <t xml:space="preserve">How to Get Around</t>
  </si>
  <si>
    <t xml:space="preserve">Bike &amp; Mountain Bike Tours</t>
  </si>
  <si>
    <t xml:space="preserve">Breakfast Cruise</t>
  </si>
  <si>
    <t xml:space="preserve">Sightseeing</t>
  </si>
  <si>
    <t xml:space="preserve">Tours by Duration</t>
  </si>
  <si>
    <t xml:space="preserve">Chocolate Tours</t>
  </si>
  <si>
    <t xml:space="preserve">Coffee Cruise</t>
  </si>
  <si>
    <t xml:space="preserve">Active &amp; Outdoor Classes</t>
  </si>
  <si>
    <t xml:space="preserve">Night Tours</t>
  </si>
  <si>
    <t xml:space="preserve">Art and Culture Classes</t>
  </si>
  <si>
    <t xml:space="preserve">Full-day Tours</t>
  </si>
  <si>
    <t xml:space="preserve">Food and Drink Classes</t>
  </si>
  <si>
    <t xml:space="preserve">Viator Exclusive Tours</t>
  </si>
  <si>
    <t xml:space="preserve">Services</t>
  </si>
  <si>
    <t xml:space="preserve">Water Tour</t>
  </si>
  <si>
    <t xml:space="preserve">Wellness Classes</t>
  </si>
  <si>
    <t xml:space="preserve">Seasonal Events</t>
  </si>
  <si>
    <t xml:space="preserve">Helicopter Tour</t>
  </si>
  <si>
    <t xml:space="preserve">Transfers Product Transfers and Ground Transport</t>
  </si>
  <si>
    <t xml:space="preserve">Walking Tours</t>
  </si>
  <si>
    <t xml:space="preserve">Independence Day</t>
  </si>
  <si>
    <t xml:space="preserve">Product Transfers and Ground Transport</t>
  </si>
  <si>
    <t xml:space="preserve">Beer &amp; Brewery Tours</t>
  </si>
  <si>
    <t xml:space="preserve">Night Cruise</t>
  </si>
  <si>
    <t xml:space="preserve">Fun and Games</t>
  </si>
  <si>
    <t xml:space="preserve">Archaeology Tours</t>
  </si>
  <si>
    <t xml:space="preserve">Photography</t>
  </si>
  <si>
    <t xml:space="preserve">Language Classes</t>
  </si>
  <si>
    <t xml:space="preserve">Viator VIP Tours</t>
  </si>
  <si>
    <t xml:space="preserve">Ski &amp; Snow</t>
  </si>
  <si>
    <t xml:space="preserve">Multi-day Rail Tours</t>
  </si>
  <si>
    <t xml:space="preserve">Luncheon Cruise</t>
  </si>
  <si>
    <t xml:space="preserve">Traditional Wellness</t>
  </si>
  <si>
    <t xml:space="preserve">Industry Category</t>
  </si>
  <si>
    <t xml:space="preserve">Attractions</t>
  </si>
  <si>
    <t xml:space="preserve">Mountain Biking</t>
  </si>
  <si>
    <t xml:space="preserve">Sightseeing Activities</t>
  </si>
  <si>
    <t xml:space="preserve">Cooking Lessons</t>
  </si>
  <si>
    <t xml:space="preserve">Car/Bike/Motorbike Activities</t>
  </si>
  <si>
    <t xml:space="preserve">Excursion</t>
  </si>
  <si>
    <t xml:space="preserve">Air Activities</t>
  </si>
  <si>
    <t xml:space="preserve">Cruises</t>
  </si>
  <si>
    <t xml:space="preserve">Food &amp; Drink</t>
  </si>
  <si>
    <t xml:space="preserve">Bus Tours</t>
  </si>
  <si>
    <t xml:space="preserve">Rental</t>
  </si>
  <si>
    <t xml:space="preserve">Sporting Attractions</t>
  </si>
  <si>
    <t xml:space="preserve">Adventure Activities</t>
  </si>
  <si>
    <t xml:space="preserve">Boat Day Trips</t>
  </si>
  <si>
    <t xml:space="preserve">Water Activities</t>
  </si>
  <si>
    <t xml:space="preserve">Four Wheel Drive Tours</t>
  </si>
  <si>
    <t xml:space="preserve">Others</t>
  </si>
  <si>
    <t xml:space="preserve">Adventure Tours</t>
  </si>
  <si>
    <t xml:space="preserve">Walking Activities</t>
  </si>
  <si>
    <t xml:space="preserve">Luxury Car</t>
  </si>
  <si>
    <t xml:space="preserve">Helicopter Flights</t>
  </si>
  <si>
    <t xml:space="preserve">Scenic Tours</t>
  </si>
  <si>
    <t xml:space="preserve">Abseiling</t>
  </si>
  <si>
    <t xml:space="preserve">V8 Car Racing</t>
  </si>
  <si>
    <t xml:space="preserve">Laser Shooting</t>
  </si>
  <si>
    <t xml:space="preserve">Accommodation Package</t>
  </si>
  <si>
    <t xml:space="preserve">Ziplining</t>
  </si>
  <si>
    <t xml:space="preserve">Scuba Diving &amp; Snorkeling</t>
  </si>
  <si>
    <t xml:space="preserve">Horse Riding</t>
  </si>
  <si>
    <t xml:space="preserve">Extreme Sports</t>
  </si>
  <si>
    <t xml:space="preserve">Driving Guided Tours</t>
  </si>
  <si>
    <t xml:space="preserve">Farm Tours</t>
  </si>
  <si>
    <t xml:space="preserve">Shuttle</t>
  </si>
  <si>
    <t xml:space="preserve">Brewery Tours</t>
  </si>
  <si>
    <t xml:space="preserve">Day Tours</t>
  </si>
  <si>
    <t xml:space="preserve">Wine Tasting</t>
  </si>
  <si>
    <t xml:space="preserve">Extreme Flying</t>
  </si>
  <si>
    <t xml:space="preserve">Family Fun</t>
  </si>
  <si>
    <t xml:space="preserve">Bicycle Rentals</t>
  </si>
  <si>
    <t xml:space="preserve">Whale &amp; Dolphin Watching</t>
  </si>
  <si>
    <t xml:space="preserve">Joy Flights</t>
  </si>
  <si>
    <t xml:space="preserve">Other</t>
  </si>
  <si>
    <t xml:space="preserve">Coach Tours</t>
  </si>
  <si>
    <t xml:space="preserve">Hiking &amp; Trekking</t>
  </si>
  <si>
    <t xml:space="preserve">Guided Tours</t>
  </si>
  <si>
    <t xml:space="preserve">Wildlife Watching</t>
  </si>
  <si>
    <t xml:space="preserve">Adventure</t>
  </si>
  <si>
    <t xml:space="preserve">Motorbike Tours</t>
  </si>
  <si>
    <t xml:space="preserve">Steam trains</t>
  </si>
  <si>
    <t xml:space="preserve">Skydiving</t>
  </si>
  <si>
    <t xml:space="preserve">Surfing</t>
  </si>
  <si>
    <t xml:space="preserve">Jetboat</t>
  </si>
  <si>
    <t xml:space="preserve">Tiger Moth</t>
  </si>
  <si>
    <t xml:space="preserve">Wildlife Tours</t>
  </si>
  <si>
    <t xml:space="preserve">Active Tours</t>
  </si>
  <si>
    <t xml:space="preserve">Canyoning</t>
  </si>
  <si>
    <t xml:space="preserve">Golfing</t>
  </si>
  <si>
    <t xml:space="preserve">Cycling Tours</t>
  </si>
  <si>
    <t xml:space="preserve">Bushwalking</t>
  </si>
  <si>
    <t xml:space="preserve">Parasailing</t>
  </si>
  <si>
    <t xml:space="preserve">Sled dog</t>
  </si>
  <si>
    <t xml:space="preserve">Gourmet Tours</t>
  </si>
  <si>
    <t xml:space="preserve">Ghost Tours</t>
  </si>
  <si>
    <t xml:space="preserve">Music</t>
  </si>
  <si>
    <t xml:space="preserve">Half day tours</t>
  </si>
  <si>
    <t xml:space="preserve">Romantic Dining</t>
  </si>
  <si>
    <t xml:space="preserve">Charter Boat</t>
  </si>
  <si>
    <t xml:space="preserve">Fitness</t>
  </si>
  <si>
    <t xml:space="preserve">Race Car Driving</t>
  </si>
  <si>
    <t xml:space="preserve">Kayaking</t>
  </si>
  <si>
    <t xml:space="preserve">Art &amp; Craft Classes</t>
  </si>
  <si>
    <t xml:space="preserve">Camping</t>
  </si>
  <si>
    <t xml:space="preserve">White Water Rafting</t>
  </si>
  <si>
    <t xml:space="preserve">Luxury</t>
  </si>
  <si>
    <t xml:space="preserve">Photography Tours</t>
  </si>
  <si>
    <t xml:space="preserve">Scuba Diving &amp;amp; Snorkeling</t>
  </si>
  <si>
    <t xml:space="preserve">Winter Sports</t>
  </si>
  <si>
    <t xml:space="preserve">Sports Tours</t>
  </si>
  <si>
    <t xml:space="preserve">Archery</t>
  </si>
  <si>
    <t xml:space="preserve">Scenic Flights</t>
  </si>
  <si>
    <t xml:space="preserve">Golf Lessons &amp; Rounds</t>
  </si>
  <si>
    <t xml:space="preserve">Ferry</t>
  </si>
  <si>
    <t xml:space="preserve">Animal Experiences</t>
  </si>
  <si>
    <t xml:space="preserve">Fishing</t>
  </si>
  <si>
    <t xml:space="preserve">Team Building</t>
  </si>
  <si>
    <t xml:space="preserve">Aerobatic Flights</t>
  </si>
  <si>
    <t xml:space="preserve">Water Sports</t>
  </si>
  <si>
    <t xml:space="preserve">Museum</t>
  </si>
  <si>
    <t xml:space="preserve">Jet Skiing</t>
  </si>
  <si>
    <t xml:space="preserve">Ghosts &amp; Hauntings</t>
  </si>
  <si>
    <t xml:space="preserve">Eco-Tours</t>
  </si>
  <si>
    <t xml:space="preserve">Corporate</t>
  </si>
  <si>
    <t xml:space="preserve">Shooting</t>
  </si>
  <si>
    <t xml:space="preserve">Distillery Tours</t>
  </si>
  <si>
    <t xml:space="preserve">Flight Simulator</t>
  </si>
  <si>
    <t xml:space="preserve">Diving</t>
  </si>
  <si>
    <t xml:space="preserve">Festival</t>
  </si>
  <si>
    <t xml:space="preserve">Stunt Driving</t>
  </si>
  <si>
    <t xml:space="preserve">Charter Bus</t>
  </si>
  <si>
    <t xml:space="preserve">Virtual Reality</t>
  </si>
  <si>
    <t xml:space="preserve">Safaris</t>
  </si>
  <si>
    <t xml:space="preserve">Pass</t>
  </si>
  <si>
    <t xml:space="preserve">Small Group Tours</t>
  </si>
  <si>
    <t xml:space="preserve">Backpackers Tours</t>
  </si>
  <si>
    <t xml:space="preserve">Music Experiences</t>
  </si>
  <si>
    <t xml:space="preserve">All-terrain Vehicle</t>
  </si>
  <si>
    <t xml:space="preserve">Outdoor Events</t>
  </si>
  <si>
    <t xml:space="preserve">Jet Ski</t>
  </si>
  <si>
    <t xml:space="preserve">Balloon Flights</t>
  </si>
  <si>
    <t xml:space="preserve">Escape Room</t>
  </si>
  <si>
    <t xml:space="preserve">Segways</t>
  </si>
  <si>
    <t xml:space="preserve">Bridge Climbing</t>
  </si>
  <si>
    <t xml:space="preserve">Rally Driving</t>
  </si>
  <si>
    <t xml:space="preserve">Hot Air Ballooning</t>
  </si>
  <si>
    <t xml:space="preserve">Expedition</t>
  </si>
  <si>
    <t xml:space="preserve">Adventure Flights</t>
  </si>
  <si>
    <t xml:space="preserve">Rafting</t>
  </si>
  <si>
    <t xml:space="preserve">Astronomy</t>
  </si>
  <si>
    <t xml:space="preserve">Beer Tours</t>
  </si>
  <si>
    <t xml:space="preserve">Personal Chef</t>
  </si>
  <si>
    <t xml:space="preserve">Sailing</t>
  </si>
  <si>
    <t xml:space="preserve">Theme Parks</t>
  </si>
  <si>
    <t xml:space="preserve">Caving</t>
  </si>
  <si>
    <t xml:space="preserve">Discovery Tours</t>
  </si>
  <si>
    <t xml:space="preserve">V8 Experiences</t>
  </si>
  <si>
    <t xml:space="preserve">Wellbeeing</t>
  </si>
  <si>
    <t xml:space="preserve">Self driving tours</t>
  </si>
  <si>
    <t xml:space="preserve">High Ropes Course</t>
  </si>
  <si>
    <t xml:space="preserve">Dog Mushing</t>
  </si>
  <si>
    <t xml:space="preserve">Relaxation</t>
  </si>
  <si>
    <t xml:space="preserve">Zorbing</t>
  </si>
  <si>
    <t xml:space="preserve">Climbing</t>
  </si>
  <si>
    <t xml:space="preserve">Swim with Dolphins</t>
  </si>
  <si>
    <t xml:space="preserve">Stand Up Paddleboarding</t>
  </si>
  <si>
    <t xml:space="preserve">Car Rental</t>
  </si>
  <si>
    <t xml:space="preserve">Archeology</t>
  </si>
  <si>
    <t xml:space="preserve">Martial Arts</t>
  </si>
  <si>
    <t xml:space="preserve">Whale &amp;amp; Dolphin Watching</t>
  </si>
  <si>
    <t xml:space="preserve">Windsurfing</t>
  </si>
  <si>
    <t xml:space="preserve">Skating</t>
  </si>
  <si>
    <t xml:space="preserve">Quad Biking</t>
  </si>
  <si>
    <t xml:space="preserve">Garden Tours</t>
  </si>
  <si>
    <t xml:space="preserve">Go-Karting</t>
  </si>
  <si>
    <t xml:space="preserve">Skiing &amp; Snow</t>
  </si>
  <si>
    <t xml:space="preserve">Cave Tours</t>
  </si>
  <si>
    <t xml:space="preserve">Mystery Tours</t>
  </si>
  <si>
    <t xml:space="preserve">Canoeing</t>
  </si>
  <si>
    <t xml:space="preserve">Humanitarian</t>
  </si>
  <si>
    <t xml:space="preserve">Historic Tours</t>
  </si>
  <si>
    <t xml:space="preserve">Volunteering</t>
  </si>
  <si>
    <t xml:space="preserve">City Sights</t>
  </si>
  <si>
    <t xml:space="preserve">Kite surfing</t>
  </si>
  <si>
    <t xml:space="preserve">Multi-Sport Tours</t>
  </si>
  <si>
    <t xml:space="preserve">Off Road</t>
  </si>
  <si>
    <t xml:space="preserve">Yoga &amp; Pilates</t>
  </si>
  <si>
    <t xml:space="preserve">City Bus Tours</t>
  </si>
  <si>
    <t xml:space="preserve">Dancing</t>
  </si>
  <si>
    <t xml:space="preserve">Bike Rides</t>
  </si>
  <si>
    <t xml:space="preserve">Photography Lessons</t>
  </si>
  <si>
    <t xml:space="preserve">Party</t>
  </si>
  <si>
    <t xml:space="preserve">Spirit Tasting</t>
  </si>
  <si>
    <t xml:space="preserve">Paragliding</t>
  </si>
  <si>
    <t xml:space="preserve">Paintball</t>
  </si>
  <si>
    <t xml:space="preserve">Aquarium &amp; Zoo</t>
  </si>
  <si>
    <t xml:space="preserve">Kitesurfing</t>
  </si>
  <si>
    <t xml:space="preserve">Romance</t>
  </si>
  <si>
    <t xml:space="preserve">Escape</t>
  </si>
  <si>
    <t xml:space="preserve">Tennis</t>
  </si>
  <si>
    <t xml:space="preserve">Pub Tours</t>
  </si>
  <si>
    <t xml:space="preserve">Bungee Jumping</t>
  </si>
  <si>
    <t xml:space="preserve">Jet Fighter</t>
  </si>
  <si>
    <t xml:space="preserve">Outdoor</t>
  </si>
  <si>
    <t xml:space="preserve">Ski &amp; Snowboard</t>
  </si>
  <si>
    <t xml:space="preserve">Dance Classes</t>
  </si>
  <si>
    <t xml:space="preserve">Personalised Gifts</t>
  </si>
  <si>
    <t xml:space="preserve">Multi-day tours</t>
  </si>
  <si>
    <t xml:space="preserve">Seaplane Flights</t>
  </si>
  <si>
    <t xml:space="preserve">Animal Watching</t>
  </si>
  <si>
    <t xml:space="preserve">Flying Lessons</t>
  </si>
  <si>
    <t xml:space="preserve">Pilgrimage</t>
  </si>
  <si>
    <t xml:space="preserve">Multi-pass</t>
  </si>
  <si>
    <t xml:space="preserve">Snorkelling</t>
  </si>
  <si>
    <t xml:space="preserve">Buggie</t>
  </si>
  <si>
    <t xml:space="preserve">Private guide</t>
  </si>
  <si>
    <t xml:space="preserve">Camel Tours</t>
  </si>
  <si>
    <t xml:space="preserve">Fan Tours</t>
  </si>
  <si>
    <t xml:space="preserve">Self-Driving</t>
  </si>
  <si>
    <t xml:space="preserve">Theme Park</t>
  </si>
  <si>
    <t xml:space="preserve">Gliding</t>
  </si>
  <si>
    <t xml:space="preserve">industry_segment</t>
  </si>
  <si>
    <t xml:space="preserve">industry_cluster</t>
  </si>
  <si>
    <t xml:space="preserve">operator_category</t>
  </si>
  <si>
    <t xml:space="preserve">operator_sub_category</t>
  </si>
  <si>
    <t xml:space="preserve">Activities</t>
  </si>
  <si>
    <t xml:space="preserve">Water Based</t>
  </si>
  <si>
    <t xml:space="preserve">Boat &amp; Yacht Charters/Rentals</t>
  </si>
  <si>
    <t xml:space="preserve">Ordinary Classes</t>
  </si>
  <si>
    <t xml:space="preserve">Reseller</t>
  </si>
  <si>
    <t xml:space="preserve">Destination Management Organisation (DMO)</t>
  </si>
  <si>
    <t xml:space="preserve">Designing &amp; Handicrafts</t>
  </si>
  <si>
    <t xml:space="preserve">Tours</t>
  </si>
  <si>
    <t xml:space="preserve">Ground Based (outdoor)</t>
  </si>
  <si>
    <t xml:space="preserve">(E-)Bikes, Mountain Bike Tours &amp; Rental</t>
  </si>
  <si>
    <t xml:space="preserve">Wine Tastings</t>
  </si>
  <si>
    <t xml:space="preserve">City Walking Tour</t>
  </si>
  <si>
    <t xml:space="preserve">Alpaca</t>
  </si>
  <si>
    <t xml:space="preserve">To be categorized</t>
  </si>
  <si>
    <t xml:space="preserve">Beauty, Health &amp; Wellness</t>
  </si>
  <si>
    <t xml:space="preserve">Boat -&amp; Yacht Excursions</t>
  </si>
  <si>
    <t xml:space="preserve">Lama</t>
  </si>
  <si>
    <t xml:space="preserve">Air Based</t>
  </si>
  <si>
    <t xml:space="preserve">Cosmetic Courses</t>
  </si>
  <si>
    <t xml:space="preserve">Excavator Driving</t>
  </si>
  <si>
    <t xml:space="preserve">Culinary &amp; Tastings</t>
  </si>
  <si>
    <t xml:space="preserve">Hang Gliding &amp; Paragliding</t>
  </si>
  <si>
    <t xml:space="preserve">Round Trips</t>
  </si>
  <si>
    <t xml:space="preserve">Canoeing &amp; Kayak</t>
  </si>
  <si>
    <t xml:space="preserve">Show, Entertainment &amp; Events</t>
  </si>
  <si>
    <t xml:space="preserve">Beverage Tastings &amp; Courses</t>
  </si>
  <si>
    <t xml:space="preserve">Beer Tastings</t>
  </si>
  <si>
    <t xml:space="preserve">Courses</t>
  </si>
  <si>
    <t xml:space="preserve">Boat &amp; Ship Tours</t>
  </si>
  <si>
    <t xml:space="preserve">Buggy Driving</t>
  </si>
  <si>
    <t xml:space="preserve">Snow &amp; Ice Based</t>
  </si>
  <si>
    <t xml:space="preserve">Theater, Variety und Comedy</t>
  </si>
  <si>
    <t xml:space="preserve">Music Concerts</t>
  </si>
  <si>
    <t xml:space="preserve">Travel Agency / Consultancy</t>
  </si>
  <si>
    <t xml:space="preserve">Jet-, Water-Ski &amp; Wakeboarding</t>
  </si>
  <si>
    <t xml:space="preserve">Baking &amp; Sweet(s) Classes</t>
  </si>
  <si>
    <t xml:space="preserve">Hotel/ Overnight accommodation</t>
  </si>
  <si>
    <t xml:space="preserve">Coaching &amp; Teambuilding</t>
  </si>
  <si>
    <t xml:space="preserve">Barista Courses</t>
  </si>
  <si>
    <t xml:space="preserve">Fun &amp; Games (indoor)</t>
  </si>
  <si>
    <t xml:space="preserve">Wineries &amp; Vineyards</t>
  </si>
  <si>
    <t xml:space="preserve">Rifle &amp; Pistol</t>
  </si>
  <si>
    <t xml:space="preserve">Rental &amp; Transport Services</t>
  </si>
  <si>
    <t xml:space="preserve">Beauty salon, Make-up &amp; Facials</t>
  </si>
  <si>
    <t xml:space="preserve">Cocktail Courses</t>
  </si>
  <si>
    <t xml:space="preserve">Leisure, animal &amp; nature parks</t>
  </si>
  <si>
    <t xml:space="preserve">Sailing &amp; Motorboat Courses</t>
  </si>
  <si>
    <t xml:space="preserve">Liquor / Spirit Tasting</t>
  </si>
  <si>
    <t xml:space="preserve">Museums &amp; Landmarks</t>
  </si>
  <si>
    <t xml:space="preserve">Fun &amp; Action Tours</t>
  </si>
  <si>
    <t xml:space="preserve">Campsites</t>
  </si>
  <si>
    <t xml:space="preserve">Online Travel Agency (OTA)</t>
  </si>
  <si>
    <t xml:space="preserve">Climbing Courses</t>
  </si>
  <si>
    <t xml:space="preserve">Donkey</t>
  </si>
  <si>
    <t xml:space="preserve">Sports</t>
  </si>
  <si>
    <t xml:space="preserve">Guided Hiking &amp; Trekking Tours</t>
  </si>
  <si>
    <t xml:space="preserve">Aircraft</t>
  </si>
  <si>
    <t xml:space="preserve">Tours with animals</t>
  </si>
  <si>
    <t xml:space="preserve">Barbeque Classes</t>
  </si>
  <si>
    <t xml:space="preserve">Associations</t>
  </si>
  <si>
    <t xml:space="preserve">Wateraction, Hydrospeed &amp; Tubing</t>
  </si>
  <si>
    <t xml:space="preserve">Operas and Ballet</t>
  </si>
  <si>
    <t xml:space="preserve">Food Tastings</t>
  </si>
  <si>
    <t xml:space="preserve">Dinner in the dark</t>
  </si>
  <si>
    <t xml:space="preserve">High rope Courses</t>
  </si>
  <si>
    <t xml:space="preserve">Caravans &amp; Motorhomes</t>
  </si>
  <si>
    <t xml:space="preserve">Ski &amp; Snowboard Courses/Schools</t>
  </si>
  <si>
    <t xml:space="preserve">Jeep Driving</t>
  </si>
  <si>
    <t xml:space="preserve">Cooking Classes</t>
  </si>
  <si>
    <t xml:space="preserve">Furnish &amp; Design</t>
  </si>
  <si>
    <t xml:space="preserve">Flying Fox &amp; Zip-Line</t>
  </si>
  <si>
    <t xml:space="preserve">(Bob-)Sled Runs</t>
  </si>
  <si>
    <t xml:space="preserve">Health &amp; Care</t>
  </si>
  <si>
    <t xml:space="preserve">Distilleries</t>
  </si>
  <si>
    <t xml:space="preserve">Crossbow</t>
  </si>
  <si>
    <t xml:space="preserve">Indoor Playground</t>
  </si>
  <si>
    <t xml:space="preserve">Lifts</t>
  </si>
  <si>
    <t xml:space="preserve">Crime Dinner</t>
  </si>
  <si>
    <t xml:space="preserve">Massages</t>
  </si>
  <si>
    <t xml:space="preserve">Garden &amp; Balcony</t>
  </si>
  <si>
    <t xml:space="preserve">Culinary Tours</t>
  </si>
  <si>
    <t xml:space="preserve">Helicopter &amp; Gyrocopter Sightseeing Flights</t>
  </si>
  <si>
    <t xml:space="preserve">Do It Yourself &amp; Craft Courses</t>
  </si>
  <si>
    <t xml:space="preserve">Shuttle &amp; Limo Transfers</t>
  </si>
  <si>
    <t xml:space="preserve">Horseback riding Tours</t>
  </si>
  <si>
    <t xml:space="preserve">Theme &amp; Amusement Parks</t>
  </si>
  <si>
    <t xml:space="preserve">Experience Museum</t>
  </si>
  <si>
    <t xml:space="preserve">Folklore and local history</t>
  </si>
  <si>
    <t xml:space="preserve">Music Courses</t>
  </si>
  <si>
    <t xml:space="preserve">Classical Museum</t>
  </si>
  <si>
    <t xml:space="preserve">Whale / Dolphin Watching</t>
  </si>
  <si>
    <t xml:space="preserve">Race Tracks &amp; Driving Courses</t>
  </si>
  <si>
    <t xml:space="preserve">Glider- &amp; Airplane Tours</t>
  </si>
  <si>
    <t xml:space="preserve">Quad, Vespa &amp; Motorcycle Tours &amp; Rental</t>
  </si>
  <si>
    <t xml:space="preserve">Escape Rooms</t>
  </si>
  <si>
    <t xml:space="preserve">Breweries</t>
  </si>
  <si>
    <t xml:space="preserve">Festivals</t>
  </si>
  <si>
    <t xml:space="preserve">Castles, Palaces &amp; Churches</t>
  </si>
  <si>
    <t xml:space="preserve">Guided Ski &amp; Mountain Tours</t>
  </si>
  <si>
    <t xml:space="preserve">Spas, Saunas &amp; Hammams</t>
  </si>
  <si>
    <t xml:space="preserve">Golf</t>
  </si>
  <si>
    <t xml:space="preserve">Ballooning/ Ballon Ride</t>
  </si>
  <si>
    <t xml:space="preserve">Thermal Baths &amp; (Swimming) Pools</t>
  </si>
  <si>
    <t xml:space="preserve">Trampoline</t>
  </si>
  <si>
    <t xml:space="preserve">Lasertag</t>
  </si>
  <si>
    <t xml:space="preserve">Yoga, Pilates &amp; Qi Gong Courses</t>
  </si>
  <si>
    <t xml:space="preserve">Photo &amp; Film courses &amp; Workshops</t>
  </si>
  <si>
    <t xml:space="preserve">Zoos, Animal Parks &amp; Aquariums</t>
  </si>
  <si>
    <t xml:space="preserve">Wind, Wave &amp; (Kite-)Surfing Courses</t>
  </si>
  <si>
    <t xml:space="preserve">Go-Cart</t>
  </si>
  <si>
    <t xml:space="preserve">Factory Tours</t>
  </si>
  <si>
    <t xml:space="preserve">Falconry</t>
  </si>
  <si>
    <t xml:space="preserve">Nature Parks</t>
  </si>
  <si>
    <t xml:space="preserve">Car &amp; Oldtimer</t>
  </si>
  <si>
    <t xml:space="preserve">Pub Tours/Crawls</t>
  </si>
  <si>
    <t xml:space="preserve">Multiactivity Center</t>
  </si>
  <si>
    <t xml:space="preserve">Bubble Soccer &amp; Soccer Golf</t>
  </si>
  <si>
    <t xml:space="preserve">Mini -&amp; Adventure Golf</t>
  </si>
  <si>
    <t xml:space="preserve">Bungee jumping</t>
  </si>
  <si>
    <t xml:space="preserve">Simulators</t>
  </si>
  <si>
    <t xml:space="preserve">SUP Tours &amp; Rentals</t>
  </si>
  <si>
    <t xml:space="preserve">Special Accommodations</t>
  </si>
  <si>
    <t xml:space="preserve">Caves &amp; Mines</t>
  </si>
  <si>
    <t xml:space="preserve">Fitness &amp; Strength</t>
  </si>
  <si>
    <t xml:space="preserve">Off-Road</t>
  </si>
  <si>
    <t xml:space="preserve">Dinner Experiences</t>
  </si>
  <si>
    <t xml:space="preserve">Stadium Tours</t>
  </si>
  <si>
    <t xml:space="preserve">Shooting Sports</t>
  </si>
  <si>
    <t xml:space="preserve">Diving &amp; Snorkeling</t>
  </si>
  <si>
    <t xml:space="preserve">Water Parks</t>
  </si>
  <si>
    <t xml:space="preserve">Fairs</t>
  </si>
  <si>
    <t xml:space="preserve">Artists &amp; Live Acts</t>
  </si>
  <si>
    <t xml:space="preserve">Carriage &amp; Richshaw Tours</t>
  </si>
  <si>
    <t xml:space="preserve">Sled Dog Rides</t>
  </si>
  <si>
    <t xml:space="preserve">Manufactures</t>
  </si>
  <si>
    <t xml:space="preserve">Adult Evening Classes</t>
  </si>
  <si>
    <t xml:space="preserve">Concerts, Operas &amp; Musicals</t>
  </si>
  <si>
    <t xml:space="preserve">Speedboat &amp; RIB (rigid inflatable boat)</t>
  </si>
  <si>
    <t xml:space="preserve">Snow &amp; Fun Action</t>
  </si>
  <si>
    <t xml:space="preserve">Downhill Racing &amp; Bike Parks</t>
  </si>
  <si>
    <t xml:space="preserve">Mountain railway &amp; Lift operators</t>
  </si>
  <si>
    <t xml:space="preserve">Meditation</t>
  </si>
  <si>
    <t xml:space="preserve">Flight Schools</t>
  </si>
  <si>
    <t xml:space="preserve">Floating</t>
  </si>
  <si>
    <t xml:space="preserve">Photoshooting</t>
  </si>
  <si>
    <t xml:space="preserve">Ice skating &amp; Ice hockey</t>
  </si>
  <si>
    <t xml:space="preserve">Wind tunnel</t>
  </si>
  <si>
    <t xml:space="preserve">(Botanical) Gardens</t>
  </si>
  <si>
    <t xml:space="preserve">Bouldering &amp; House-, Freerunning, Parkour</t>
  </si>
  <si>
    <t xml:space="preserve">Crime, Night &amp; Scary Tours</t>
  </si>
  <si>
    <t xml:space="preserve">Painting, Drawing &amp; Modeling Courses</t>
  </si>
  <si>
    <t xml:space="preserve">Survival</t>
  </si>
  <si>
    <t xml:space="preserve">Sport Courts</t>
  </si>
  <si>
    <t xml:space="preserve">Bowling &amp; Skittles</t>
  </si>
  <si>
    <t xml:space="preserve">Event Supplies</t>
  </si>
  <si>
    <t xml:space="preserve">Geocaching / GPS Tours</t>
  </si>
  <si>
    <t xml:space="preserve">Personal Shopping &amp; Style Advice</t>
  </si>
  <si>
    <t xml:space="preserve">Snowshoeing</t>
  </si>
  <si>
    <t xml:space="preserve">Landmarks</t>
  </si>
  <si>
    <t xml:space="preserve">Dance school &amp; Studio</t>
  </si>
  <si>
    <t xml:space="preserve">Airport Tours</t>
  </si>
  <si>
    <t xml:space="preserve">Sport Events</t>
  </si>
  <si>
    <t xml:space="preserve">Salt Caves</t>
  </si>
  <si>
    <t xml:space="preserve">Biathlon &amp; Cross Country</t>
  </si>
  <si>
    <t xml:space="preserve">Circus</t>
  </si>
  <si>
    <t xml:space="preserve">Comedy Tours</t>
  </si>
  <si>
    <t xml:space="preserve">Bobsleigh &amp; Sledding</t>
  </si>
  <si>
    <t xml:space="preserve">Axe throwing</t>
  </si>
  <si>
    <t xml:space="preserve">Artificial Surf Wave</t>
  </si>
  <si>
    <t xml:space="preserve">mega-category</t>
  </si>
  <si>
    <t xml:space="preserve">category</t>
  </si>
  <si>
    <t xml:space="preserve">sub-category</t>
  </si>
  <si>
    <t xml:space="preserve">Based on Top destinations categories and traveler interests</t>
  </si>
  <si>
    <t xml:space="preserve">Entry tickets</t>
  </si>
  <si>
    <t xml:space="preserve">Air &amp; helicopter tours</t>
  </si>
  <si>
    <t xml:space="preserve">Food</t>
  </si>
  <si>
    <t xml:space="preserve">Guided tours</t>
  </si>
  <si>
    <t xml:space="preserve">Archaeology</t>
  </si>
  <si>
    <t xml:space="preserve">Nature</t>
  </si>
  <si>
    <t xml:space="preserve">Day trips</t>
  </si>
  <si>
    <t xml:space="preserve">Art</t>
  </si>
  <si>
    <t xml:space="preserve">Water activities</t>
  </si>
  <si>
    <t xml:space="preserve">Attractions to explore</t>
  </si>
  <si>
    <t xml:space="preserve">Workshops &amp; classes</t>
  </si>
  <si>
    <t xml:space="preserve">Castle &amp; palace tours</t>
  </si>
  <si>
    <t xml:space="preserve">Transfers</t>
  </si>
  <si>
    <t xml:space="preserve">Cruises &amp; boat tours</t>
  </si>
  <si>
    <t xml:space="preserve">Private tours</t>
  </si>
  <si>
    <t xml:space="preserve">Culture &amp; history</t>
  </si>
  <si>
    <t xml:space="preserve">Multi-day trips</t>
  </si>
  <si>
    <t xml:space="preserve">Driving experiences</t>
  </si>
  <si>
    <t xml:space="preserve">Extreme sports &amp; adrenaline</t>
  </si>
  <si>
    <t xml:space="preserve">Food &amp; drinks</t>
  </si>
  <si>
    <t xml:space="preserve">Garden &amp; park tours</t>
  </si>
  <si>
    <t xml:space="preserve">Hidden gems</t>
  </si>
  <si>
    <t xml:space="preserve">Landmarks &amp; monuments</t>
  </si>
  <si>
    <t xml:space="preserve">Museums &amp; exhibitions</t>
  </si>
  <si>
    <t xml:space="preserve">National parks</t>
  </si>
  <si>
    <t xml:space="preserve">Nature &amp; adventure</t>
  </si>
  <si>
    <t xml:space="preserve">Religious &amp; spiritual activities</t>
  </si>
  <si>
    <t xml:space="preserve">Safaris &amp; wildlife activities</t>
  </si>
  <si>
    <t xml:space="preserve">Seasonal &amp; holiday activities</t>
  </si>
  <si>
    <t xml:space="preserve">Shows &amp; musicals</t>
  </si>
  <si>
    <t xml:space="preserve">Sightseeing on wheels</t>
  </si>
  <si>
    <t xml:space="preserve">Snow &amp; winter sports</t>
  </si>
  <si>
    <t xml:space="preserve">Sports teams &amp; venues</t>
  </si>
  <si>
    <t xml:space="preserve">Theater</t>
  </si>
  <si>
    <t xml:space="preserve">Theme &amp; amusement parks</t>
  </si>
  <si>
    <t xml:space="preserve">Underground, catacombs &amp; cemeteries</t>
  </si>
  <si>
    <t xml:space="preserve">Viewing points</t>
  </si>
  <si>
    <t xml:space="preserve">Walking tours</t>
  </si>
  <si>
    <t xml:space="preserve">Water sports</t>
  </si>
  <si>
    <t xml:space="preserve">Wellness &amp; spas</t>
  </si>
  <si>
    <t xml:space="preserve">Zoos &amp; aquariums</t>
  </si>
  <si>
    <t xml:space="preserve">Museums, arts &amp; culture</t>
  </si>
  <si>
    <t xml:space="preserve">Nature &amp; outdoor</t>
  </si>
  <si>
    <t xml:space="preserve">Entertainment &amp; tickets</t>
  </si>
  <si>
    <t xml:space="preserve">Food &amp; drink</t>
  </si>
  <si>
    <t xml:space="preserve">Travel services &amp; rentals</t>
  </si>
  <si>
    <t xml:space="preserve">Attraction tickets</t>
  </si>
  <si>
    <t xml:space="preserve">Theme parks</t>
  </si>
  <si>
    <t xml:space="preserve">Tours &amp; experiences</t>
  </si>
  <si>
    <t xml:space="preserve">Water parks</t>
  </si>
  <si>
    <t xml:space="preserve">Museums</t>
  </si>
  <si>
    <t xml:space="preserve">Parks &amp; gardens</t>
  </si>
  <si>
    <t xml:space="preserve">Observation decks</t>
  </si>
  <si>
    <t xml:space="preserve">Historical sites</t>
  </si>
  <si>
    <t xml:space="preserve">Indoor games</t>
  </si>
  <si>
    <t xml:space="preserve">Attraction passes</t>
  </si>
  <si>
    <t xml:space="preserve">Events &amp; shows</t>
  </si>
  <si>
    <t xml:space="preserve">Outdoor &amp; sports activities</t>
  </si>
  <si>
    <t xml:space="preserve">Cultural experiences</t>
  </si>
  <si>
    <t xml:space="preserve">Car rentals</t>
  </si>
  <si>
    <t xml:space="preserve">Car charters</t>
  </si>
  <si>
    <t xml:space="preserve">Private airport transfers</t>
  </si>
  <si>
    <t xml:space="preserve">Rail passes</t>
  </si>
  <si>
    <t xml:space="preserve">Train tickets</t>
  </si>
  <si>
    <t xml:space="preserve">WiFi &amp; SIM cards</t>
  </si>
  <si>
    <t xml:space="preserve">Food &amp; dining</t>
  </si>
  <si>
    <t xml:space="preserve">Shopping</t>
  </si>
  <si>
    <t xml:space="preserve">Boat tours</t>
  </si>
  <si>
    <t xml:space="preserve">Hop on hop off</t>
  </si>
  <si>
    <t xml:space="preserve">Food &amp; wine tours</t>
  </si>
  <si>
    <t xml:space="preserve">Shopping tours</t>
  </si>
  <si>
    <t xml:space="preserve">Sightseeing cruises</t>
  </si>
  <si>
    <t xml:space="preserve">Boat charters</t>
  </si>
  <si>
    <t xml:space="preserve">Wellness</t>
  </si>
  <si>
    <t xml:space="preserve">Workshops</t>
  </si>
  <si>
    <t xml:space="preserve">Cooking classes</t>
  </si>
  <si>
    <t xml:space="preserve">Photoshoot</t>
  </si>
  <si>
    <t xml:space="preserve">Shopping vouchers</t>
  </si>
  <si>
    <t xml:space="preserve">Souvenirs</t>
  </si>
  <si>
    <t xml:space="preserve">Full list</t>
  </si>
  <si>
    <t xml:space="preserve">Unique values only</t>
  </si>
  <si>
    <t xml:space="preserve">Input for OpenAI</t>
  </si>
  <si>
    <t xml:space="preserve">Raw</t>
  </si>
  <si>
    <t xml:space="preserve">LTSO - Viator - Market Driven Merchandising, Unique Experiences, Family Friendly Tours &amp; Activities, Active &amp; Outdoors, Art &amp; Culture, Food &amp; Drink - Viator - Experiences Themes, Tickets &amp; Passes, Tours, Sightseeing, &amp; Cruises, Transportation &amp; Travel Services, Classes &amp; Workshops - Viator - Experiences Types, Seasonal &amp; Special Occasions, Boat Tours, Limousine Transfers, Audio Guided Tours, Arts and Design, Culture, Sporting Events &amp; Packages - APC, Performances - Product - Art and Culture, Pop Culture, Amusement Parks - Product - Tickets &amp; Passes, Volunteer Tours, Coffee and Tea - Product - Food Wine and Night..., Desserts and Sweets, Guided Food Tours, Wine Beer and Spirits, Holidays, Seasonal, Weddings and Celebrations, Dining Experiences, Motor Sports, Nature &amp; Wildlife, Packages and Special Events, Adrenaline &amp; Extreme, Luxury Tours, Once in a Lifetime Experiences, Attraction Tickets - Activities, In the Air, On the Ground, On the Water, All Cruises, How to Get Around, Sightseeing, Tours by Duration, Active &amp; Outdoor Classes, Art and Culture Classes, Food and Drink Classes, Services, Wellness Classes, Transfers Product Transfers and Ground Transport, Product Transfers and Ground Transport, Fun and Games, Language Classes, Ski &amp; Snow, Traditional Wellness, Super Savers, Day Trips, Attraction Tickets, Market Tours, Airport &amp; Ground Transfers, Cultural Tours, Skip-the-Line Tours, Architecture Tours, Theater, Shows &amp; Musicals, Air Tours, Literary, Art &amp; Music Tours, Day Cruises, Historical &amp; Heritage Tours, Bus &amp; Minivan Tours, Shopping Tours, Private Sightseeing Tours, Rail Tours, Half-day Tours, Food Tours, Dinner Cruises, City Tours, Hop-on Hop-off Tours, Multi-day Tours, Overnight Tours, Wine Tasting &amp; Winery Tours, New Years, Christmas, Movie &amp; TV Tours, Vespa, Scooter &amp; Moped Tours, Brunch Cruises, Valentine's Day, Mother's Day, Easter, Water Tours, Helicopter Tours, National Holidays, Night Cruises, Street Food Tours, Lunch Cruises, Segway Tours, Bike &amp; Mountain Bike Tours, Chocolate Tours, Night Tours, Full-day Tours, Viator Exclusive Tours, Seasonal Events, Walking Tours, Beer &amp; Brewery Tours, Archaeology Tours, Viator VIP Tours, Multi-day Rail Tours, Attraction, Airport &amp; Hotel Transfers - Round-Trip, Cultural Tour, Religious Tours, Show, Air Tour, Art Tours, Sightseeing Cruise, Historical Tour, Literary Tours, Night Coach Tour, Shopping Tour, Bus Tour, Private Tours, Rail Tour, Half-day Tour, Heritage Tour, Culinary &amp; Gourmet Tour, All-day Coach Tour, Half-day Coach Tour, Multi-day Coach Tour, Wine Tour, New Years Eve, Movie Tour, City Coach Tour, TV Tour, Half-day Minivan Tour, Night Minivan Tour, Breakfast Cruise, Coffee Cruise, Water Tour, Helicopter Tour, Independence Day, Night Cruise, Photography, Luncheon Cruise, Attractions, Sightseeing Activities, Car/Bike/Motorbike Activities, Air Activities, Food &amp; Drink, Rental, Adventure Activities, Water Activities, Others, Walking Activities, Mountain Biking, Cooking Lessons, Excursion, Cruises, Bus Tours, Sporting Attractions, Boat Day Trips, Four Wheel Drive Tours, Adventure Tours, Luxury Car, Helicopter Flights, Scenic Tours, Abseiling, V8 Car Racing, Laser Shooting, Accommodation Package, Ziplining, Scuba Diving &amp; Snorkeling, Horse Riding, Extreme Sports, Driving Guided Tours, Farm Tours, Shuttle, Brewery Tours, Day Tours, Wine Tasting, Extreme Flying, Family Fun, Bicycle Rentals, Whale &amp; Dolphin Watching, Joy Flights, Other, Coach Tours, Hiking &amp; Trekking, Guided Tours, Wildlife Watching, Adventure, Motorbike Tours, Steam trains, Skydiving, Surfing, Jetboat, Tiger Moth, Wildlife Tours, Active Tours, Canyoning, Golfing, Cycling Tours, Bushwalking, Parasailing, Sled dog, Gourmet Tours, Ghost Tours, Music, Half day tours, Romantic Dining, Charter Boat, Fitness, Race Car Driving, Kayaking, Art &amp; Craft Classes, Camping, White Water Rafting, Luxury, Photography Tours, Scuba Diving &amp;amp; Snorkeling, Winter Sports, Sports Tours, Archery, Scenic Flights, Golf Lessons &amp; Rounds, Ferry, Animal Experiences, Fishing, Team Building, Aerobatic Flights, Water Sports, Museum, Jet Skiing, Ghosts &amp; Hauntings, Eco-Tours, Corporate, Shooting, Distillery Tours, Flight Simulator, Diving, Festival, Stunt Driving, Charter Bus, Virtual Reality, Safaris, Pass, Small Group Tours, Backpackers Tours, Music Experiences, All-terrain Vehicle, Outdoor Events, Jet Ski, Balloon Flights, Escape Room, Segways, Bridge Climbing, Rally Driving, Hot Air Ballooning, Expedition, Adventure Flights, Rafting, Astronomy, Beer Tours, Personal Chef, Sailing, Theme Parks, Caving, Discovery Tours, V8 Experiences, Wellbeeing, Self driving tours, High Ropes Course, Dog Mushing, Relaxation, Zorbing, Climbing, Swim with Dolphins, Stand Up Paddleboarding, Car Rental, Archeology, Martial Arts, Whale &amp;amp; Dolphin Watching, Windsurfing, Skating, Quad Biking, Garden Tours, Go-Karting, Skiing &amp; Snow, Cave Tours, Mystery Tours, Canoeing, Humanitarian, Historic Tours, Volunteering, City Sights, Kite surfing, Multi-Sport Tours, Off Road, Yoga &amp; Pilates, City Bus Tours, Dancing, Bike Rides, Photography Lessons, Party, Spirit Tasting, Paragliding, Paintball, Aquarium &amp; Zoo, Kitesurfing, Romance, Escape, Tennis, Pub Tours, Bungee Jumping, Jet Fighter, Outdoor, Ski &amp; Snowboard, Dance Classes, Personalised Gifts, Multi-day tours, Seaplane Flights, Animal Watching, Flying Lessons, Pilgrimage, Multi-pass, Snorkelling, Buggie, Private guide, Camel Tours, Fan Tours, Self-Driving, Theme Park, Gliding, Water Based, Destination Management Organisation (DMO), Ground Based (outdoor), Beauty, Health &amp; Wellness, Air Based, Culinary &amp; Tastings, Round Trips, Show, Entertainment &amp; Events, Courses, Snow &amp; Ice Based, Travel Agency / Consultancy, Hotel/ Overnight accommodation, Fun &amp; Games (indoor), Rental &amp; Transport Services, Leisure, animal &amp; nature parks, Museums &amp; Landmarks, Online Travel Agency (OTA), Sports, To be categorized, Associations, Boat &amp; Yacht Charters/Rentals, (E-)Bikes, Mountain Bike Tours &amp; Rental, City Walking Tour, Boat -&amp; Yacht Excursions, Cosmetic Courses, Hang Gliding &amp; Paragliding, Canoeing &amp; Kayak, Beverage Tastings &amp; Courses, Boat &amp; Ship Tours, Theater, Variety und Comedy, Jet-, Water-Ski &amp; Wakeboarding, Coaching &amp; Teambuilding, Wineries &amp; Vineyards, Beauty salon, Make-up &amp; Facials, Sailing &amp; Motorboat Courses, Fun &amp; Action Tours, Climbing Courses, Guided Hiking &amp; Trekking Tours, Tours with animals, Wateraction, Hydrospeed &amp; Tubing, Food Tastings, High rope Courses, Ski &amp; Snowboard Courses/Schools, Cooking Classes, Flying Fox &amp; Zip-Line, Distilleries, Indoor Playground, Massages, Culinary Tours, Helicopter &amp; Gyrocopter Sightseeing Flights, Do It Yourself &amp; Craft Courses, Shuttle &amp; Limo Transfers, Horseback riding Tours, Theme &amp; Amusement Parks, Experience Museum, Folklore and local history, Music Courses, Classical Museum, Whale / Dolphin Watching, Race Tracks &amp; Driving Courses, Glider- &amp; Airplane Tours, Quad, Vespa &amp; Motorcycle Tours &amp; Rental, Escape Rooms, Breweries, Festivals, Castles, Palaces &amp; Churches, Guided Ski &amp; Mountain Tours, Spas, Saunas &amp; Hammams, Golf, Ballooning/ Ballon Ride, Thermal Baths &amp; (Swimming) Pools, Trampoline, Lasertag, Yoga, Pilates &amp; Qi Gong Courses, Photo &amp; Film courses &amp; Workshops, Zoos, Animal Parks &amp; Aquariums, Wind, Wave &amp; (Kite-)Surfing Courses, Go-Cart, Factory Tours, Falconry, Nature Parks, Car &amp; Oldtimer, Pub Tours/Crawls, Multiactivity Center, Bubble Soccer &amp; Soccer Golf, Mini -&amp; Adventure Golf, Bungee jumping, Simulators, SUP Tours &amp; Rentals, Special Accommodations, Caves &amp; Mines, Fitness &amp; Strength, Off-Road, Dinner Experiences, Stadium Tours, Shooting Sports, Diving &amp; Snorkeling, Water Parks, Fairs, Artists &amp; Live Acts, Carriage &amp; Richshaw Tours, Sled Dog Rides, Manufactures, Adult Evening Classes, Concerts, Operas &amp; Musicals, Speedboat &amp; RIB (rigid inflatable boat), Snow &amp; Fun Action, Downhill Racing &amp; Bike Parks, Mountain railway &amp; Lift operators, Meditation, Flight Schools, Floating, Photoshooting, Ice skating &amp; Ice hockey, Wind tunnel, (Botanical) Gardens, Bouldering &amp; House-, Freerunning, Parkour, Crime, Night &amp; Scary Tours, Painting, Drawing &amp; Modeling Courses, Survival, Sport Courts, Bowling &amp; Skittles, Event Supplies, Geocaching / GPS Tours, Personal Shopping &amp; Style Advice, Snowshoeing, Landmarks, Dance school &amp; Studio, Airport Tours, Sport Events, Salt Caves, Biathlon &amp; Cross Country, Circus, Comedy Tours, Bobsleigh &amp; Sledding, Axe throwing, Artificial Surf Wave, Ordinary Classes, Designing &amp; Handicrafts, Wine Tastings, Alpaca, Lama, Excavator Driving, Beer Tastings, Buggy Driving, Music Concerts, Baking &amp; Sweet(s) Classes, Barista Courses, Rifle &amp; Pistol, Cocktail Courses, Liquor / Spirit Tasting, Campsites, Donkey, Aircraft, Barbeque Classes, Operas and Ballet, Dinner in the dark, Caravans &amp; Motorhomes, Jeep Driving, Furnish &amp; Design, (Bob-)Sled Runs, Health &amp; Care, Crossbow, Lifts, Crime Dinner, Garden &amp; Balcony, Cutlure, Food, Nature, Entry tickets, Guided tours, Day trips, Water activities, Workshops &amp; classes, Transfers, Private tours, Multi-day trips, Air &amp; helicopter tours, Archaeology, Art, Attractions to explore, Castle &amp; palace tours, Cruises &amp; boat tours, Culture &amp; history, Driving experiences, Extreme sports &amp; adrenaline, Food &amp; drinks, Garden &amp; park tours, Hidden gems, Landmarks &amp; monuments, Museums &amp; exhibitions, National parks, Nature &amp; adventure, Religious &amp; spiritual activities, Safaris &amp; wildlife activities, Seasonal &amp; holiday activities, Shows &amp; musicals, Sightseeing on wheels, Snow &amp; winter sports, Sports teams &amp; venues, Theater, Theme &amp; amusement parks, Underground, catacombs &amp; cemeteries, Viewing points, Walking tours, Water sports, Wellness &amp; spas, Zoos &amp; aquariums, Tours, Museums, arts &amp; culture, Nature &amp; outdoor, Entertainment &amp; tickets, Food &amp; drink, Travel services &amp; rentals, Attraction tickets, Tours &amp; experiences, Theme parks, Water parks, Museums, Parks &amp; gardens, Observation decks, Historical sites, Indoor games, Attraction passes, Events &amp; shows, Outdoor &amp; sports activities, Cultural experiences, Car rentals, Car charters, Private airport transfers, Rail passes, Train tickets, WiFi &amp; SIM cards, Food &amp; dining, Shopping, Boat tours, Hop on hop off, Food &amp; wine tours, Shopping tours, Sightseeing cruises, Boat charters, Wellness, Workshops, Cooking classes, Photoshoot, Shopping vouchers, Souvenirs</t>
  </si>
  <si>
    <t xml:space="preserve">Cutlure</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</si>
</sst>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font>
    <font>
      <sz val="10"/>
      <name val="Arial"/>
      <family val="0"/>
    </font>
    <font>
      <sz val="10"/>
      <name val="Arial"/>
      <family val="0"/>
    </font>
    <font>
      <b val="true"/>
      <sz val="11"/>
      <color theme="1"/>
      <name val="Arial"/>
      <family val="0"/>
      <charset val="1"/>
    </font>
    <font>
      <sz val="11"/>
      <color theme="1"/>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66"/>
  <sheetViews>
    <sheetView showFormulas="false" showGridLines="true" showRowColHeaders="true" showZeros="true" rightToLeft="false" tabSelected="true" showOutlineSymbols="true" defaultGridColor="true" view="normal" topLeftCell="B142" colorId="64" zoomScale="100" zoomScaleNormal="100" zoomScalePageLayoutView="100" workbookViewId="0">
      <selection pane="topLeft" activeCell="C144" activeCellId="0" sqref="C144"/>
    </sheetView>
  </sheetViews>
  <sheetFormatPr defaultColWidth="12.6328125" defaultRowHeight="15.75" zeroHeight="false" outlineLevelRow="0" outlineLevelCol="0"/>
  <cols>
    <col collapsed="false" customWidth="true" hidden="false" outlineLevel="0" max="1" min="1" style="1" width="24.75"/>
    <col collapsed="false" customWidth="true" hidden="false" outlineLevel="0" max="2" min="2" style="1" width="28.38"/>
    <col collapsed="false" customWidth="true" hidden="false" outlineLevel="0" max="3" min="3" style="1" width="50.63"/>
    <col collapsed="false" customWidth="true" hidden="false" outlineLevel="0" max="4" min="4" style="1" width="34.13"/>
    <col collapsed="false" customWidth="true" hidden="false" outlineLevel="0" max="5" min="5" style="1" width="50.63"/>
    <col collapsed="false" customWidth="true" hidden="false" outlineLevel="0" max="16384" min="16378" style="1" width="11.53"/>
  </cols>
  <sheetData>
    <row r="1" customFormat="false" ht="15.75" hidden="false" customHeight="false" outlineLevel="0" collapsed="false">
      <c r="A1" s="2" t="s">
        <v>0</v>
      </c>
      <c r="B1" s="2" t="s">
        <v>1</v>
      </c>
      <c r="C1" s="3" t="s">
        <v>2</v>
      </c>
      <c r="D1" s="2" t="s">
        <v>3</v>
      </c>
      <c r="E1" s="4" t="s">
        <v>2</v>
      </c>
    </row>
    <row r="2" customFormat="false" ht="64.9" hidden="false" customHeight="false" outlineLevel="0" collapsed="false">
      <c r="A2" s="5" t="s">
        <v>4</v>
      </c>
      <c r="B2" s="5" t="s">
        <v>5</v>
      </c>
      <c r="C2" s="6" t="s">
        <v>6</v>
      </c>
      <c r="D2" s="5" t="s">
        <v>7</v>
      </c>
      <c r="E2" s="4" t="s">
        <v>8</v>
      </c>
    </row>
    <row r="3" customFormat="false" ht="64.9" hidden="false" customHeight="false" outlineLevel="0" collapsed="false">
      <c r="A3" s="5" t="s">
        <v>4</v>
      </c>
      <c r="B3" s="5" t="s">
        <v>5</v>
      </c>
      <c r="C3" s="6" t="s">
        <v>6</v>
      </c>
      <c r="D3" s="5" t="s">
        <v>9</v>
      </c>
      <c r="E3" s="4" t="s">
        <v>10</v>
      </c>
    </row>
    <row r="4" customFormat="false" ht="64.9" hidden="false" customHeight="false" outlineLevel="0" collapsed="false">
      <c r="A4" s="5" t="s">
        <v>4</v>
      </c>
      <c r="B4" s="5" t="s">
        <v>5</v>
      </c>
      <c r="C4" s="6" t="s">
        <v>6</v>
      </c>
      <c r="D4" s="5" t="s">
        <v>11</v>
      </c>
      <c r="E4" s="4" t="s">
        <v>12</v>
      </c>
    </row>
    <row r="5" customFormat="false" ht="64.9" hidden="false" customHeight="false" outlineLevel="0" collapsed="false">
      <c r="A5" s="5" t="s">
        <v>4</v>
      </c>
      <c r="B5" s="5" t="s">
        <v>5</v>
      </c>
      <c r="C5" s="6" t="s">
        <v>6</v>
      </c>
      <c r="D5" s="5" t="s">
        <v>13</v>
      </c>
      <c r="E5" s="4" t="s">
        <v>14</v>
      </c>
    </row>
    <row r="6" customFormat="false" ht="52.2" hidden="false" customHeight="false" outlineLevel="0" collapsed="false">
      <c r="A6" s="5" t="s">
        <v>4</v>
      </c>
      <c r="B6" s="5" t="s">
        <v>15</v>
      </c>
      <c r="C6" s="6" t="s">
        <v>16</v>
      </c>
      <c r="D6" s="5" t="s">
        <v>17</v>
      </c>
      <c r="E6" s="4" t="s">
        <v>18</v>
      </c>
    </row>
    <row r="7" customFormat="false" ht="52.2" hidden="false" customHeight="false" outlineLevel="0" collapsed="false">
      <c r="A7" s="5" t="s">
        <v>4</v>
      </c>
      <c r="B7" s="5" t="s">
        <v>15</v>
      </c>
      <c r="C7" s="6" t="s">
        <v>16</v>
      </c>
      <c r="D7" s="5" t="s">
        <v>19</v>
      </c>
      <c r="E7" s="4" t="s">
        <v>20</v>
      </c>
    </row>
    <row r="8" customFormat="false" ht="52.2" hidden="false" customHeight="false" outlineLevel="0" collapsed="false">
      <c r="A8" s="5" t="s">
        <v>4</v>
      </c>
      <c r="B8" s="5" t="s">
        <v>15</v>
      </c>
      <c r="C8" s="6" t="s">
        <v>16</v>
      </c>
      <c r="D8" s="5" t="s">
        <v>21</v>
      </c>
      <c r="E8" s="4" t="s">
        <v>22</v>
      </c>
    </row>
    <row r="9" customFormat="false" ht="52.2" hidden="false" customHeight="false" outlineLevel="0" collapsed="false">
      <c r="A9" s="5" t="s">
        <v>4</v>
      </c>
      <c r="B9" s="5" t="s">
        <v>15</v>
      </c>
      <c r="C9" s="6" t="s">
        <v>16</v>
      </c>
      <c r="D9" s="5" t="s">
        <v>23</v>
      </c>
      <c r="E9" s="4" t="s">
        <v>24</v>
      </c>
    </row>
    <row r="10" customFormat="false" ht="52.2" hidden="false" customHeight="false" outlineLevel="0" collapsed="false">
      <c r="A10" s="5" t="s">
        <v>4</v>
      </c>
      <c r="B10" s="5" t="s">
        <v>15</v>
      </c>
      <c r="C10" s="6" t="s">
        <v>16</v>
      </c>
      <c r="D10" s="5" t="s">
        <v>25</v>
      </c>
      <c r="E10" s="4" t="s">
        <v>26</v>
      </c>
    </row>
    <row r="11" customFormat="false" ht="52.2" hidden="false" customHeight="false" outlineLevel="0" collapsed="false">
      <c r="A11" s="5" t="s">
        <v>4</v>
      </c>
      <c r="B11" s="5" t="s">
        <v>27</v>
      </c>
      <c r="C11" s="6" t="s">
        <v>28</v>
      </c>
      <c r="D11" s="5" t="s">
        <v>29</v>
      </c>
      <c r="E11" s="4" t="s">
        <v>30</v>
      </c>
    </row>
    <row r="12" customFormat="false" ht="52.2" hidden="false" customHeight="false" outlineLevel="0" collapsed="false">
      <c r="A12" s="5" t="s">
        <v>4</v>
      </c>
      <c r="B12" s="5" t="s">
        <v>27</v>
      </c>
      <c r="C12" s="6" t="s">
        <v>28</v>
      </c>
      <c r="D12" s="5" t="s">
        <v>31</v>
      </c>
      <c r="E12" s="4" t="s">
        <v>32</v>
      </c>
    </row>
    <row r="13" customFormat="false" ht="52.2" hidden="false" customHeight="false" outlineLevel="0" collapsed="false">
      <c r="A13" s="5" t="s">
        <v>4</v>
      </c>
      <c r="B13" s="5" t="s">
        <v>33</v>
      </c>
      <c r="C13" s="6" t="s">
        <v>34</v>
      </c>
      <c r="D13" s="5" t="s">
        <v>35</v>
      </c>
      <c r="E13" s="4" t="s">
        <v>36</v>
      </c>
    </row>
    <row r="14" customFormat="false" ht="52.2" hidden="false" customHeight="false" outlineLevel="0" collapsed="false">
      <c r="A14" s="5" t="s">
        <v>4</v>
      </c>
      <c r="B14" s="5" t="s">
        <v>33</v>
      </c>
      <c r="C14" s="6" t="s">
        <v>34</v>
      </c>
      <c r="D14" s="5" t="s">
        <v>37</v>
      </c>
      <c r="E14" s="4" t="s">
        <v>38</v>
      </c>
    </row>
    <row r="15" customFormat="false" ht="52.2" hidden="false" customHeight="false" outlineLevel="0" collapsed="false">
      <c r="A15" s="5" t="s">
        <v>4</v>
      </c>
      <c r="B15" s="5" t="s">
        <v>33</v>
      </c>
      <c r="C15" s="6" t="s">
        <v>34</v>
      </c>
      <c r="D15" s="5" t="s">
        <v>39</v>
      </c>
      <c r="E15" s="4" t="s">
        <v>40</v>
      </c>
    </row>
    <row r="16" customFormat="false" ht="64.9" hidden="false" customHeight="false" outlineLevel="0" collapsed="false">
      <c r="A16" s="5" t="s">
        <v>4</v>
      </c>
      <c r="B16" s="5" t="s">
        <v>41</v>
      </c>
      <c r="C16" s="6" t="s">
        <v>42</v>
      </c>
      <c r="D16" s="5" t="s">
        <v>43</v>
      </c>
      <c r="E16" s="4" t="s">
        <v>44</v>
      </c>
    </row>
    <row r="17" customFormat="false" ht="64.9" hidden="false" customHeight="false" outlineLevel="0" collapsed="false">
      <c r="A17" s="5" t="s">
        <v>4</v>
      </c>
      <c r="B17" s="5" t="s">
        <v>41</v>
      </c>
      <c r="C17" s="6" t="s">
        <v>42</v>
      </c>
      <c r="D17" s="5" t="s">
        <v>45</v>
      </c>
      <c r="E17" s="4" t="s">
        <v>46</v>
      </c>
    </row>
    <row r="18" customFormat="false" ht="64.9" hidden="false" customHeight="false" outlineLevel="0" collapsed="false">
      <c r="A18" s="5" t="s">
        <v>4</v>
      </c>
      <c r="B18" s="5" t="s">
        <v>41</v>
      </c>
      <c r="C18" s="6" t="s">
        <v>42</v>
      </c>
      <c r="D18" s="5" t="s">
        <v>47</v>
      </c>
      <c r="E18" s="4" t="s">
        <v>48</v>
      </c>
    </row>
    <row r="19" customFormat="false" ht="64.9" hidden="false" customHeight="false" outlineLevel="0" collapsed="false">
      <c r="A19" s="5" t="s">
        <v>4</v>
      </c>
      <c r="B19" s="5" t="s">
        <v>41</v>
      </c>
      <c r="C19" s="6" t="s">
        <v>42</v>
      </c>
      <c r="D19" s="5" t="s">
        <v>49</v>
      </c>
      <c r="E19" s="4" t="s">
        <v>50</v>
      </c>
    </row>
    <row r="20" customFormat="false" ht="64.9" hidden="false" customHeight="false" outlineLevel="0" collapsed="false">
      <c r="A20" s="5" t="s">
        <v>4</v>
      </c>
      <c r="B20" s="5" t="s">
        <v>41</v>
      </c>
      <c r="C20" s="6" t="s">
        <v>42</v>
      </c>
      <c r="D20" s="5" t="s">
        <v>51</v>
      </c>
      <c r="E20" s="4" t="s">
        <v>52</v>
      </c>
    </row>
    <row r="21" customFormat="false" ht="64.9" hidden="false" customHeight="false" outlineLevel="0" collapsed="false">
      <c r="A21" s="5" t="s">
        <v>4</v>
      </c>
      <c r="B21" s="5" t="s">
        <v>41</v>
      </c>
      <c r="C21" s="6" t="s">
        <v>42</v>
      </c>
      <c r="D21" s="5" t="s">
        <v>53</v>
      </c>
      <c r="E21" s="4" t="s">
        <v>54</v>
      </c>
    </row>
    <row r="22" customFormat="false" ht="64.9" hidden="false" customHeight="false" outlineLevel="0" collapsed="false">
      <c r="A22" s="5" t="s">
        <v>4</v>
      </c>
      <c r="B22" s="5" t="s">
        <v>41</v>
      </c>
      <c r="C22" s="6" t="s">
        <v>42</v>
      </c>
      <c r="D22" s="5" t="s">
        <v>55</v>
      </c>
      <c r="E22" s="4" t="s">
        <v>56</v>
      </c>
    </row>
    <row r="23" customFormat="false" ht="64.9" hidden="false" customHeight="false" outlineLevel="0" collapsed="false">
      <c r="A23" s="5" t="s">
        <v>4</v>
      </c>
      <c r="B23" s="5" t="s">
        <v>57</v>
      </c>
      <c r="C23" s="6" t="s">
        <v>58</v>
      </c>
      <c r="D23" s="5" t="s">
        <v>59</v>
      </c>
      <c r="E23" s="4" t="s">
        <v>60</v>
      </c>
    </row>
    <row r="24" customFormat="false" ht="64.9" hidden="false" customHeight="false" outlineLevel="0" collapsed="false">
      <c r="A24" s="5" t="s">
        <v>4</v>
      </c>
      <c r="B24" s="5" t="s">
        <v>57</v>
      </c>
      <c r="C24" s="6" t="s">
        <v>58</v>
      </c>
      <c r="D24" s="5" t="s">
        <v>61</v>
      </c>
      <c r="E24" s="4" t="s">
        <v>62</v>
      </c>
    </row>
    <row r="25" customFormat="false" ht="64.9" hidden="false" customHeight="false" outlineLevel="0" collapsed="false">
      <c r="A25" s="5" t="s">
        <v>4</v>
      </c>
      <c r="B25" s="5" t="s">
        <v>57</v>
      </c>
      <c r="C25" s="6" t="s">
        <v>58</v>
      </c>
      <c r="D25" s="5" t="s">
        <v>63</v>
      </c>
      <c r="E25" s="4" t="s">
        <v>64</v>
      </c>
    </row>
    <row r="26" customFormat="false" ht="64.9" hidden="false" customHeight="false" outlineLevel="0" collapsed="false">
      <c r="A26" s="5" t="s">
        <v>4</v>
      </c>
      <c r="B26" s="5" t="s">
        <v>57</v>
      </c>
      <c r="C26" s="6" t="s">
        <v>58</v>
      </c>
      <c r="D26" s="5" t="s">
        <v>65</v>
      </c>
      <c r="E26" s="4" t="s">
        <v>66</v>
      </c>
    </row>
    <row r="27" customFormat="false" ht="64.9" hidden="false" customHeight="false" outlineLevel="0" collapsed="false">
      <c r="A27" s="5" t="s">
        <v>4</v>
      </c>
      <c r="B27" s="5" t="s">
        <v>57</v>
      </c>
      <c r="C27" s="6" t="s">
        <v>58</v>
      </c>
      <c r="D27" s="5" t="s">
        <v>67</v>
      </c>
      <c r="E27" s="4" t="s">
        <v>68</v>
      </c>
    </row>
    <row r="28" customFormat="false" ht="64.9" hidden="false" customHeight="false" outlineLevel="0" collapsed="false">
      <c r="A28" s="5" t="s">
        <v>4</v>
      </c>
      <c r="B28" s="5" t="s">
        <v>57</v>
      </c>
      <c r="C28" s="6" t="s">
        <v>58</v>
      </c>
      <c r="D28" s="5" t="s">
        <v>69</v>
      </c>
      <c r="E28" s="4" t="s">
        <v>70</v>
      </c>
    </row>
    <row r="29" customFormat="false" ht="64.9" hidden="false" customHeight="false" outlineLevel="0" collapsed="false">
      <c r="A29" s="5" t="s">
        <v>4</v>
      </c>
      <c r="B29" s="5" t="s">
        <v>57</v>
      </c>
      <c r="C29" s="6" t="s">
        <v>58</v>
      </c>
      <c r="D29" s="5" t="s">
        <v>71</v>
      </c>
      <c r="E29" s="4" t="s">
        <v>72</v>
      </c>
    </row>
    <row r="30" customFormat="false" ht="64.9" hidden="false" customHeight="false" outlineLevel="0" collapsed="false">
      <c r="A30" s="5" t="s">
        <v>4</v>
      </c>
      <c r="B30" s="5" t="s">
        <v>57</v>
      </c>
      <c r="C30" s="6" t="s">
        <v>58</v>
      </c>
      <c r="D30" s="5" t="s">
        <v>73</v>
      </c>
      <c r="E30" s="4" t="s">
        <v>74</v>
      </c>
    </row>
    <row r="31" customFormat="false" ht="64.9" hidden="false" customHeight="false" outlineLevel="0" collapsed="false">
      <c r="A31" s="5" t="s">
        <v>4</v>
      </c>
      <c r="B31" s="5" t="s">
        <v>75</v>
      </c>
      <c r="C31" s="6" t="s">
        <v>76</v>
      </c>
      <c r="D31" s="5" t="s">
        <v>77</v>
      </c>
      <c r="E31" s="4" t="s">
        <v>78</v>
      </c>
    </row>
    <row r="32" customFormat="false" ht="64.9" hidden="false" customHeight="false" outlineLevel="0" collapsed="false">
      <c r="A32" s="5" t="s">
        <v>4</v>
      </c>
      <c r="B32" s="5" t="s">
        <v>75</v>
      </c>
      <c r="C32" s="6" t="s">
        <v>76</v>
      </c>
      <c r="D32" s="5" t="s">
        <v>79</v>
      </c>
      <c r="E32" s="4" t="s">
        <v>80</v>
      </c>
    </row>
    <row r="33" customFormat="false" ht="64.9" hidden="false" customHeight="false" outlineLevel="0" collapsed="false">
      <c r="A33" s="5" t="s">
        <v>4</v>
      </c>
      <c r="B33" s="5" t="s">
        <v>75</v>
      </c>
      <c r="C33" s="6" t="s">
        <v>76</v>
      </c>
      <c r="D33" s="5" t="s">
        <v>81</v>
      </c>
      <c r="E33" s="4" t="s">
        <v>82</v>
      </c>
    </row>
    <row r="34" customFormat="false" ht="64.9" hidden="false" customHeight="false" outlineLevel="0" collapsed="false">
      <c r="A34" s="5" t="s">
        <v>4</v>
      </c>
      <c r="B34" s="5" t="s">
        <v>75</v>
      </c>
      <c r="C34" s="6" t="s">
        <v>76</v>
      </c>
      <c r="D34" s="5" t="s">
        <v>83</v>
      </c>
      <c r="E34" s="4" t="s">
        <v>84</v>
      </c>
    </row>
    <row r="35" customFormat="false" ht="64.9" hidden="false" customHeight="false" outlineLevel="0" collapsed="false">
      <c r="A35" s="5" t="s">
        <v>4</v>
      </c>
      <c r="B35" s="5" t="s">
        <v>75</v>
      </c>
      <c r="C35" s="6" t="s">
        <v>76</v>
      </c>
      <c r="D35" s="5" t="s">
        <v>85</v>
      </c>
      <c r="E35" s="4" t="s">
        <v>86</v>
      </c>
    </row>
    <row r="36" customFormat="false" ht="52.2" hidden="false" customHeight="false" outlineLevel="0" collapsed="false">
      <c r="A36" s="5" t="s">
        <v>87</v>
      </c>
      <c r="B36" s="5" t="s">
        <v>88</v>
      </c>
      <c r="C36" s="6" t="s">
        <v>89</v>
      </c>
      <c r="D36" s="5" t="s">
        <v>90</v>
      </c>
      <c r="E36" s="4" t="s">
        <v>91</v>
      </c>
    </row>
    <row r="37" customFormat="false" ht="52.2" hidden="false" customHeight="false" outlineLevel="0" collapsed="false">
      <c r="A37" s="5" t="s">
        <v>87</v>
      </c>
      <c r="B37" s="5" t="s">
        <v>88</v>
      </c>
      <c r="C37" s="6" t="s">
        <v>89</v>
      </c>
      <c r="D37" s="5" t="s">
        <v>92</v>
      </c>
      <c r="E37" s="4" t="s">
        <v>93</v>
      </c>
    </row>
    <row r="38" customFormat="false" ht="52.2" hidden="false" customHeight="false" outlineLevel="0" collapsed="false">
      <c r="A38" s="5" t="s">
        <v>87</v>
      </c>
      <c r="B38" s="5" t="s">
        <v>88</v>
      </c>
      <c r="C38" s="6" t="s">
        <v>89</v>
      </c>
      <c r="D38" s="5" t="s">
        <v>94</v>
      </c>
      <c r="E38" s="4" t="s">
        <v>95</v>
      </c>
    </row>
    <row r="39" customFormat="false" ht="52.2" hidden="false" customHeight="false" outlineLevel="0" collapsed="false">
      <c r="A39" s="5" t="s">
        <v>87</v>
      </c>
      <c r="B39" s="5" t="s">
        <v>88</v>
      </c>
      <c r="C39" s="6" t="s">
        <v>89</v>
      </c>
      <c r="D39" s="5" t="s">
        <v>96</v>
      </c>
      <c r="E39" s="4" t="s">
        <v>97</v>
      </c>
    </row>
    <row r="40" customFormat="false" ht="52.2" hidden="false" customHeight="false" outlineLevel="0" collapsed="false">
      <c r="A40" s="5" t="s">
        <v>87</v>
      </c>
      <c r="B40" s="5" t="s">
        <v>88</v>
      </c>
      <c r="C40" s="6" t="s">
        <v>89</v>
      </c>
      <c r="D40" s="5" t="s">
        <v>98</v>
      </c>
      <c r="E40" s="4" t="s">
        <v>99</v>
      </c>
    </row>
    <row r="41" customFormat="false" ht="39.55" hidden="false" customHeight="false" outlineLevel="0" collapsed="false">
      <c r="A41" s="5" t="s">
        <v>87</v>
      </c>
      <c r="B41" s="5" t="s">
        <v>100</v>
      </c>
      <c r="C41" s="6" t="s">
        <v>101</v>
      </c>
      <c r="D41" s="5" t="s">
        <v>102</v>
      </c>
      <c r="E41" s="4" t="s">
        <v>103</v>
      </c>
    </row>
    <row r="42" customFormat="false" ht="39.55" hidden="false" customHeight="false" outlineLevel="0" collapsed="false">
      <c r="A42" s="5" t="s">
        <v>87</v>
      </c>
      <c r="B42" s="5" t="s">
        <v>100</v>
      </c>
      <c r="C42" s="6" t="s">
        <v>101</v>
      </c>
      <c r="D42" s="5" t="s">
        <v>104</v>
      </c>
      <c r="E42" s="4" t="s">
        <v>105</v>
      </c>
    </row>
    <row r="43" customFormat="false" ht="39.55" hidden="false" customHeight="false" outlineLevel="0" collapsed="false">
      <c r="A43" s="5" t="s">
        <v>87</v>
      </c>
      <c r="B43" s="5" t="s">
        <v>100</v>
      </c>
      <c r="C43" s="6" t="s">
        <v>101</v>
      </c>
      <c r="D43" s="5" t="s">
        <v>106</v>
      </c>
      <c r="E43" s="4" t="s">
        <v>107</v>
      </c>
    </row>
    <row r="44" customFormat="false" ht="39.55" hidden="false" customHeight="false" outlineLevel="0" collapsed="false">
      <c r="A44" s="5" t="s">
        <v>87</v>
      </c>
      <c r="B44" s="5" t="s">
        <v>100</v>
      </c>
      <c r="C44" s="6" t="s">
        <v>101</v>
      </c>
      <c r="D44" s="5" t="s">
        <v>108</v>
      </c>
      <c r="E44" s="4" t="s">
        <v>109</v>
      </c>
    </row>
    <row r="45" customFormat="false" ht="39.55" hidden="false" customHeight="false" outlineLevel="0" collapsed="false">
      <c r="A45" s="5" t="s">
        <v>87</v>
      </c>
      <c r="B45" s="5" t="s">
        <v>100</v>
      </c>
      <c r="C45" s="6" t="s">
        <v>101</v>
      </c>
      <c r="D45" s="5" t="s">
        <v>110</v>
      </c>
      <c r="E45" s="4" t="s">
        <v>111</v>
      </c>
    </row>
    <row r="46" customFormat="false" ht="39.55" hidden="false" customHeight="false" outlineLevel="0" collapsed="false">
      <c r="A46" s="5" t="s">
        <v>87</v>
      </c>
      <c r="B46" s="5" t="s">
        <v>100</v>
      </c>
      <c r="C46" s="6" t="s">
        <v>101</v>
      </c>
      <c r="D46" s="5" t="s">
        <v>112</v>
      </c>
      <c r="E46" s="4" t="s">
        <v>113</v>
      </c>
    </row>
    <row r="47" customFormat="false" ht="52.2" hidden="false" customHeight="false" outlineLevel="0" collapsed="false">
      <c r="A47" s="5" t="s">
        <v>87</v>
      </c>
      <c r="B47" s="5" t="s">
        <v>114</v>
      </c>
      <c r="C47" s="6" t="s">
        <v>115</v>
      </c>
      <c r="D47" s="5" t="s">
        <v>116</v>
      </c>
      <c r="E47" s="4" t="s">
        <v>117</v>
      </c>
    </row>
    <row r="48" customFormat="false" ht="52.2" hidden="false" customHeight="false" outlineLevel="0" collapsed="false">
      <c r="A48" s="5" t="s">
        <v>87</v>
      </c>
      <c r="B48" s="5" t="s">
        <v>114</v>
      </c>
      <c r="C48" s="6" t="s">
        <v>115</v>
      </c>
      <c r="D48" s="5" t="s">
        <v>118</v>
      </c>
      <c r="E48" s="4" t="s">
        <v>119</v>
      </c>
    </row>
    <row r="49" customFormat="false" ht="52.2" hidden="false" customHeight="false" outlineLevel="0" collapsed="false">
      <c r="A49" s="5" t="s">
        <v>87</v>
      </c>
      <c r="B49" s="5" t="s">
        <v>114</v>
      </c>
      <c r="C49" s="6" t="s">
        <v>115</v>
      </c>
      <c r="D49" s="5" t="s">
        <v>120</v>
      </c>
      <c r="E49" s="4" t="s">
        <v>121</v>
      </c>
    </row>
    <row r="50" customFormat="false" ht="52.2" hidden="false" customHeight="false" outlineLevel="0" collapsed="false">
      <c r="A50" s="5" t="s">
        <v>87</v>
      </c>
      <c r="B50" s="5" t="s">
        <v>114</v>
      </c>
      <c r="C50" s="6" t="s">
        <v>115</v>
      </c>
      <c r="D50" s="5" t="s">
        <v>122</v>
      </c>
      <c r="E50" s="4" t="s">
        <v>123</v>
      </c>
    </row>
    <row r="51" customFormat="false" ht="52.2" hidden="false" customHeight="false" outlineLevel="0" collapsed="false">
      <c r="A51" s="5" t="s">
        <v>87</v>
      </c>
      <c r="B51" s="5" t="s">
        <v>114</v>
      </c>
      <c r="C51" s="6" t="s">
        <v>115</v>
      </c>
      <c r="D51" s="5" t="s">
        <v>124</v>
      </c>
      <c r="E51" s="4" t="s">
        <v>125</v>
      </c>
    </row>
    <row r="52" customFormat="false" ht="52.2" hidden="false" customHeight="false" outlineLevel="0" collapsed="false">
      <c r="A52" s="5" t="s">
        <v>87</v>
      </c>
      <c r="B52" s="5" t="s">
        <v>114</v>
      </c>
      <c r="C52" s="6" t="s">
        <v>115</v>
      </c>
      <c r="D52" s="5" t="s">
        <v>126</v>
      </c>
      <c r="E52" s="4" t="s">
        <v>127</v>
      </c>
    </row>
    <row r="53" customFormat="false" ht="39.55" hidden="false" customHeight="false" outlineLevel="0" collapsed="false">
      <c r="A53" s="5" t="s">
        <v>87</v>
      </c>
      <c r="B53" s="5" t="s">
        <v>128</v>
      </c>
      <c r="C53" s="6" t="s">
        <v>129</v>
      </c>
      <c r="D53" s="5" t="s">
        <v>130</v>
      </c>
      <c r="E53" s="4" t="s">
        <v>131</v>
      </c>
    </row>
    <row r="54" customFormat="false" ht="39.55" hidden="false" customHeight="false" outlineLevel="0" collapsed="false">
      <c r="A54" s="5" t="s">
        <v>87</v>
      </c>
      <c r="B54" s="5" t="s">
        <v>128</v>
      </c>
      <c r="C54" s="6" t="s">
        <v>129</v>
      </c>
      <c r="D54" s="5" t="s">
        <v>132</v>
      </c>
      <c r="E54" s="4" t="s">
        <v>133</v>
      </c>
    </row>
    <row r="55" customFormat="false" ht="39.55" hidden="false" customHeight="false" outlineLevel="0" collapsed="false">
      <c r="A55" s="5" t="s">
        <v>87</v>
      </c>
      <c r="B55" s="5" t="s">
        <v>128</v>
      </c>
      <c r="C55" s="6" t="s">
        <v>129</v>
      </c>
      <c r="D55" s="5" t="s">
        <v>134</v>
      </c>
      <c r="E55" s="4" t="s">
        <v>135</v>
      </c>
    </row>
    <row r="56" customFormat="false" ht="39.55" hidden="false" customHeight="false" outlineLevel="0" collapsed="false">
      <c r="A56" s="5" t="s">
        <v>87</v>
      </c>
      <c r="B56" s="5" t="s">
        <v>128</v>
      </c>
      <c r="C56" s="6" t="s">
        <v>129</v>
      </c>
      <c r="D56" s="5" t="s">
        <v>136</v>
      </c>
      <c r="E56" s="4" t="s">
        <v>137</v>
      </c>
    </row>
    <row r="57" customFormat="false" ht="39.55" hidden="false" customHeight="false" outlineLevel="0" collapsed="false">
      <c r="A57" s="5" t="s">
        <v>87</v>
      </c>
      <c r="B57" s="5" t="s">
        <v>128</v>
      </c>
      <c r="C57" s="6" t="s">
        <v>129</v>
      </c>
      <c r="D57" s="5" t="s">
        <v>138</v>
      </c>
      <c r="E57" s="4" t="s">
        <v>139</v>
      </c>
    </row>
    <row r="58" customFormat="false" ht="39.55" hidden="false" customHeight="false" outlineLevel="0" collapsed="false">
      <c r="A58" s="5" t="s">
        <v>87</v>
      </c>
      <c r="B58" s="5" t="s">
        <v>128</v>
      </c>
      <c r="C58" s="6" t="s">
        <v>129</v>
      </c>
      <c r="D58" s="5" t="s">
        <v>140</v>
      </c>
      <c r="E58" s="4" t="s">
        <v>141</v>
      </c>
    </row>
    <row r="59" customFormat="false" ht="52.2" hidden="false" customHeight="false" outlineLevel="0" collapsed="false">
      <c r="A59" s="5" t="s">
        <v>87</v>
      </c>
      <c r="B59" s="5" t="s">
        <v>142</v>
      </c>
      <c r="C59" s="6" t="s">
        <v>143</v>
      </c>
      <c r="D59" s="5" t="s">
        <v>144</v>
      </c>
      <c r="E59" s="4" t="s">
        <v>145</v>
      </c>
    </row>
    <row r="60" customFormat="false" ht="52.2" hidden="false" customHeight="false" outlineLevel="0" collapsed="false">
      <c r="A60" s="5" t="s">
        <v>87</v>
      </c>
      <c r="B60" s="5" t="s">
        <v>142</v>
      </c>
      <c r="C60" s="6" t="s">
        <v>143</v>
      </c>
      <c r="D60" s="5" t="s">
        <v>146</v>
      </c>
      <c r="E60" s="4" t="s">
        <v>147</v>
      </c>
    </row>
    <row r="61" customFormat="false" ht="52.2" hidden="false" customHeight="false" outlineLevel="0" collapsed="false">
      <c r="A61" s="5" t="s">
        <v>87</v>
      </c>
      <c r="B61" s="5" t="s">
        <v>142</v>
      </c>
      <c r="C61" s="6" t="s">
        <v>143</v>
      </c>
      <c r="D61" s="5" t="s">
        <v>148</v>
      </c>
      <c r="E61" s="4" t="s">
        <v>149</v>
      </c>
    </row>
    <row r="62" customFormat="false" ht="52.2" hidden="false" customHeight="false" outlineLevel="0" collapsed="false">
      <c r="A62" s="5" t="s">
        <v>87</v>
      </c>
      <c r="B62" s="5" t="s">
        <v>142</v>
      </c>
      <c r="C62" s="6" t="s">
        <v>143</v>
      </c>
      <c r="D62" s="5" t="s">
        <v>150</v>
      </c>
      <c r="E62" s="4" t="s">
        <v>151</v>
      </c>
    </row>
    <row r="63" customFormat="false" ht="52.2" hidden="false" customHeight="false" outlineLevel="0" collapsed="false">
      <c r="A63" s="5" t="s">
        <v>152</v>
      </c>
      <c r="B63" s="5" t="s">
        <v>153</v>
      </c>
      <c r="C63" s="6" t="s">
        <v>154</v>
      </c>
      <c r="D63" s="5" t="s">
        <v>155</v>
      </c>
      <c r="E63" s="4" t="s">
        <v>156</v>
      </c>
    </row>
    <row r="64" customFormat="false" ht="52.2" hidden="false" customHeight="false" outlineLevel="0" collapsed="false">
      <c r="A64" s="5" t="s">
        <v>152</v>
      </c>
      <c r="B64" s="5" t="s">
        <v>153</v>
      </c>
      <c r="C64" s="6" t="s">
        <v>154</v>
      </c>
      <c r="D64" s="5" t="s">
        <v>157</v>
      </c>
      <c r="E64" s="4" t="s">
        <v>158</v>
      </c>
    </row>
    <row r="65" customFormat="false" ht="52.2" hidden="false" customHeight="false" outlineLevel="0" collapsed="false">
      <c r="A65" s="5" t="s">
        <v>152</v>
      </c>
      <c r="B65" s="5" t="s">
        <v>153</v>
      </c>
      <c r="C65" s="6" t="s">
        <v>154</v>
      </c>
      <c r="D65" s="5" t="s">
        <v>159</v>
      </c>
      <c r="E65" s="4" t="s">
        <v>160</v>
      </c>
    </row>
    <row r="66" customFormat="false" ht="52.2" hidden="false" customHeight="false" outlineLevel="0" collapsed="false">
      <c r="A66" s="5" t="s">
        <v>152</v>
      </c>
      <c r="B66" s="5" t="s">
        <v>161</v>
      </c>
      <c r="C66" s="6" t="s">
        <v>162</v>
      </c>
      <c r="D66" s="5" t="s">
        <v>163</v>
      </c>
      <c r="E66" s="4" t="s">
        <v>164</v>
      </c>
    </row>
    <row r="67" customFormat="false" ht="52.2" hidden="false" customHeight="false" outlineLevel="0" collapsed="false">
      <c r="A67" s="5" t="s">
        <v>152</v>
      </c>
      <c r="B67" s="5" t="s">
        <v>161</v>
      </c>
      <c r="C67" s="6" t="s">
        <v>162</v>
      </c>
      <c r="D67" s="5" t="s">
        <v>165</v>
      </c>
      <c r="E67" s="4" t="s">
        <v>166</v>
      </c>
    </row>
    <row r="68" customFormat="false" ht="52.2" hidden="false" customHeight="false" outlineLevel="0" collapsed="false">
      <c r="A68" s="5" t="s">
        <v>152</v>
      </c>
      <c r="B68" s="5" t="s">
        <v>161</v>
      </c>
      <c r="C68" s="6" t="s">
        <v>162</v>
      </c>
      <c r="D68" s="5" t="s">
        <v>167</v>
      </c>
      <c r="E68" s="4" t="s">
        <v>168</v>
      </c>
    </row>
    <row r="69" customFormat="false" ht="52.2" hidden="false" customHeight="false" outlineLevel="0" collapsed="false">
      <c r="A69" s="5" t="s">
        <v>152</v>
      </c>
      <c r="B69" s="5" t="s">
        <v>161</v>
      </c>
      <c r="C69" s="6" t="s">
        <v>162</v>
      </c>
      <c r="D69" s="5" t="s">
        <v>169</v>
      </c>
      <c r="E69" s="4" t="s">
        <v>170</v>
      </c>
    </row>
    <row r="70" customFormat="false" ht="52.2" hidden="false" customHeight="false" outlineLevel="0" collapsed="false">
      <c r="A70" s="5" t="s">
        <v>152</v>
      </c>
      <c r="B70" s="5" t="s">
        <v>171</v>
      </c>
      <c r="C70" s="6" t="s">
        <v>172</v>
      </c>
      <c r="D70" s="5" t="s">
        <v>173</v>
      </c>
      <c r="E70" s="4" t="s">
        <v>174</v>
      </c>
    </row>
    <row r="71" customFormat="false" ht="52.2" hidden="false" customHeight="false" outlineLevel="0" collapsed="false">
      <c r="A71" s="5" t="s">
        <v>152</v>
      </c>
      <c r="B71" s="5" t="s">
        <v>171</v>
      </c>
      <c r="C71" s="6" t="s">
        <v>172</v>
      </c>
      <c r="D71" s="5" t="s">
        <v>175</v>
      </c>
      <c r="E71" s="4" t="s">
        <v>176</v>
      </c>
    </row>
    <row r="72" customFormat="false" ht="52.2" hidden="false" customHeight="false" outlineLevel="0" collapsed="false">
      <c r="A72" s="5" t="s">
        <v>152</v>
      </c>
      <c r="B72" s="5" t="s">
        <v>171</v>
      </c>
      <c r="C72" s="6" t="s">
        <v>172</v>
      </c>
      <c r="D72" s="5" t="s">
        <v>177</v>
      </c>
      <c r="E72" s="4" t="s">
        <v>178</v>
      </c>
    </row>
    <row r="73" customFormat="false" ht="52.2" hidden="false" customHeight="false" outlineLevel="0" collapsed="false">
      <c r="A73" s="5" t="s">
        <v>152</v>
      </c>
      <c r="B73" s="5" t="s">
        <v>179</v>
      </c>
      <c r="C73" s="6" t="s">
        <v>180</v>
      </c>
      <c r="D73" s="5" t="s">
        <v>181</v>
      </c>
      <c r="E73" s="4" t="s">
        <v>182</v>
      </c>
    </row>
    <row r="74" customFormat="false" ht="52.2" hidden="false" customHeight="false" outlineLevel="0" collapsed="false">
      <c r="A74" s="5" t="s">
        <v>152</v>
      </c>
      <c r="B74" s="5" t="s">
        <v>179</v>
      </c>
      <c r="C74" s="6" t="s">
        <v>180</v>
      </c>
      <c r="D74" s="5" t="s">
        <v>183</v>
      </c>
      <c r="E74" s="4" t="s">
        <v>184</v>
      </c>
    </row>
    <row r="75" customFormat="false" ht="52.2" hidden="false" customHeight="false" outlineLevel="0" collapsed="false">
      <c r="A75" s="5" t="s">
        <v>152</v>
      </c>
      <c r="B75" s="5" t="s">
        <v>179</v>
      </c>
      <c r="C75" s="6" t="s">
        <v>180</v>
      </c>
      <c r="D75" s="5" t="s">
        <v>185</v>
      </c>
      <c r="E75" s="4" t="s">
        <v>186</v>
      </c>
    </row>
    <row r="76" customFormat="false" ht="39.55" hidden="false" customHeight="false" outlineLevel="0" collapsed="false">
      <c r="A76" s="5" t="s">
        <v>152</v>
      </c>
      <c r="B76" s="5" t="s">
        <v>187</v>
      </c>
      <c r="C76" s="6" t="s">
        <v>188</v>
      </c>
      <c r="D76" s="5" t="s">
        <v>189</v>
      </c>
      <c r="E76" s="4" t="s">
        <v>190</v>
      </c>
    </row>
    <row r="77" customFormat="false" ht="39.55" hidden="false" customHeight="false" outlineLevel="0" collapsed="false">
      <c r="A77" s="5" t="s">
        <v>152</v>
      </c>
      <c r="B77" s="5" t="s">
        <v>187</v>
      </c>
      <c r="C77" s="6" t="s">
        <v>188</v>
      </c>
      <c r="D77" s="5" t="s">
        <v>191</v>
      </c>
      <c r="E77" s="4" t="s">
        <v>192</v>
      </c>
    </row>
    <row r="78" customFormat="false" ht="39.55" hidden="false" customHeight="false" outlineLevel="0" collapsed="false">
      <c r="A78" s="5" t="s">
        <v>152</v>
      </c>
      <c r="B78" s="5" t="s">
        <v>187</v>
      </c>
      <c r="C78" s="6" t="s">
        <v>188</v>
      </c>
      <c r="D78" s="5" t="s">
        <v>193</v>
      </c>
      <c r="E78" s="4" t="s">
        <v>194</v>
      </c>
    </row>
    <row r="79" customFormat="false" ht="52.2" hidden="false" customHeight="false" outlineLevel="0" collapsed="false">
      <c r="A79" s="5" t="s">
        <v>152</v>
      </c>
      <c r="B79" s="5" t="s">
        <v>195</v>
      </c>
      <c r="C79" s="6" t="s">
        <v>196</v>
      </c>
      <c r="D79" s="5" t="s">
        <v>197</v>
      </c>
      <c r="E79" s="4" t="s">
        <v>198</v>
      </c>
    </row>
    <row r="80" customFormat="false" ht="52.2" hidden="false" customHeight="false" outlineLevel="0" collapsed="false">
      <c r="A80" s="5" t="s">
        <v>152</v>
      </c>
      <c r="B80" s="5" t="s">
        <v>195</v>
      </c>
      <c r="C80" s="6" t="s">
        <v>196</v>
      </c>
      <c r="D80" s="5" t="s">
        <v>199</v>
      </c>
      <c r="E80" s="4" t="s">
        <v>200</v>
      </c>
    </row>
    <row r="81" customFormat="false" ht="52.2" hidden="false" customHeight="false" outlineLevel="0" collapsed="false">
      <c r="A81" s="5" t="s">
        <v>152</v>
      </c>
      <c r="B81" s="5" t="s">
        <v>195</v>
      </c>
      <c r="C81" s="6" t="s">
        <v>196</v>
      </c>
      <c r="D81" s="5" t="s">
        <v>201</v>
      </c>
      <c r="E81" s="4" t="s">
        <v>202</v>
      </c>
    </row>
    <row r="82" customFormat="false" ht="52.2" hidden="false" customHeight="false" outlineLevel="0" collapsed="false">
      <c r="A82" s="5" t="s">
        <v>152</v>
      </c>
      <c r="B82" s="5" t="s">
        <v>195</v>
      </c>
      <c r="C82" s="6" t="s">
        <v>196</v>
      </c>
      <c r="D82" s="5" t="s">
        <v>203</v>
      </c>
      <c r="E82" s="4" t="s">
        <v>204</v>
      </c>
    </row>
    <row r="83" customFormat="false" ht="52.2" hidden="false" customHeight="false" outlineLevel="0" collapsed="false">
      <c r="A83" s="5" t="s">
        <v>152</v>
      </c>
      <c r="B83" s="5" t="s">
        <v>195</v>
      </c>
      <c r="C83" s="6" t="s">
        <v>196</v>
      </c>
      <c r="D83" s="5" t="s">
        <v>205</v>
      </c>
      <c r="E83" s="4" t="s">
        <v>206</v>
      </c>
    </row>
    <row r="84" customFormat="false" ht="52.2" hidden="false" customHeight="false" outlineLevel="0" collapsed="false">
      <c r="A84" s="5" t="s">
        <v>152</v>
      </c>
      <c r="B84" s="5" t="s">
        <v>207</v>
      </c>
      <c r="C84" s="6" t="s">
        <v>208</v>
      </c>
      <c r="D84" s="5" t="s">
        <v>209</v>
      </c>
      <c r="E84" s="4" t="s">
        <v>210</v>
      </c>
    </row>
    <row r="85" customFormat="false" ht="52.2" hidden="false" customHeight="false" outlineLevel="0" collapsed="false">
      <c r="A85" s="5" t="s">
        <v>152</v>
      </c>
      <c r="B85" s="5" t="s">
        <v>207</v>
      </c>
      <c r="C85" s="6" t="s">
        <v>208</v>
      </c>
      <c r="D85" s="5" t="s">
        <v>211</v>
      </c>
      <c r="E85" s="4" t="s">
        <v>212</v>
      </c>
    </row>
    <row r="86" customFormat="false" ht="52.2" hidden="false" customHeight="false" outlineLevel="0" collapsed="false">
      <c r="A86" s="5" t="s">
        <v>152</v>
      </c>
      <c r="B86" s="5" t="s">
        <v>207</v>
      </c>
      <c r="C86" s="6" t="s">
        <v>208</v>
      </c>
      <c r="D86" s="5" t="s">
        <v>213</v>
      </c>
      <c r="E86" s="4" t="s">
        <v>214</v>
      </c>
    </row>
    <row r="87" customFormat="false" ht="52.2" hidden="false" customHeight="false" outlineLevel="0" collapsed="false">
      <c r="A87" s="5" t="s">
        <v>152</v>
      </c>
      <c r="B87" s="5" t="s">
        <v>215</v>
      </c>
      <c r="C87" s="6" t="s">
        <v>216</v>
      </c>
      <c r="D87" s="5" t="s">
        <v>217</v>
      </c>
      <c r="E87" s="4" t="s">
        <v>218</v>
      </c>
    </row>
    <row r="88" customFormat="false" ht="52.2" hidden="false" customHeight="false" outlineLevel="0" collapsed="false">
      <c r="A88" s="5" t="s">
        <v>152</v>
      </c>
      <c r="B88" s="5" t="s">
        <v>215</v>
      </c>
      <c r="C88" s="6" t="s">
        <v>216</v>
      </c>
      <c r="D88" s="5" t="s">
        <v>219</v>
      </c>
      <c r="E88" s="4" t="s">
        <v>220</v>
      </c>
    </row>
    <row r="89" customFormat="false" ht="52.2" hidden="false" customHeight="false" outlineLevel="0" collapsed="false">
      <c r="A89" s="5" t="s">
        <v>152</v>
      </c>
      <c r="B89" s="5" t="s">
        <v>215</v>
      </c>
      <c r="C89" s="6" t="s">
        <v>216</v>
      </c>
      <c r="D89" s="5" t="s">
        <v>221</v>
      </c>
      <c r="E89" s="4" t="s">
        <v>222</v>
      </c>
    </row>
    <row r="90" customFormat="false" ht="52.2" hidden="false" customHeight="false" outlineLevel="0" collapsed="false">
      <c r="A90" s="5" t="s">
        <v>223</v>
      </c>
      <c r="B90" s="5" t="s">
        <v>224</v>
      </c>
      <c r="C90" s="6" t="s">
        <v>225</v>
      </c>
      <c r="D90" s="5" t="s">
        <v>226</v>
      </c>
      <c r="E90" s="4" t="s">
        <v>227</v>
      </c>
    </row>
    <row r="91" customFormat="false" ht="52.2" hidden="false" customHeight="false" outlineLevel="0" collapsed="false">
      <c r="A91" s="5" t="s">
        <v>223</v>
      </c>
      <c r="B91" s="5" t="s">
        <v>224</v>
      </c>
      <c r="C91" s="6" t="s">
        <v>225</v>
      </c>
      <c r="D91" s="5" t="s">
        <v>228</v>
      </c>
      <c r="E91" s="4" t="s">
        <v>229</v>
      </c>
    </row>
    <row r="92" customFormat="false" ht="52.2" hidden="false" customHeight="false" outlineLevel="0" collapsed="false">
      <c r="A92" s="5" t="s">
        <v>223</v>
      </c>
      <c r="B92" s="5" t="s">
        <v>224</v>
      </c>
      <c r="C92" s="6" t="s">
        <v>225</v>
      </c>
      <c r="D92" s="5" t="s">
        <v>230</v>
      </c>
      <c r="E92" s="4" t="s">
        <v>231</v>
      </c>
    </row>
    <row r="93" customFormat="false" ht="52.2" hidden="false" customHeight="false" outlineLevel="0" collapsed="false">
      <c r="A93" s="5" t="s">
        <v>223</v>
      </c>
      <c r="B93" s="5" t="s">
        <v>224</v>
      </c>
      <c r="C93" s="6" t="s">
        <v>225</v>
      </c>
      <c r="D93" s="5" t="s">
        <v>232</v>
      </c>
      <c r="E93" s="4" t="s">
        <v>233</v>
      </c>
    </row>
    <row r="94" customFormat="false" ht="52.2" hidden="false" customHeight="false" outlineLevel="0" collapsed="false">
      <c r="A94" s="5" t="s">
        <v>223</v>
      </c>
      <c r="B94" s="5" t="s">
        <v>224</v>
      </c>
      <c r="C94" s="6" t="s">
        <v>225</v>
      </c>
      <c r="D94" s="5" t="s">
        <v>234</v>
      </c>
      <c r="E94" s="4" t="s">
        <v>235</v>
      </c>
    </row>
    <row r="95" customFormat="false" ht="52.2" hidden="false" customHeight="false" outlineLevel="0" collapsed="false">
      <c r="A95" s="5" t="s">
        <v>223</v>
      </c>
      <c r="B95" s="5" t="s">
        <v>224</v>
      </c>
      <c r="C95" s="6" t="s">
        <v>225</v>
      </c>
      <c r="D95" s="5" t="s">
        <v>236</v>
      </c>
      <c r="E95" s="4" t="s">
        <v>237</v>
      </c>
    </row>
    <row r="96" customFormat="false" ht="52.2" hidden="false" customHeight="false" outlineLevel="0" collapsed="false">
      <c r="A96" s="5" t="s">
        <v>223</v>
      </c>
      <c r="B96" s="5" t="s">
        <v>224</v>
      </c>
      <c r="C96" s="6" t="s">
        <v>225</v>
      </c>
      <c r="D96" s="5" t="s">
        <v>238</v>
      </c>
      <c r="E96" s="4" t="s">
        <v>239</v>
      </c>
    </row>
    <row r="97" customFormat="false" ht="52.2" hidden="false" customHeight="false" outlineLevel="0" collapsed="false">
      <c r="A97" s="5" t="s">
        <v>223</v>
      </c>
      <c r="B97" s="5" t="s">
        <v>224</v>
      </c>
      <c r="C97" s="6" t="s">
        <v>225</v>
      </c>
      <c r="D97" s="5" t="s">
        <v>240</v>
      </c>
      <c r="E97" s="4" t="s">
        <v>241</v>
      </c>
    </row>
    <row r="98" customFormat="false" ht="52.2" hidden="false" customHeight="false" outlineLevel="0" collapsed="false">
      <c r="A98" s="5" t="s">
        <v>223</v>
      </c>
      <c r="B98" s="5" t="s">
        <v>242</v>
      </c>
      <c r="C98" s="6" t="s">
        <v>243</v>
      </c>
      <c r="D98" s="5" t="s">
        <v>244</v>
      </c>
      <c r="E98" s="4" t="s">
        <v>245</v>
      </c>
    </row>
    <row r="99" customFormat="false" ht="52.2" hidden="false" customHeight="false" outlineLevel="0" collapsed="false">
      <c r="A99" s="5" t="s">
        <v>223</v>
      </c>
      <c r="B99" s="5" t="s">
        <v>242</v>
      </c>
      <c r="C99" s="6" t="s">
        <v>243</v>
      </c>
      <c r="D99" s="5" t="s">
        <v>246</v>
      </c>
      <c r="E99" s="4" t="s">
        <v>247</v>
      </c>
    </row>
    <row r="100" customFormat="false" ht="52.2" hidden="false" customHeight="false" outlineLevel="0" collapsed="false">
      <c r="A100" s="5" t="s">
        <v>223</v>
      </c>
      <c r="B100" s="5" t="s">
        <v>242</v>
      </c>
      <c r="C100" s="6" t="s">
        <v>243</v>
      </c>
      <c r="D100" s="5" t="s">
        <v>248</v>
      </c>
      <c r="E100" s="4" t="s">
        <v>249</v>
      </c>
    </row>
    <row r="101" customFormat="false" ht="52.2" hidden="false" customHeight="false" outlineLevel="0" collapsed="false">
      <c r="A101" s="5" t="s">
        <v>223</v>
      </c>
      <c r="B101" s="5" t="s">
        <v>242</v>
      </c>
      <c r="C101" s="6" t="s">
        <v>243</v>
      </c>
      <c r="D101" s="5" t="s">
        <v>250</v>
      </c>
      <c r="E101" s="4" t="s">
        <v>251</v>
      </c>
    </row>
    <row r="102" customFormat="false" ht="52.2" hidden="false" customHeight="false" outlineLevel="0" collapsed="false">
      <c r="A102" s="5" t="s">
        <v>223</v>
      </c>
      <c r="B102" s="5" t="s">
        <v>242</v>
      </c>
      <c r="C102" s="6" t="s">
        <v>243</v>
      </c>
      <c r="D102" s="5" t="s">
        <v>252</v>
      </c>
      <c r="E102" s="4" t="s">
        <v>253</v>
      </c>
    </row>
    <row r="103" customFormat="false" ht="52.2" hidden="false" customHeight="false" outlineLevel="0" collapsed="false">
      <c r="A103" s="5" t="s">
        <v>223</v>
      </c>
      <c r="B103" s="5" t="s">
        <v>242</v>
      </c>
      <c r="C103" s="6" t="s">
        <v>243</v>
      </c>
      <c r="D103" s="5" t="s">
        <v>254</v>
      </c>
      <c r="E103" s="4" t="s">
        <v>255</v>
      </c>
    </row>
    <row r="104" customFormat="false" ht="52.2" hidden="false" customHeight="false" outlineLevel="0" collapsed="false">
      <c r="A104" s="5" t="s">
        <v>223</v>
      </c>
      <c r="B104" s="5" t="s">
        <v>242</v>
      </c>
      <c r="C104" s="6" t="s">
        <v>243</v>
      </c>
      <c r="D104" s="5" t="s">
        <v>256</v>
      </c>
      <c r="E104" s="4" t="s">
        <v>257</v>
      </c>
    </row>
    <row r="105" customFormat="false" ht="52.2" hidden="false" customHeight="false" outlineLevel="0" collapsed="false">
      <c r="A105" s="5" t="s">
        <v>223</v>
      </c>
      <c r="B105" s="5" t="s">
        <v>258</v>
      </c>
      <c r="C105" s="6" t="s">
        <v>259</v>
      </c>
      <c r="D105" s="5" t="s">
        <v>260</v>
      </c>
      <c r="E105" s="4" t="s">
        <v>261</v>
      </c>
    </row>
    <row r="106" customFormat="false" ht="52.2" hidden="false" customHeight="false" outlineLevel="0" collapsed="false">
      <c r="A106" s="5" t="s">
        <v>223</v>
      </c>
      <c r="B106" s="5" t="s">
        <v>258</v>
      </c>
      <c r="C106" s="6" t="s">
        <v>259</v>
      </c>
      <c r="D106" s="5" t="s">
        <v>262</v>
      </c>
      <c r="E106" s="4" t="s">
        <v>263</v>
      </c>
    </row>
    <row r="107" customFormat="false" ht="52.2" hidden="false" customHeight="false" outlineLevel="0" collapsed="false">
      <c r="A107" s="5" t="s">
        <v>223</v>
      </c>
      <c r="B107" s="5" t="s">
        <v>258</v>
      </c>
      <c r="C107" s="6" t="s">
        <v>259</v>
      </c>
      <c r="D107" s="5" t="s">
        <v>264</v>
      </c>
      <c r="E107" s="4" t="s">
        <v>265</v>
      </c>
    </row>
    <row r="108" customFormat="false" ht="52.2" hidden="false" customHeight="false" outlineLevel="0" collapsed="false">
      <c r="A108" s="5" t="s">
        <v>223</v>
      </c>
      <c r="B108" s="5" t="s">
        <v>258</v>
      </c>
      <c r="C108" s="6" t="s">
        <v>259</v>
      </c>
      <c r="D108" s="5" t="s">
        <v>266</v>
      </c>
      <c r="E108" s="4" t="s">
        <v>267</v>
      </c>
    </row>
    <row r="109" customFormat="false" ht="52.2" hidden="false" customHeight="false" outlineLevel="0" collapsed="false">
      <c r="A109" s="5" t="s">
        <v>223</v>
      </c>
      <c r="B109" s="5" t="s">
        <v>258</v>
      </c>
      <c r="C109" s="6" t="s">
        <v>259</v>
      </c>
      <c r="D109" s="5" t="s">
        <v>268</v>
      </c>
      <c r="E109" s="4" t="s">
        <v>269</v>
      </c>
    </row>
    <row r="110" customFormat="false" ht="26.85" hidden="false" customHeight="false" outlineLevel="0" collapsed="false">
      <c r="A110" s="5" t="s">
        <v>223</v>
      </c>
      <c r="B110" s="5" t="s">
        <v>270</v>
      </c>
      <c r="C110" s="6" t="s">
        <v>271</v>
      </c>
      <c r="D110" s="5" t="s">
        <v>272</v>
      </c>
      <c r="E110" s="4" t="s">
        <v>273</v>
      </c>
    </row>
    <row r="111" customFormat="false" ht="26.85" hidden="false" customHeight="false" outlineLevel="0" collapsed="false">
      <c r="A111" s="5" t="s">
        <v>223</v>
      </c>
      <c r="B111" s="5" t="s">
        <v>270</v>
      </c>
      <c r="C111" s="6" t="s">
        <v>271</v>
      </c>
      <c r="D111" s="5" t="s">
        <v>274</v>
      </c>
      <c r="E111" s="4" t="s">
        <v>275</v>
      </c>
    </row>
    <row r="112" customFormat="false" ht="26.85" hidden="false" customHeight="false" outlineLevel="0" collapsed="false">
      <c r="A112" s="5" t="s">
        <v>223</v>
      </c>
      <c r="B112" s="5" t="s">
        <v>270</v>
      </c>
      <c r="C112" s="6" t="s">
        <v>271</v>
      </c>
      <c r="D112" s="5" t="s">
        <v>276</v>
      </c>
      <c r="E112" s="4" t="s">
        <v>277</v>
      </c>
    </row>
    <row r="113" customFormat="false" ht="26.85" hidden="false" customHeight="false" outlineLevel="0" collapsed="false">
      <c r="A113" s="5" t="s">
        <v>223</v>
      </c>
      <c r="B113" s="5" t="s">
        <v>270</v>
      </c>
      <c r="C113" s="6" t="s">
        <v>271</v>
      </c>
      <c r="D113" s="5" t="s">
        <v>278</v>
      </c>
      <c r="E113" s="4" t="s">
        <v>279</v>
      </c>
    </row>
    <row r="114" customFormat="false" ht="26.85" hidden="false" customHeight="false" outlineLevel="0" collapsed="false">
      <c r="A114" s="5" t="s">
        <v>223</v>
      </c>
      <c r="B114" s="5" t="s">
        <v>270</v>
      </c>
      <c r="C114" s="6" t="s">
        <v>271</v>
      </c>
      <c r="D114" s="5" t="s">
        <v>280</v>
      </c>
      <c r="E114" s="4" t="s">
        <v>281</v>
      </c>
    </row>
    <row r="115" customFormat="false" ht="52.2" hidden="false" customHeight="false" outlineLevel="0" collapsed="false">
      <c r="A115" s="5" t="s">
        <v>223</v>
      </c>
      <c r="B115" s="5" t="s">
        <v>282</v>
      </c>
      <c r="C115" s="6" t="s">
        <v>283</v>
      </c>
      <c r="D115" s="5" t="s">
        <v>284</v>
      </c>
      <c r="E115" s="4" t="s">
        <v>285</v>
      </c>
    </row>
    <row r="116" customFormat="false" ht="52.2" hidden="false" customHeight="false" outlineLevel="0" collapsed="false">
      <c r="A116" s="5" t="s">
        <v>223</v>
      </c>
      <c r="B116" s="5" t="s">
        <v>282</v>
      </c>
      <c r="C116" s="6" t="s">
        <v>283</v>
      </c>
      <c r="D116" s="5" t="s">
        <v>286</v>
      </c>
      <c r="E116" s="4" t="s">
        <v>287</v>
      </c>
    </row>
    <row r="117" customFormat="false" ht="52.2" hidden="false" customHeight="false" outlineLevel="0" collapsed="false">
      <c r="A117" s="5" t="s">
        <v>223</v>
      </c>
      <c r="B117" s="5" t="s">
        <v>282</v>
      </c>
      <c r="C117" s="6" t="s">
        <v>283</v>
      </c>
      <c r="D117" s="5" t="s">
        <v>288</v>
      </c>
      <c r="E117" s="4" t="s">
        <v>257</v>
      </c>
    </row>
    <row r="118" customFormat="false" ht="52.2" hidden="false" customHeight="false" outlineLevel="0" collapsed="false">
      <c r="A118" s="5" t="s">
        <v>223</v>
      </c>
      <c r="B118" s="5" t="s">
        <v>282</v>
      </c>
      <c r="C118" s="6" t="s">
        <v>283</v>
      </c>
      <c r="D118" s="5" t="s">
        <v>289</v>
      </c>
      <c r="E118" s="4" t="s">
        <v>290</v>
      </c>
    </row>
    <row r="119" customFormat="false" ht="52.2" hidden="false" customHeight="false" outlineLevel="0" collapsed="false">
      <c r="A119" s="5" t="s">
        <v>223</v>
      </c>
      <c r="B119" s="5" t="s">
        <v>291</v>
      </c>
      <c r="C119" s="6" t="s">
        <v>292</v>
      </c>
      <c r="D119" s="5" t="s">
        <v>293</v>
      </c>
      <c r="E119" s="4" t="s">
        <v>294</v>
      </c>
    </row>
    <row r="120" customFormat="false" ht="52.2" hidden="false" customHeight="false" outlineLevel="0" collapsed="false">
      <c r="A120" s="5" t="s">
        <v>223</v>
      </c>
      <c r="B120" s="5" t="s">
        <v>291</v>
      </c>
      <c r="C120" s="6" t="s">
        <v>292</v>
      </c>
      <c r="D120" s="5" t="s">
        <v>295</v>
      </c>
      <c r="E120" s="4" t="s">
        <v>296</v>
      </c>
    </row>
    <row r="121" customFormat="false" ht="52.2" hidden="false" customHeight="false" outlineLevel="0" collapsed="false">
      <c r="A121" s="5" t="s">
        <v>223</v>
      </c>
      <c r="B121" s="5" t="s">
        <v>291</v>
      </c>
      <c r="C121" s="6" t="s">
        <v>292</v>
      </c>
      <c r="D121" s="5" t="s">
        <v>297</v>
      </c>
      <c r="E121" s="4" t="s">
        <v>298</v>
      </c>
    </row>
    <row r="122" customFormat="false" ht="52.2" hidden="false" customHeight="false" outlineLevel="0" collapsed="false">
      <c r="A122" s="5" t="s">
        <v>223</v>
      </c>
      <c r="B122" s="5" t="s">
        <v>291</v>
      </c>
      <c r="C122" s="6" t="s">
        <v>292</v>
      </c>
      <c r="D122" s="5" t="s">
        <v>299</v>
      </c>
      <c r="E122" s="4" t="s">
        <v>300</v>
      </c>
    </row>
    <row r="123" customFormat="false" ht="52.2" hidden="false" customHeight="false" outlineLevel="0" collapsed="false">
      <c r="A123" s="5" t="s">
        <v>223</v>
      </c>
      <c r="B123" s="5" t="s">
        <v>291</v>
      </c>
      <c r="C123" s="6" t="s">
        <v>292</v>
      </c>
      <c r="D123" s="5" t="s">
        <v>301</v>
      </c>
      <c r="E123" s="4" t="s">
        <v>302</v>
      </c>
    </row>
    <row r="124" customFormat="false" ht="52.2" hidden="false" customHeight="false" outlineLevel="0" collapsed="false">
      <c r="A124" s="5" t="s">
        <v>223</v>
      </c>
      <c r="B124" s="5" t="s">
        <v>303</v>
      </c>
      <c r="C124" s="6" t="s">
        <v>304</v>
      </c>
      <c r="D124" s="5" t="s">
        <v>305</v>
      </c>
      <c r="E124" s="4" t="s">
        <v>306</v>
      </c>
    </row>
    <row r="125" customFormat="false" ht="52.2" hidden="false" customHeight="false" outlineLevel="0" collapsed="false">
      <c r="A125" s="5" t="s">
        <v>223</v>
      </c>
      <c r="B125" s="5" t="s">
        <v>303</v>
      </c>
      <c r="C125" s="6" t="s">
        <v>304</v>
      </c>
      <c r="D125" s="5" t="s">
        <v>307</v>
      </c>
      <c r="E125" s="4" t="s">
        <v>308</v>
      </c>
    </row>
    <row r="126" customFormat="false" ht="52.2" hidden="false" customHeight="false" outlineLevel="0" collapsed="false">
      <c r="A126" s="5" t="s">
        <v>223</v>
      </c>
      <c r="B126" s="5" t="s">
        <v>303</v>
      </c>
      <c r="C126" s="6" t="s">
        <v>304</v>
      </c>
      <c r="D126" s="5" t="s">
        <v>309</v>
      </c>
      <c r="E126" s="4" t="s">
        <v>310</v>
      </c>
    </row>
    <row r="127" customFormat="false" ht="52.2" hidden="false" customHeight="false" outlineLevel="0" collapsed="false">
      <c r="A127" s="5" t="s">
        <v>223</v>
      </c>
      <c r="B127" s="5" t="s">
        <v>303</v>
      </c>
      <c r="C127" s="6" t="s">
        <v>304</v>
      </c>
      <c r="D127" s="5" t="s">
        <v>311</v>
      </c>
      <c r="E127" s="4" t="s">
        <v>312</v>
      </c>
    </row>
    <row r="128" customFormat="false" ht="52.2" hidden="false" customHeight="false" outlineLevel="0" collapsed="false">
      <c r="A128" s="5" t="s">
        <v>223</v>
      </c>
      <c r="B128" s="5" t="s">
        <v>303</v>
      </c>
      <c r="C128" s="6" t="s">
        <v>304</v>
      </c>
      <c r="D128" s="5" t="s">
        <v>313</v>
      </c>
      <c r="E128" s="4" t="s">
        <v>314</v>
      </c>
    </row>
    <row r="129" customFormat="false" ht="52.2" hidden="false" customHeight="false" outlineLevel="0" collapsed="false">
      <c r="A129" s="5" t="s">
        <v>315</v>
      </c>
      <c r="B129" s="5" t="s">
        <v>316</v>
      </c>
      <c r="C129" s="6" t="s">
        <v>317</v>
      </c>
      <c r="D129" s="5" t="s">
        <v>318</v>
      </c>
      <c r="E129" s="4" t="s">
        <v>319</v>
      </c>
    </row>
    <row r="130" customFormat="false" ht="52.2" hidden="false" customHeight="false" outlineLevel="0" collapsed="false">
      <c r="A130" s="5" t="s">
        <v>315</v>
      </c>
      <c r="B130" s="5" t="s">
        <v>316</v>
      </c>
      <c r="C130" s="6" t="s">
        <v>317</v>
      </c>
      <c r="D130" s="5" t="s">
        <v>320</v>
      </c>
      <c r="E130" s="4" t="s">
        <v>321</v>
      </c>
    </row>
    <row r="131" customFormat="false" ht="52.2" hidden="false" customHeight="false" outlineLevel="0" collapsed="false">
      <c r="A131" s="5" t="s">
        <v>315</v>
      </c>
      <c r="B131" s="5" t="s">
        <v>316</v>
      </c>
      <c r="C131" s="6" t="s">
        <v>317</v>
      </c>
      <c r="D131" s="5" t="s">
        <v>322</v>
      </c>
      <c r="E131" s="4" t="s">
        <v>323</v>
      </c>
    </row>
    <row r="132" customFormat="false" ht="52.2" hidden="false" customHeight="false" outlineLevel="0" collapsed="false">
      <c r="A132" s="5" t="s">
        <v>315</v>
      </c>
      <c r="B132" s="5" t="s">
        <v>316</v>
      </c>
      <c r="C132" s="6" t="s">
        <v>317</v>
      </c>
      <c r="D132" s="5" t="s">
        <v>324</v>
      </c>
      <c r="E132" s="4" t="s">
        <v>325</v>
      </c>
    </row>
    <row r="133" customFormat="false" ht="52.2" hidden="false" customHeight="false" outlineLevel="0" collapsed="false">
      <c r="A133" s="5" t="s">
        <v>315</v>
      </c>
      <c r="B133" s="5" t="s">
        <v>316</v>
      </c>
      <c r="C133" s="6" t="s">
        <v>317</v>
      </c>
      <c r="D133" s="5" t="s">
        <v>326</v>
      </c>
      <c r="E133" s="4" t="s">
        <v>327</v>
      </c>
    </row>
    <row r="134" customFormat="false" ht="52.2" hidden="false" customHeight="false" outlineLevel="0" collapsed="false">
      <c r="A134" s="5" t="s">
        <v>315</v>
      </c>
      <c r="B134" s="5" t="s">
        <v>328</v>
      </c>
      <c r="C134" s="6" t="s">
        <v>329</v>
      </c>
      <c r="D134" s="5" t="s">
        <v>330</v>
      </c>
      <c r="E134" s="4" t="s">
        <v>331</v>
      </c>
    </row>
    <row r="135" customFormat="false" ht="52.2" hidden="false" customHeight="false" outlineLevel="0" collapsed="false">
      <c r="A135" s="5" t="s">
        <v>315</v>
      </c>
      <c r="B135" s="5" t="s">
        <v>328</v>
      </c>
      <c r="C135" s="6" t="s">
        <v>329</v>
      </c>
      <c r="D135" s="5" t="s">
        <v>332</v>
      </c>
      <c r="E135" s="4" t="s">
        <v>333</v>
      </c>
    </row>
    <row r="136" customFormat="false" ht="52.2" hidden="false" customHeight="false" outlineLevel="0" collapsed="false">
      <c r="A136" s="5" t="s">
        <v>315</v>
      </c>
      <c r="B136" s="5" t="s">
        <v>328</v>
      </c>
      <c r="C136" s="6" t="s">
        <v>329</v>
      </c>
      <c r="D136" s="5" t="s">
        <v>334</v>
      </c>
      <c r="E136" s="4" t="s">
        <v>335</v>
      </c>
    </row>
    <row r="137" customFormat="false" ht="52.2" hidden="false" customHeight="false" outlineLevel="0" collapsed="false">
      <c r="A137" s="5" t="s">
        <v>315</v>
      </c>
      <c r="B137" s="5" t="s">
        <v>328</v>
      </c>
      <c r="C137" s="6" t="s">
        <v>329</v>
      </c>
      <c r="D137" s="5" t="s">
        <v>336</v>
      </c>
      <c r="E137" s="4" t="s">
        <v>337</v>
      </c>
    </row>
    <row r="138" customFormat="false" ht="52.2" hidden="false" customHeight="false" outlineLevel="0" collapsed="false">
      <c r="A138" s="5" t="s">
        <v>315</v>
      </c>
      <c r="B138" s="5" t="s">
        <v>328</v>
      </c>
      <c r="C138" s="6" t="s">
        <v>329</v>
      </c>
      <c r="D138" s="5" t="s">
        <v>338</v>
      </c>
      <c r="E138" s="4" t="s">
        <v>339</v>
      </c>
    </row>
    <row r="139" customFormat="false" ht="52.2" hidden="false" customHeight="false" outlineLevel="0" collapsed="false">
      <c r="A139" s="5" t="s">
        <v>315</v>
      </c>
      <c r="B139" s="5" t="s">
        <v>328</v>
      </c>
      <c r="C139" s="6" t="s">
        <v>329</v>
      </c>
      <c r="D139" s="5" t="s">
        <v>340</v>
      </c>
      <c r="E139" s="4" t="s">
        <v>341</v>
      </c>
    </row>
    <row r="140" customFormat="false" ht="39.55" hidden="false" customHeight="false" outlineLevel="0" collapsed="false">
      <c r="A140" s="5" t="s">
        <v>315</v>
      </c>
      <c r="B140" s="5" t="s">
        <v>342</v>
      </c>
      <c r="C140" s="6" t="s">
        <v>343</v>
      </c>
      <c r="D140" s="5" t="s">
        <v>344</v>
      </c>
      <c r="E140" s="4" t="s">
        <v>345</v>
      </c>
    </row>
    <row r="141" customFormat="false" ht="39.55" hidden="false" customHeight="false" outlineLevel="0" collapsed="false">
      <c r="A141" s="5" t="s">
        <v>315</v>
      </c>
      <c r="B141" s="5" t="s">
        <v>342</v>
      </c>
      <c r="C141" s="6" t="s">
        <v>343</v>
      </c>
      <c r="D141" s="5" t="s">
        <v>346</v>
      </c>
      <c r="E141" s="4" t="s">
        <v>347</v>
      </c>
    </row>
    <row r="142" customFormat="false" ht="39.55" hidden="false" customHeight="false" outlineLevel="0" collapsed="false">
      <c r="A142" s="5" t="s">
        <v>315</v>
      </c>
      <c r="B142" s="5" t="s">
        <v>342</v>
      </c>
      <c r="C142" s="6" t="s">
        <v>343</v>
      </c>
      <c r="D142" s="5" t="s">
        <v>348</v>
      </c>
      <c r="E142" s="4" t="s">
        <v>349</v>
      </c>
    </row>
    <row r="143" customFormat="false" ht="39.55" hidden="false" customHeight="false" outlineLevel="0" collapsed="false">
      <c r="A143" s="5" t="s">
        <v>315</v>
      </c>
      <c r="B143" s="5" t="s">
        <v>342</v>
      </c>
      <c r="C143" s="6" t="s">
        <v>343</v>
      </c>
      <c r="D143" s="5" t="s">
        <v>350</v>
      </c>
      <c r="E143" s="4" t="s">
        <v>351</v>
      </c>
    </row>
    <row r="144" customFormat="false" ht="77.6" hidden="false" customHeight="false" outlineLevel="0" collapsed="false">
      <c r="A144" s="5" t="s">
        <v>315</v>
      </c>
      <c r="B144" s="5" t="s">
        <v>352</v>
      </c>
      <c r="C144" s="6" t="s">
        <v>353</v>
      </c>
      <c r="D144" s="5" t="s">
        <v>354</v>
      </c>
      <c r="E144" s="4" t="s">
        <v>355</v>
      </c>
    </row>
    <row r="145" customFormat="false" ht="77.6" hidden="false" customHeight="false" outlineLevel="0" collapsed="false">
      <c r="A145" s="5" t="s">
        <v>315</v>
      </c>
      <c r="B145" s="5" t="s">
        <v>352</v>
      </c>
      <c r="C145" s="6" t="s">
        <v>353</v>
      </c>
      <c r="D145" s="5" t="s">
        <v>356</v>
      </c>
      <c r="E145" s="7" t="s">
        <v>357</v>
      </c>
    </row>
    <row r="146" customFormat="false" ht="77.6" hidden="false" customHeight="false" outlineLevel="0" collapsed="false">
      <c r="A146" s="5" t="s">
        <v>315</v>
      </c>
      <c r="B146" s="5" t="s">
        <v>352</v>
      </c>
      <c r="C146" s="6" t="s">
        <v>353</v>
      </c>
      <c r="D146" s="5" t="s">
        <v>358</v>
      </c>
      <c r="E146" s="4" t="s">
        <v>359</v>
      </c>
    </row>
    <row r="147" customFormat="false" ht="77.6" hidden="false" customHeight="false" outlineLevel="0" collapsed="false">
      <c r="A147" s="5" t="s">
        <v>315</v>
      </c>
      <c r="B147" s="5" t="s">
        <v>352</v>
      </c>
      <c r="C147" s="6" t="s">
        <v>353</v>
      </c>
      <c r="D147" s="5" t="s">
        <v>360</v>
      </c>
      <c r="E147" s="4" t="s">
        <v>361</v>
      </c>
    </row>
    <row r="148" customFormat="false" ht="77.6" hidden="false" customHeight="false" outlineLevel="0" collapsed="false">
      <c r="A148" s="5" t="s">
        <v>315</v>
      </c>
      <c r="B148" s="5" t="s">
        <v>352</v>
      </c>
      <c r="C148" s="6" t="s">
        <v>353</v>
      </c>
      <c r="D148" s="5" t="s">
        <v>362</v>
      </c>
      <c r="E148" s="4" t="s">
        <v>363</v>
      </c>
    </row>
    <row r="149" customFormat="false" ht="77.6" hidden="false" customHeight="false" outlineLevel="0" collapsed="false">
      <c r="A149" s="5" t="s">
        <v>315</v>
      </c>
      <c r="B149" s="5" t="s">
        <v>352</v>
      </c>
      <c r="C149" s="6" t="s">
        <v>353</v>
      </c>
      <c r="D149" s="5" t="s">
        <v>364</v>
      </c>
      <c r="E149" s="4" t="s">
        <v>365</v>
      </c>
    </row>
    <row r="150" customFormat="false" ht="52.2" hidden="false" customHeight="false" outlineLevel="0" collapsed="false">
      <c r="A150" s="5" t="s">
        <v>315</v>
      </c>
      <c r="B150" s="5" t="s">
        <v>366</v>
      </c>
      <c r="C150" s="6" t="s">
        <v>367</v>
      </c>
      <c r="D150" s="5" t="s">
        <v>368</v>
      </c>
      <c r="E150" s="4" t="s">
        <v>369</v>
      </c>
    </row>
    <row r="151" customFormat="false" ht="52.2" hidden="false" customHeight="false" outlineLevel="0" collapsed="false">
      <c r="A151" s="5" t="s">
        <v>315</v>
      </c>
      <c r="B151" s="5" t="s">
        <v>366</v>
      </c>
      <c r="C151" s="6" t="s">
        <v>367</v>
      </c>
      <c r="D151" s="5" t="s">
        <v>370</v>
      </c>
      <c r="E151" s="4" t="s">
        <v>371</v>
      </c>
    </row>
    <row r="152" customFormat="false" ht="52.2" hidden="false" customHeight="false" outlineLevel="0" collapsed="false">
      <c r="A152" s="5" t="s">
        <v>315</v>
      </c>
      <c r="B152" s="5" t="s">
        <v>366</v>
      </c>
      <c r="C152" s="6" t="s">
        <v>367</v>
      </c>
      <c r="D152" s="5" t="s">
        <v>372</v>
      </c>
      <c r="E152" s="4" t="s">
        <v>373</v>
      </c>
    </row>
    <row r="153" customFormat="false" ht="52.2" hidden="false" customHeight="false" outlineLevel="0" collapsed="false">
      <c r="A153" s="5" t="s">
        <v>315</v>
      </c>
      <c r="B153" s="5" t="s">
        <v>366</v>
      </c>
      <c r="C153" s="6" t="s">
        <v>367</v>
      </c>
      <c r="D153" s="5" t="s">
        <v>374</v>
      </c>
      <c r="E153" s="4" t="s">
        <v>375</v>
      </c>
    </row>
    <row r="154" customFormat="false" ht="52.2" hidden="false" customHeight="false" outlineLevel="0" collapsed="false">
      <c r="A154" s="5" t="s">
        <v>315</v>
      </c>
      <c r="B154" s="5" t="s">
        <v>366</v>
      </c>
      <c r="C154" s="6" t="s">
        <v>367</v>
      </c>
      <c r="D154" s="5" t="s">
        <v>376</v>
      </c>
      <c r="E154" s="4" t="s">
        <v>377</v>
      </c>
    </row>
    <row r="155" customFormat="false" ht="52.2" hidden="false" customHeight="false" outlineLevel="0" collapsed="false">
      <c r="A155" s="5" t="s">
        <v>315</v>
      </c>
      <c r="B155" s="5" t="s">
        <v>366</v>
      </c>
      <c r="C155" s="6" t="s">
        <v>367</v>
      </c>
      <c r="D155" s="5" t="s">
        <v>378</v>
      </c>
      <c r="E155" s="4" t="s">
        <v>379</v>
      </c>
    </row>
    <row r="156" customFormat="false" ht="15.75" hidden="false" customHeight="false" outlineLevel="0" collapsed="false">
      <c r="C156" s="6"/>
    </row>
    <row r="157" customFormat="false" ht="15.75" hidden="false" customHeight="false" outlineLevel="0" collapsed="false">
      <c r="C157" s="6"/>
    </row>
    <row r="158" customFormat="false" ht="15.75" hidden="false" customHeight="false" outlineLevel="0" collapsed="false">
      <c r="C158" s="6"/>
    </row>
    <row r="159" customFormat="false" ht="15.75" hidden="false" customHeight="false" outlineLevel="0" collapsed="false">
      <c r="C159" s="6"/>
    </row>
    <row r="160" customFormat="false" ht="15.75" hidden="false" customHeight="false" outlineLevel="0" collapsed="false">
      <c r="C160" s="6"/>
    </row>
    <row r="161" customFormat="false" ht="15.75" hidden="false" customHeight="false" outlineLevel="0" collapsed="false">
      <c r="C161" s="6"/>
    </row>
    <row r="162" customFormat="false" ht="15.75" hidden="false" customHeight="false" outlineLevel="0" collapsed="false">
      <c r="C162" s="6"/>
    </row>
    <row r="163" customFormat="false" ht="15.75" hidden="false" customHeight="false" outlineLevel="0" collapsed="false">
      <c r="C163" s="6"/>
    </row>
    <row r="164" customFormat="false" ht="15.75" hidden="false" customHeight="false" outlineLevel="0" collapsed="false">
      <c r="C164" s="6"/>
    </row>
    <row r="165" customFormat="false" ht="15.75" hidden="false" customHeight="false" outlineLevel="0" collapsed="false">
      <c r="C165" s="6"/>
    </row>
    <row r="166" customFormat="false" ht="15.75" hidden="false" customHeight="false" outlineLevel="0" collapsed="false">
      <c r="C166" s="6"/>
    </row>
    <row r="167" customFormat="false" ht="15.75" hidden="false" customHeight="false" outlineLevel="0" collapsed="false">
      <c r="C167" s="6"/>
    </row>
    <row r="168" customFormat="false" ht="15.75" hidden="false" customHeight="false" outlineLevel="0" collapsed="false">
      <c r="C168" s="6"/>
    </row>
    <row r="169" customFormat="false" ht="15.75" hidden="false" customHeight="false" outlineLevel="0" collapsed="false">
      <c r="C169" s="6"/>
    </row>
    <row r="170" customFormat="false" ht="15.75" hidden="false" customHeight="false" outlineLevel="0" collapsed="false">
      <c r="C170" s="6"/>
    </row>
    <row r="171" customFormat="false" ht="15.75" hidden="false" customHeight="false" outlineLevel="0" collapsed="false">
      <c r="C171" s="6"/>
    </row>
    <row r="172" customFormat="false" ht="15.75" hidden="false" customHeight="false" outlineLevel="0" collapsed="false">
      <c r="C172" s="6"/>
    </row>
    <row r="173" customFormat="false" ht="15.75" hidden="false" customHeight="false" outlineLevel="0" collapsed="false">
      <c r="C173" s="6"/>
    </row>
    <row r="174" customFormat="false" ht="15.75" hidden="false" customHeight="false" outlineLevel="0" collapsed="false">
      <c r="C174" s="6"/>
    </row>
    <row r="175" customFormat="false" ht="15.75" hidden="false" customHeight="false" outlineLevel="0" collapsed="false">
      <c r="C175" s="6"/>
    </row>
    <row r="176" customFormat="false" ht="15.75" hidden="false" customHeight="false" outlineLevel="0" collapsed="false">
      <c r="C176" s="6"/>
    </row>
    <row r="177" customFormat="false" ht="15.75" hidden="false" customHeight="false" outlineLevel="0" collapsed="false">
      <c r="C177" s="6"/>
    </row>
    <row r="178" customFormat="false" ht="15.75" hidden="false" customHeight="false" outlineLevel="0" collapsed="false">
      <c r="C178" s="6"/>
    </row>
    <row r="179" customFormat="false" ht="15.75" hidden="false" customHeight="false" outlineLevel="0" collapsed="false">
      <c r="C179" s="6"/>
    </row>
    <row r="180" customFormat="false" ht="15.75" hidden="false" customHeight="false" outlineLevel="0" collapsed="false">
      <c r="C180" s="6"/>
    </row>
    <row r="181" customFormat="false" ht="15.75" hidden="false" customHeight="false" outlineLevel="0" collapsed="false">
      <c r="C181" s="6"/>
    </row>
    <row r="182" customFormat="false" ht="15.75" hidden="false" customHeight="false" outlineLevel="0" collapsed="false">
      <c r="C182" s="6"/>
    </row>
    <row r="183" customFormat="false" ht="15.75" hidden="false" customHeight="false" outlineLevel="0" collapsed="false">
      <c r="C183" s="6"/>
    </row>
    <row r="184" customFormat="false" ht="15.75" hidden="false" customHeight="false" outlineLevel="0" collapsed="false">
      <c r="C184" s="6"/>
    </row>
    <row r="185" customFormat="false" ht="15.75" hidden="false" customHeight="false" outlineLevel="0" collapsed="false">
      <c r="C185" s="6"/>
    </row>
    <row r="186" customFormat="false" ht="15.75" hidden="false" customHeight="false" outlineLevel="0" collapsed="false">
      <c r="C186" s="6"/>
    </row>
    <row r="187" customFormat="false" ht="15.75" hidden="false" customHeight="false" outlineLevel="0" collapsed="false">
      <c r="C187" s="6"/>
    </row>
    <row r="188" customFormat="false" ht="15.75" hidden="false" customHeight="false" outlineLevel="0" collapsed="false">
      <c r="C188" s="6"/>
    </row>
    <row r="189" customFormat="false" ht="15.75" hidden="false" customHeight="false" outlineLevel="0" collapsed="false">
      <c r="C189" s="6"/>
    </row>
    <row r="190" customFormat="false" ht="15.75" hidden="false" customHeight="false" outlineLevel="0" collapsed="false">
      <c r="C190" s="6"/>
    </row>
    <row r="191" customFormat="false" ht="15.75" hidden="false" customHeight="false" outlineLevel="0" collapsed="false">
      <c r="C191" s="6"/>
    </row>
    <row r="192" customFormat="false" ht="15.75" hidden="false" customHeight="false" outlineLevel="0" collapsed="false">
      <c r="C192" s="6"/>
    </row>
    <row r="193" customFormat="false" ht="15.75" hidden="false" customHeight="false" outlineLevel="0" collapsed="false">
      <c r="C193" s="6"/>
    </row>
    <row r="194" customFormat="false" ht="15.75" hidden="false" customHeight="false" outlineLevel="0" collapsed="false">
      <c r="C194" s="6"/>
    </row>
    <row r="195" customFormat="false" ht="15.75" hidden="false" customHeight="false" outlineLevel="0" collapsed="false">
      <c r="C195" s="6"/>
    </row>
    <row r="196" customFormat="false" ht="15.75" hidden="false" customHeight="false" outlineLevel="0" collapsed="false">
      <c r="C196" s="6"/>
    </row>
    <row r="197" customFormat="false" ht="15.75" hidden="false" customHeight="false" outlineLevel="0" collapsed="false">
      <c r="C197" s="6"/>
    </row>
    <row r="198" customFormat="false" ht="15.75" hidden="false" customHeight="false" outlineLevel="0" collapsed="false">
      <c r="C198" s="6"/>
    </row>
    <row r="199" customFormat="false" ht="15.75" hidden="false" customHeight="false" outlineLevel="0" collapsed="false">
      <c r="C199" s="6"/>
    </row>
    <row r="200" customFormat="false" ht="15.75" hidden="false" customHeight="false" outlineLevel="0" collapsed="false">
      <c r="C200" s="6"/>
    </row>
    <row r="201" customFormat="false" ht="15.75" hidden="false" customHeight="false" outlineLevel="0" collapsed="false">
      <c r="C201" s="6"/>
    </row>
    <row r="202" customFormat="false" ht="15.75" hidden="false" customHeight="false" outlineLevel="0" collapsed="false">
      <c r="C202" s="6"/>
    </row>
    <row r="203" customFormat="false" ht="15.75" hidden="false" customHeight="false" outlineLevel="0" collapsed="false">
      <c r="C203" s="6"/>
    </row>
    <row r="204" customFormat="false" ht="15.75" hidden="false" customHeight="false" outlineLevel="0" collapsed="false">
      <c r="C204" s="6"/>
    </row>
    <row r="205" customFormat="false" ht="15.75" hidden="false" customHeight="false" outlineLevel="0" collapsed="false">
      <c r="C205" s="6"/>
    </row>
    <row r="206" customFormat="false" ht="15.75" hidden="false" customHeight="false" outlineLevel="0" collapsed="false">
      <c r="C206" s="6"/>
    </row>
    <row r="207" customFormat="false" ht="15.75" hidden="false" customHeight="false" outlineLevel="0" collapsed="false">
      <c r="C207" s="6"/>
    </row>
    <row r="208" customFormat="false" ht="15.75" hidden="false" customHeight="false" outlineLevel="0" collapsed="false">
      <c r="C208" s="6"/>
    </row>
    <row r="209" customFormat="false" ht="15.75" hidden="false" customHeight="false" outlineLevel="0" collapsed="false">
      <c r="C209" s="6"/>
    </row>
    <row r="210" customFormat="false" ht="15.75" hidden="false" customHeight="false" outlineLevel="0" collapsed="false">
      <c r="C210" s="6"/>
    </row>
    <row r="211" customFormat="false" ht="15.75" hidden="false" customHeight="false" outlineLevel="0" collapsed="false">
      <c r="C211" s="6"/>
    </row>
    <row r="212" customFormat="false" ht="15.75" hidden="false" customHeight="false" outlineLevel="0" collapsed="false">
      <c r="C212" s="6"/>
    </row>
    <row r="213" customFormat="false" ht="15.75" hidden="false" customHeight="false" outlineLevel="0" collapsed="false">
      <c r="C213" s="6"/>
    </row>
    <row r="214" customFormat="false" ht="15.75" hidden="false" customHeight="false" outlineLevel="0" collapsed="false">
      <c r="C214" s="6"/>
    </row>
    <row r="215" customFormat="false" ht="15.75" hidden="false" customHeight="false" outlineLevel="0" collapsed="false">
      <c r="C215" s="6"/>
    </row>
    <row r="216" customFormat="false" ht="15.75" hidden="false" customHeight="false" outlineLevel="0" collapsed="false">
      <c r="C216" s="6"/>
    </row>
    <row r="217" customFormat="false" ht="15.75" hidden="false" customHeight="false" outlineLevel="0" collapsed="false">
      <c r="C217" s="6"/>
    </row>
    <row r="218" customFormat="false" ht="15.75" hidden="false" customHeight="false" outlineLevel="0" collapsed="false">
      <c r="C218" s="6"/>
    </row>
    <row r="219" customFormat="false" ht="15.75" hidden="false" customHeight="false" outlineLevel="0" collapsed="false">
      <c r="C219" s="6"/>
    </row>
    <row r="220" customFormat="false" ht="15.75" hidden="false" customHeight="false" outlineLevel="0" collapsed="false">
      <c r="C220" s="6"/>
    </row>
    <row r="221" customFormat="false" ht="15.75" hidden="false" customHeight="false" outlineLevel="0" collapsed="false">
      <c r="C221" s="6"/>
    </row>
    <row r="222" customFormat="false" ht="15.75" hidden="false" customHeight="false" outlineLevel="0" collapsed="false">
      <c r="C222" s="6"/>
    </row>
    <row r="223" customFormat="false" ht="15.75" hidden="false" customHeight="false" outlineLevel="0" collapsed="false">
      <c r="C223" s="6"/>
    </row>
    <row r="224" customFormat="false" ht="15.75" hidden="false" customHeight="false" outlineLevel="0" collapsed="false">
      <c r="C224" s="6"/>
    </row>
    <row r="225" customFormat="false" ht="15.75" hidden="false" customHeight="false" outlineLevel="0" collapsed="false">
      <c r="C225" s="6"/>
    </row>
    <row r="226" customFormat="false" ht="15.75" hidden="false" customHeight="false" outlineLevel="0" collapsed="false">
      <c r="C226" s="6"/>
    </row>
    <row r="227" customFormat="false" ht="15.75" hidden="false" customHeight="false" outlineLevel="0" collapsed="false">
      <c r="C227" s="6"/>
    </row>
    <row r="228" customFormat="false" ht="15.75" hidden="false" customHeight="false" outlineLevel="0" collapsed="false">
      <c r="C228" s="6"/>
    </row>
    <row r="229" customFormat="false" ht="15.75" hidden="false" customHeight="false" outlineLevel="0" collapsed="false">
      <c r="C229" s="6"/>
    </row>
    <row r="230" customFormat="false" ht="15.75" hidden="false" customHeight="false" outlineLevel="0" collapsed="false">
      <c r="C230" s="6"/>
    </row>
    <row r="231" customFormat="false" ht="15.75" hidden="false" customHeight="false" outlineLevel="0" collapsed="false">
      <c r="C231" s="6"/>
    </row>
    <row r="232" customFormat="false" ht="15.75" hidden="false" customHeight="false" outlineLevel="0" collapsed="false">
      <c r="C232" s="6"/>
    </row>
    <row r="233" customFormat="false" ht="15.75" hidden="false" customHeight="false" outlineLevel="0" collapsed="false">
      <c r="C233" s="6"/>
    </row>
    <row r="234" customFormat="false" ht="15.75" hidden="false" customHeight="false" outlineLevel="0" collapsed="false">
      <c r="C234" s="6"/>
    </row>
    <row r="235" customFormat="false" ht="15.75" hidden="false" customHeight="false" outlineLevel="0" collapsed="false">
      <c r="C235" s="6"/>
    </row>
    <row r="236" customFormat="false" ht="15.75" hidden="false" customHeight="false" outlineLevel="0" collapsed="false">
      <c r="C236" s="6"/>
    </row>
    <row r="237" customFormat="false" ht="15.75" hidden="false" customHeight="false" outlineLevel="0" collapsed="false">
      <c r="C237" s="6"/>
    </row>
    <row r="238" customFormat="false" ht="15.75" hidden="false" customHeight="false" outlineLevel="0" collapsed="false">
      <c r="C238" s="6"/>
    </row>
    <row r="239" customFormat="false" ht="15.75" hidden="false" customHeight="false" outlineLevel="0" collapsed="false">
      <c r="C239" s="6"/>
    </row>
    <row r="240" customFormat="false" ht="15.75" hidden="false" customHeight="false" outlineLevel="0" collapsed="false">
      <c r="C240" s="6"/>
    </row>
    <row r="241" customFormat="false" ht="15.75" hidden="false" customHeight="false" outlineLevel="0" collapsed="false">
      <c r="C241" s="6"/>
    </row>
    <row r="242" customFormat="false" ht="15.75" hidden="false" customHeight="false" outlineLevel="0" collapsed="false">
      <c r="C242" s="6"/>
    </row>
    <row r="243" customFormat="false" ht="15.75" hidden="false" customHeight="false" outlineLevel="0" collapsed="false">
      <c r="C243" s="6"/>
    </row>
    <row r="244" customFormat="false" ht="15.75" hidden="false" customHeight="false" outlineLevel="0" collapsed="false">
      <c r="C244" s="6"/>
    </row>
    <row r="245" customFormat="false" ht="15.75" hidden="false" customHeight="false" outlineLevel="0" collapsed="false">
      <c r="C245" s="6"/>
    </row>
    <row r="246" customFormat="false" ht="15.75" hidden="false" customHeight="false" outlineLevel="0" collapsed="false">
      <c r="C246" s="6"/>
    </row>
    <row r="247" customFormat="false" ht="15.75" hidden="false" customHeight="false" outlineLevel="0" collapsed="false">
      <c r="C247" s="6"/>
    </row>
    <row r="248" customFormat="false" ht="15.75" hidden="false" customHeight="false" outlineLevel="0" collapsed="false">
      <c r="C248" s="6"/>
    </row>
    <row r="249" customFormat="false" ht="15.75" hidden="false" customHeight="false" outlineLevel="0" collapsed="false">
      <c r="C249" s="6"/>
    </row>
    <row r="250" customFormat="false" ht="15.75" hidden="false" customHeight="false" outlineLevel="0" collapsed="false">
      <c r="C250" s="6"/>
    </row>
    <row r="251" customFormat="false" ht="15.75" hidden="false" customHeight="false" outlineLevel="0" collapsed="false">
      <c r="C251" s="6"/>
    </row>
    <row r="252" customFormat="false" ht="15.75" hidden="false" customHeight="false" outlineLevel="0" collapsed="false">
      <c r="C252" s="6"/>
    </row>
    <row r="253" customFormat="false" ht="15.75" hidden="false" customHeight="false" outlineLevel="0" collapsed="false">
      <c r="C253" s="6"/>
    </row>
    <row r="254" customFormat="false" ht="15.75" hidden="false" customHeight="false" outlineLevel="0" collapsed="false">
      <c r="C254" s="6"/>
    </row>
    <row r="255" customFormat="false" ht="15.75" hidden="false" customHeight="false" outlineLevel="0" collapsed="false">
      <c r="C255" s="6"/>
    </row>
    <row r="256" customFormat="false" ht="15.75" hidden="false" customHeight="false" outlineLevel="0" collapsed="false">
      <c r="C256" s="6"/>
    </row>
    <row r="257" customFormat="false" ht="15.75" hidden="false" customHeight="false" outlineLevel="0" collapsed="false">
      <c r="C257" s="6"/>
    </row>
    <row r="258" customFormat="false" ht="15.75" hidden="false" customHeight="false" outlineLevel="0" collapsed="false">
      <c r="C258" s="6"/>
    </row>
    <row r="259" customFormat="false" ht="15.75" hidden="false" customHeight="false" outlineLevel="0" collapsed="false">
      <c r="C259" s="6"/>
    </row>
    <row r="260" customFormat="false" ht="15.75" hidden="false" customHeight="false" outlineLevel="0" collapsed="false">
      <c r="C260" s="6"/>
    </row>
    <row r="261" customFormat="false" ht="15.75" hidden="false" customHeight="false" outlineLevel="0" collapsed="false">
      <c r="C261" s="6"/>
    </row>
    <row r="262" customFormat="false" ht="15.75" hidden="false" customHeight="false" outlineLevel="0" collapsed="false">
      <c r="C262" s="6"/>
    </row>
    <row r="263" customFormat="false" ht="15.75" hidden="false" customHeight="false" outlineLevel="0" collapsed="false">
      <c r="C263" s="6"/>
    </row>
    <row r="264" customFormat="false" ht="15.75" hidden="false" customHeight="false" outlineLevel="0" collapsed="false">
      <c r="C264" s="6"/>
    </row>
    <row r="265" customFormat="false" ht="15.75" hidden="false" customHeight="false" outlineLevel="0" collapsed="false">
      <c r="C265" s="6"/>
    </row>
    <row r="266" customFormat="false" ht="15.75" hidden="false" customHeight="false" outlineLevel="0" collapsed="false">
      <c r="C266" s="6"/>
    </row>
    <row r="267" customFormat="false" ht="15.75" hidden="false" customHeight="false" outlineLevel="0" collapsed="false">
      <c r="C267" s="6"/>
    </row>
    <row r="268" customFormat="false" ht="15.75" hidden="false" customHeight="false" outlineLevel="0" collapsed="false">
      <c r="C268" s="6"/>
    </row>
    <row r="269" customFormat="false" ht="15.75" hidden="false" customHeight="false" outlineLevel="0" collapsed="false">
      <c r="C269" s="6"/>
    </row>
    <row r="270" customFormat="false" ht="15.75" hidden="false" customHeight="false" outlineLevel="0" collapsed="false">
      <c r="C270" s="6"/>
    </row>
    <row r="271" customFormat="false" ht="15.75" hidden="false" customHeight="false" outlineLevel="0" collapsed="false">
      <c r="C271" s="6"/>
    </row>
    <row r="272" customFormat="false" ht="15.75" hidden="false" customHeight="false" outlineLevel="0" collapsed="false">
      <c r="C272" s="6"/>
    </row>
    <row r="273" customFormat="false" ht="15.75" hidden="false" customHeight="false" outlineLevel="0" collapsed="false">
      <c r="C273" s="6"/>
    </row>
    <row r="274" customFormat="false" ht="15.75" hidden="false" customHeight="false" outlineLevel="0" collapsed="false">
      <c r="C274" s="6"/>
    </row>
    <row r="275" customFormat="false" ht="15.75" hidden="false" customHeight="false" outlineLevel="0" collapsed="false">
      <c r="C275" s="6"/>
    </row>
    <row r="276" customFormat="false" ht="15.75" hidden="false" customHeight="false" outlineLevel="0" collapsed="false">
      <c r="C276" s="6"/>
    </row>
    <row r="277" customFormat="false" ht="15.75" hidden="false" customHeight="false" outlineLevel="0" collapsed="false">
      <c r="C277" s="6"/>
    </row>
    <row r="278" customFormat="false" ht="15.75" hidden="false" customHeight="false" outlineLevel="0" collapsed="false">
      <c r="C278" s="6"/>
    </row>
    <row r="279" customFormat="false" ht="15.75" hidden="false" customHeight="false" outlineLevel="0" collapsed="false">
      <c r="C279" s="6"/>
    </row>
    <row r="280" customFormat="false" ht="15.75" hidden="false" customHeight="false" outlineLevel="0" collapsed="false">
      <c r="C280" s="6"/>
    </row>
    <row r="281" customFormat="false" ht="15.75" hidden="false" customHeight="false" outlineLevel="0" collapsed="false">
      <c r="C281" s="6"/>
    </row>
    <row r="282" customFormat="false" ht="15.75" hidden="false" customHeight="false" outlineLevel="0" collapsed="false">
      <c r="C282" s="6"/>
    </row>
    <row r="283" customFormat="false" ht="15.75" hidden="false" customHeight="false" outlineLevel="0" collapsed="false">
      <c r="C283" s="6"/>
    </row>
    <row r="284" customFormat="false" ht="15.75" hidden="false" customHeight="false" outlineLevel="0" collapsed="false">
      <c r="C284" s="6"/>
    </row>
    <row r="285" customFormat="false" ht="15.75" hidden="false" customHeight="false" outlineLevel="0" collapsed="false">
      <c r="C285" s="6"/>
    </row>
    <row r="286" customFormat="false" ht="15.75" hidden="false" customHeight="false" outlineLevel="0" collapsed="false">
      <c r="C286" s="6"/>
    </row>
    <row r="287" customFormat="false" ht="15.75" hidden="false" customHeight="false" outlineLevel="0" collapsed="false">
      <c r="C287" s="6"/>
    </row>
    <row r="288" customFormat="false" ht="15.75" hidden="false" customHeight="false" outlineLevel="0" collapsed="false">
      <c r="C288" s="6"/>
    </row>
    <row r="289" customFormat="false" ht="15.75" hidden="false" customHeight="false" outlineLevel="0" collapsed="false">
      <c r="C289" s="6"/>
    </row>
    <row r="290" customFormat="false" ht="15.75" hidden="false" customHeight="false" outlineLevel="0" collapsed="false">
      <c r="C290" s="6"/>
    </row>
    <row r="291" customFormat="false" ht="15.75" hidden="false" customHeight="false" outlineLevel="0" collapsed="false">
      <c r="C291" s="6"/>
    </row>
    <row r="292" customFormat="false" ht="15.75" hidden="false" customHeight="false" outlineLevel="0" collapsed="false">
      <c r="C292" s="6"/>
    </row>
    <row r="293" customFormat="false" ht="15.75" hidden="false" customHeight="false" outlineLevel="0" collapsed="false">
      <c r="C293" s="6"/>
    </row>
    <row r="294" customFormat="false" ht="15.75" hidden="false" customHeight="false" outlineLevel="0" collapsed="false">
      <c r="C294" s="6"/>
    </row>
    <row r="295" customFormat="false" ht="15.75" hidden="false" customHeight="false" outlineLevel="0" collapsed="false">
      <c r="C295" s="6"/>
    </row>
    <row r="296" customFormat="false" ht="15.75" hidden="false" customHeight="false" outlineLevel="0" collapsed="false">
      <c r="C296" s="6"/>
    </row>
    <row r="297" customFormat="false" ht="15.75" hidden="false" customHeight="false" outlineLevel="0" collapsed="false">
      <c r="C297" s="6"/>
    </row>
    <row r="298" customFormat="false" ht="15.75" hidden="false" customHeight="false" outlineLevel="0" collapsed="false">
      <c r="C298" s="6"/>
    </row>
    <row r="299" customFormat="false" ht="15.75" hidden="false" customHeight="false" outlineLevel="0" collapsed="false">
      <c r="C299" s="6"/>
    </row>
    <row r="300" customFormat="false" ht="15.75" hidden="false" customHeight="false" outlineLevel="0" collapsed="false">
      <c r="C300" s="6"/>
    </row>
    <row r="301" customFormat="false" ht="15.75" hidden="false" customHeight="false" outlineLevel="0" collapsed="false">
      <c r="C301" s="6"/>
    </row>
    <row r="302" customFormat="false" ht="15.75" hidden="false" customHeight="false" outlineLevel="0" collapsed="false">
      <c r="C302" s="6"/>
    </row>
    <row r="303" customFormat="false" ht="15.75" hidden="false" customHeight="false" outlineLevel="0" collapsed="false">
      <c r="C303" s="6"/>
    </row>
    <row r="304" customFormat="false" ht="15.75" hidden="false" customHeight="false" outlineLevel="0" collapsed="false">
      <c r="C304" s="6"/>
    </row>
    <row r="305" customFormat="false" ht="15.75" hidden="false" customHeight="false" outlineLevel="0" collapsed="false">
      <c r="C305" s="6"/>
    </row>
    <row r="306" customFormat="false" ht="15.75" hidden="false" customHeight="false" outlineLevel="0" collapsed="false">
      <c r="C306" s="6"/>
    </row>
    <row r="307" customFormat="false" ht="15.75" hidden="false" customHeight="false" outlineLevel="0" collapsed="false">
      <c r="C307" s="6"/>
    </row>
    <row r="308" customFormat="false" ht="15.75" hidden="false" customHeight="false" outlineLevel="0" collapsed="false">
      <c r="C308" s="6"/>
    </row>
    <row r="309" customFormat="false" ht="15.75" hidden="false" customHeight="false" outlineLevel="0" collapsed="false">
      <c r="C309" s="6"/>
    </row>
    <row r="310" customFormat="false" ht="15.75" hidden="false" customHeight="false" outlineLevel="0" collapsed="false">
      <c r="C310" s="6"/>
    </row>
    <row r="311" customFormat="false" ht="15.75" hidden="false" customHeight="false" outlineLevel="0" collapsed="false">
      <c r="C311" s="6"/>
    </row>
    <row r="312" customFormat="false" ht="15.75" hidden="false" customHeight="false" outlineLevel="0" collapsed="false">
      <c r="C312" s="6"/>
    </row>
    <row r="313" customFormat="false" ht="15.75" hidden="false" customHeight="false" outlineLevel="0" collapsed="false">
      <c r="C313" s="6"/>
    </row>
    <row r="314" customFormat="false" ht="15.75" hidden="false" customHeight="false" outlineLevel="0" collapsed="false">
      <c r="C314" s="6"/>
    </row>
    <row r="315" customFormat="false" ht="15.75" hidden="false" customHeight="false" outlineLevel="0" collapsed="false">
      <c r="C315" s="6"/>
    </row>
    <row r="316" customFormat="false" ht="15.75" hidden="false" customHeight="false" outlineLevel="0" collapsed="false">
      <c r="C316" s="6"/>
    </row>
    <row r="317" customFormat="false" ht="15.75" hidden="false" customHeight="false" outlineLevel="0" collapsed="false">
      <c r="C317" s="6"/>
    </row>
    <row r="318" customFormat="false" ht="15.75" hidden="false" customHeight="false" outlineLevel="0" collapsed="false">
      <c r="C318" s="6"/>
    </row>
    <row r="319" customFormat="false" ht="15.75" hidden="false" customHeight="false" outlineLevel="0" collapsed="false">
      <c r="C319" s="6"/>
    </row>
    <row r="320" customFormat="false" ht="15.75" hidden="false" customHeight="false" outlineLevel="0" collapsed="false">
      <c r="C320" s="6"/>
    </row>
    <row r="321" customFormat="false" ht="15.75" hidden="false" customHeight="false" outlineLevel="0" collapsed="false">
      <c r="C321" s="6"/>
    </row>
    <row r="322" customFormat="false" ht="15.75" hidden="false" customHeight="false" outlineLevel="0" collapsed="false">
      <c r="C322" s="6"/>
    </row>
    <row r="323" customFormat="false" ht="15.75" hidden="false" customHeight="false" outlineLevel="0" collapsed="false">
      <c r="C323" s="6"/>
    </row>
    <row r="324" customFormat="false" ht="15.75" hidden="false" customHeight="false" outlineLevel="0" collapsed="false">
      <c r="C324" s="6"/>
    </row>
    <row r="325" customFormat="false" ht="15.75" hidden="false" customHeight="false" outlineLevel="0" collapsed="false">
      <c r="C325" s="6"/>
    </row>
    <row r="326" customFormat="false" ht="15.75" hidden="false" customHeight="false" outlineLevel="0" collapsed="false">
      <c r="C326" s="6"/>
    </row>
    <row r="327" customFormat="false" ht="15.75" hidden="false" customHeight="false" outlineLevel="0" collapsed="false">
      <c r="C327" s="6"/>
    </row>
    <row r="328" customFormat="false" ht="15.75" hidden="false" customHeight="false" outlineLevel="0" collapsed="false">
      <c r="C328" s="6"/>
    </row>
    <row r="329" customFormat="false" ht="15.75" hidden="false" customHeight="false" outlineLevel="0" collapsed="false">
      <c r="C329" s="6"/>
    </row>
    <row r="330" customFormat="false" ht="15.75" hidden="false" customHeight="false" outlineLevel="0" collapsed="false">
      <c r="C330" s="6"/>
    </row>
    <row r="331" customFormat="false" ht="15.75" hidden="false" customHeight="false" outlineLevel="0" collapsed="false">
      <c r="C331" s="6"/>
    </row>
    <row r="332" customFormat="false" ht="15.75" hidden="false" customHeight="false" outlineLevel="0" collapsed="false">
      <c r="C332" s="6"/>
    </row>
    <row r="333" customFormat="false" ht="15.75" hidden="false" customHeight="false" outlineLevel="0" collapsed="false">
      <c r="C333" s="6"/>
    </row>
    <row r="334" customFormat="false" ht="15.75" hidden="false" customHeight="false" outlineLevel="0" collapsed="false">
      <c r="C334" s="6"/>
    </row>
    <row r="335" customFormat="false" ht="15.75" hidden="false" customHeight="false" outlineLevel="0" collapsed="false">
      <c r="C335" s="6"/>
    </row>
    <row r="336" customFormat="false" ht="15.75" hidden="false" customHeight="false" outlineLevel="0" collapsed="false">
      <c r="C336" s="6"/>
    </row>
    <row r="337" customFormat="false" ht="15.75" hidden="false" customHeight="false" outlineLevel="0" collapsed="false">
      <c r="C337" s="6"/>
    </row>
    <row r="338" customFormat="false" ht="15.75" hidden="false" customHeight="false" outlineLevel="0" collapsed="false">
      <c r="C338" s="6"/>
    </row>
    <row r="339" customFormat="false" ht="15.75" hidden="false" customHeight="false" outlineLevel="0" collapsed="false">
      <c r="C339" s="6"/>
    </row>
    <row r="340" customFormat="false" ht="15.75" hidden="false" customHeight="false" outlineLevel="0" collapsed="false">
      <c r="C340" s="6"/>
    </row>
    <row r="341" customFormat="false" ht="15.75" hidden="false" customHeight="false" outlineLevel="0" collapsed="false">
      <c r="C341" s="6"/>
    </row>
    <row r="342" customFormat="false" ht="15.75" hidden="false" customHeight="false" outlineLevel="0" collapsed="false">
      <c r="C342" s="6"/>
    </row>
    <row r="343" customFormat="false" ht="15.75" hidden="false" customHeight="false" outlineLevel="0" collapsed="false">
      <c r="C343" s="6"/>
    </row>
    <row r="344" customFormat="false" ht="15.75" hidden="false" customHeight="false" outlineLevel="0" collapsed="false">
      <c r="C344" s="6"/>
    </row>
    <row r="345" customFormat="false" ht="15.75" hidden="false" customHeight="false" outlineLevel="0" collapsed="false">
      <c r="C345" s="6"/>
    </row>
    <row r="346" customFormat="false" ht="15.75" hidden="false" customHeight="false" outlineLevel="0" collapsed="false">
      <c r="C346" s="6"/>
    </row>
    <row r="347" customFormat="false" ht="15.75" hidden="false" customHeight="false" outlineLevel="0" collapsed="false">
      <c r="C347" s="6"/>
    </row>
    <row r="348" customFormat="false" ht="15.75" hidden="false" customHeight="false" outlineLevel="0" collapsed="false">
      <c r="C348" s="6"/>
    </row>
    <row r="349" customFormat="false" ht="15.75" hidden="false" customHeight="false" outlineLevel="0" collapsed="false">
      <c r="C349" s="6"/>
    </row>
    <row r="350" customFormat="false" ht="15.75" hidden="false" customHeight="false" outlineLevel="0" collapsed="false">
      <c r="C350" s="6"/>
    </row>
    <row r="351" customFormat="false" ht="15.75" hidden="false" customHeight="false" outlineLevel="0" collapsed="false">
      <c r="C351" s="6"/>
    </row>
    <row r="352" customFormat="false" ht="15.75" hidden="false" customHeight="false" outlineLevel="0" collapsed="false">
      <c r="C352" s="6"/>
    </row>
    <row r="353" customFormat="false" ht="15.75" hidden="false" customHeight="false" outlineLevel="0" collapsed="false">
      <c r="C353" s="6"/>
    </row>
    <row r="354" customFormat="false" ht="15.75" hidden="false" customHeight="false" outlineLevel="0" collapsed="false">
      <c r="C354" s="6"/>
    </row>
    <row r="355" customFormat="false" ht="15.75" hidden="false" customHeight="false" outlineLevel="0" collapsed="false">
      <c r="C355" s="6"/>
    </row>
    <row r="356" customFormat="false" ht="15.75" hidden="false" customHeight="false" outlineLevel="0" collapsed="false">
      <c r="C356" s="6"/>
    </row>
    <row r="357" customFormat="false" ht="15.75" hidden="false" customHeight="false" outlineLevel="0" collapsed="false">
      <c r="C357" s="6"/>
    </row>
    <row r="358" customFormat="false" ht="15.75" hidden="false" customHeight="false" outlineLevel="0" collapsed="false">
      <c r="C358" s="6"/>
    </row>
    <row r="359" customFormat="false" ht="15.75" hidden="false" customHeight="false" outlineLevel="0" collapsed="false">
      <c r="C359" s="6"/>
    </row>
    <row r="360" customFormat="false" ht="15.75" hidden="false" customHeight="false" outlineLevel="0" collapsed="false">
      <c r="C360" s="6"/>
    </row>
    <row r="361" customFormat="false" ht="15.75" hidden="false" customHeight="false" outlineLevel="0" collapsed="false">
      <c r="C361" s="6"/>
    </row>
    <row r="362" customFormat="false" ht="15.75" hidden="false" customHeight="false" outlineLevel="0" collapsed="false">
      <c r="C362" s="6"/>
    </row>
    <row r="363" customFormat="false" ht="15.75" hidden="false" customHeight="false" outlineLevel="0" collapsed="false">
      <c r="C363" s="6"/>
    </row>
    <row r="364" customFormat="false" ht="15.75" hidden="false" customHeight="false" outlineLevel="0" collapsed="false">
      <c r="C364" s="6"/>
    </row>
    <row r="365" customFormat="false" ht="15.75" hidden="false" customHeight="false" outlineLevel="0" collapsed="false">
      <c r="C365" s="6"/>
    </row>
    <row r="366" customFormat="false" ht="15.75" hidden="false" customHeight="false" outlineLevel="0" collapsed="false">
      <c r="C366" s="6"/>
    </row>
    <row r="367" customFormat="false" ht="15.75" hidden="false" customHeight="false" outlineLevel="0" collapsed="false">
      <c r="C367" s="6"/>
    </row>
    <row r="368" customFormat="false" ht="15.75" hidden="false" customHeight="false" outlineLevel="0" collapsed="false">
      <c r="C368" s="6"/>
    </row>
    <row r="369" customFormat="false" ht="15.75" hidden="false" customHeight="false" outlineLevel="0" collapsed="false">
      <c r="C369" s="6"/>
    </row>
    <row r="370" customFormat="false" ht="15.75" hidden="false" customHeight="false" outlineLevel="0" collapsed="false">
      <c r="C370" s="6"/>
    </row>
    <row r="371" customFormat="false" ht="15.75" hidden="false" customHeight="false" outlineLevel="0" collapsed="false">
      <c r="C371" s="6"/>
    </row>
    <row r="372" customFormat="false" ht="15.75" hidden="false" customHeight="false" outlineLevel="0" collapsed="false">
      <c r="C372" s="6"/>
    </row>
    <row r="373" customFormat="false" ht="15.75" hidden="false" customHeight="false" outlineLevel="0" collapsed="false">
      <c r="C373" s="6"/>
    </row>
    <row r="374" customFormat="false" ht="15.75" hidden="false" customHeight="false" outlineLevel="0" collapsed="false">
      <c r="C374" s="6"/>
    </row>
    <row r="375" customFormat="false" ht="15.75" hidden="false" customHeight="false" outlineLevel="0" collapsed="false">
      <c r="C375" s="6"/>
    </row>
    <row r="376" customFormat="false" ht="15.75" hidden="false" customHeight="false" outlineLevel="0" collapsed="false">
      <c r="C376" s="6"/>
    </row>
    <row r="377" customFormat="false" ht="15.75" hidden="false" customHeight="false" outlineLevel="0" collapsed="false">
      <c r="C377" s="6"/>
    </row>
    <row r="378" customFormat="false" ht="15.75" hidden="false" customHeight="false" outlineLevel="0" collapsed="false">
      <c r="C378" s="6"/>
    </row>
    <row r="379" customFormat="false" ht="15.75" hidden="false" customHeight="false" outlineLevel="0" collapsed="false">
      <c r="C379" s="6"/>
    </row>
    <row r="380" customFormat="false" ht="15.75" hidden="false" customHeight="false" outlineLevel="0" collapsed="false">
      <c r="C380" s="6"/>
    </row>
    <row r="381" customFormat="false" ht="15.75" hidden="false" customHeight="false" outlineLevel="0" collapsed="false">
      <c r="C381" s="6"/>
    </row>
    <row r="382" customFormat="false" ht="15.75" hidden="false" customHeight="false" outlineLevel="0" collapsed="false">
      <c r="C382" s="6"/>
    </row>
    <row r="383" customFormat="false" ht="15.75" hidden="false" customHeight="false" outlineLevel="0" collapsed="false">
      <c r="C383" s="6"/>
    </row>
    <row r="384" customFormat="false" ht="15.75" hidden="false" customHeight="false" outlineLevel="0" collapsed="false">
      <c r="C384" s="6"/>
    </row>
    <row r="385" customFormat="false" ht="15.75" hidden="false" customHeight="false" outlineLevel="0" collapsed="false">
      <c r="C385" s="6"/>
    </row>
    <row r="386" customFormat="false" ht="15.75" hidden="false" customHeight="false" outlineLevel="0" collapsed="false">
      <c r="C386" s="6"/>
    </row>
    <row r="387" customFormat="false" ht="15.75" hidden="false" customHeight="false" outlineLevel="0" collapsed="false">
      <c r="C387" s="6"/>
    </row>
    <row r="388" customFormat="false" ht="15.75" hidden="false" customHeight="false" outlineLevel="0" collapsed="false">
      <c r="C388" s="6"/>
    </row>
    <row r="389" customFormat="false" ht="15.75" hidden="false" customHeight="false" outlineLevel="0" collapsed="false">
      <c r="C389" s="6"/>
    </row>
    <row r="390" customFormat="false" ht="15.75" hidden="false" customHeight="false" outlineLevel="0" collapsed="false">
      <c r="C390" s="6"/>
    </row>
    <row r="391" customFormat="false" ht="15.75" hidden="false" customHeight="false" outlineLevel="0" collapsed="false">
      <c r="C391" s="6"/>
    </row>
    <row r="392" customFormat="false" ht="15.75" hidden="false" customHeight="false" outlineLevel="0" collapsed="false">
      <c r="C392" s="6"/>
    </row>
    <row r="393" customFormat="false" ht="15.75" hidden="false" customHeight="false" outlineLevel="0" collapsed="false">
      <c r="C393" s="6"/>
    </row>
    <row r="394" customFormat="false" ht="15.75" hidden="false" customHeight="false" outlineLevel="0" collapsed="false">
      <c r="C394" s="6"/>
    </row>
    <row r="395" customFormat="false" ht="15.75" hidden="false" customHeight="false" outlineLevel="0" collapsed="false">
      <c r="C395" s="6"/>
    </row>
    <row r="396" customFormat="false" ht="15.75" hidden="false" customHeight="false" outlineLevel="0" collapsed="false">
      <c r="C396" s="6"/>
    </row>
    <row r="397" customFormat="false" ht="15.75" hidden="false" customHeight="false" outlineLevel="0" collapsed="false">
      <c r="C397" s="6"/>
    </row>
    <row r="398" customFormat="false" ht="15.75" hidden="false" customHeight="false" outlineLevel="0" collapsed="false">
      <c r="C398" s="6"/>
    </row>
    <row r="399" customFormat="false" ht="15.75" hidden="false" customHeight="false" outlineLevel="0" collapsed="false">
      <c r="C399" s="6"/>
    </row>
    <row r="400" customFormat="false" ht="15.75" hidden="false" customHeight="false" outlineLevel="0" collapsed="false">
      <c r="C400" s="6"/>
    </row>
    <row r="401" customFormat="false" ht="15.75" hidden="false" customHeight="false" outlineLevel="0" collapsed="false">
      <c r="C401" s="6"/>
    </row>
    <row r="402" customFormat="false" ht="15.75" hidden="false" customHeight="false" outlineLevel="0" collapsed="false">
      <c r="C402" s="6"/>
    </row>
    <row r="403" customFormat="false" ht="15.75" hidden="false" customHeight="false" outlineLevel="0" collapsed="false">
      <c r="C403" s="6"/>
    </row>
    <row r="404" customFormat="false" ht="15.75" hidden="false" customHeight="false" outlineLevel="0" collapsed="false">
      <c r="C404" s="6"/>
    </row>
    <row r="405" customFormat="false" ht="15.75" hidden="false" customHeight="false" outlineLevel="0" collapsed="false">
      <c r="C405" s="6"/>
    </row>
    <row r="406" customFormat="false" ht="15.75" hidden="false" customHeight="false" outlineLevel="0" collapsed="false">
      <c r="C406" s="6"/>
    </row>
    <row r="407" customFormat="false" ht="15.75" hidden="false" customHeight="false" outlineLevel="0" collapsed="false">
      <c r="C407" s="6"/>
    </row>
    <row r="408" customFormat="false" ht="15.75" hidden="false" customHeight="false" outlineLevel="0" collapsed="false">
      <c r="C408" s="6"/>
    </row>
    <row r="409" customFormat="false" ht="15.75" hidden="false" customHeight="false" outlineLevel="0" collapsed="false">
      <c r="C409" s="6"/>
    </row>
    <row r="410" customFormat="false" ht="15.75" hidden="false" customHeight="false" outlineLevel="0" collapsed="false">
      <c r="C410" s="6"/>
    </row>
    <row r="411" customFormat="false" ht="15.75" hidden="false" customHeight="false" outlineLevel="0" collapsed="false">
      <c r="C411" s="6"/>
    </row>
    <row r="412" customFormat="false" ht="15.75" hidden="false" customHeight="false" outlineLevel="0" collapsed="false">
      <c r="C412" s="6"/>
    </row>
    <row r="413" customFormat="false" ht="15.75" hidden="false" customHeight="false" outlineLevel="0" collapsed="false">
      <c r="C413" s="6"/>
    </row>
    <row r="414" customFormat="false" ht="15.75" hidden="false" customHeight="false" outlineLevel="0" collapsed="false">
      <c r="C414" s="6"/>
    </row>
    <row r="415" customFormat="false" ht="15.75" hidden="false" customHeight="false" outlineLevel="0" collapsed="false">
      <c r="C415" s="6"/>
    </row>
    <row r="416" customFormat="false" ht="15.75" hidden="false" customHeight="false" outlineLevel="0" collapsed="false">
      <c r="C416" s="6"/>
    </row>
    <row r="417" customFormat="false" ht="15.75" hidden="false" customHeight="false" outlineLevel="0" collapsed="false">
      <c r="C417" s="6"/>
    </row>
    <row r="418" customFormat="false" ht="15.75" hidden="false" customHeight="false" outlineLevel="0" collapsed="false">
      <c r="C418" s="6"/>
    </row>
    <row r="419" customFormat="false" ht="15.75" hidden="false" customHeight="false" outlineLevel="0" collapsed="false">
      <c r="C419" s="6"/>
    </row>
    <row r="420" customFormat="false" ht="15.75" hidden="false" customHeight="false" outlineLevel="0" collapsed="false">
      <c r="C420" s="6"/>
    </row>
    <row r="421" customFormat="false" ht="15.75" hidden="false" customHeight="false" outlineLevel="0" collapsed="false">
      <c r="C421" s="6"/>
    </row>
    <row r="422" customFormat="false" ht="15.75" hidden="false" customHeight="false" outlineLevel="0" collapsed="false">
      <c r="C422" s="6"/>
    </row>
    <row r="423" customFormat="false" ht="15.75" hidden="false" customHeight="false" outlineLevel="0" collapsed="false">
      <c r="C423" s="6"/>
    </row>
    <row r="424" customFormat="false" ht="15.75" hidden="false" customHeight="false" outlineLevel="0" collapsed="false">
      <c r="C424" s="6"/>
    </row>
    <row r="425" customFormat="false" ht="15.75" hidden="false" customHeight="false" outlineLevel="0" collapsed="false">
      <c r="C425" s="6"/>
    </row>
    <row r="426" customFormat="false" ht="15.75" hidden="false" customHeight="false" outlineLevel="0" collapsed="false">
      <c r="C426" s="6"/>
    </row>
    <row r="427" customFormat="false" ht="15.75" hidden="false" customHeight="false" outlineLevel="0" collapsed="false">
      <c r="C427" s="6"/>
    </row>
    <row r="428" customFormat="false" ht="15.75" hidden="false" customHeight="false" outlineLevel="0" collapsed="false">
      <c r="C428" s="6"/>
    </row>
    <row r="429" customFormat="false" ht="15.75" hidden="false" customHeight="false" outlineLevel="0" collapsed="false">
      <c r="C429" s="6"/>
    </row>
    <row r="430" customFormat="false" ht="15.75" hidden="false" customHeight="false" outlineLevel="0" collapsed="false">
      <c r="C430" s="6"/>
    </row>
    <row r="431" customFormat="false" ht="15.75" hidden="false" customHeight="false" outlineLevel="0" collapsed="false">
      <c r="C431" s="6"/>
    </row>
    <row r="432" customFormat="false" ht="15.75" hidden="false" customHeight="false" outlineLevel="0" collapsed="false">
      <c r="C432" s="6"/>
    </row>
    <row r="433" customFormat="false" ht="15.75" hidden="false" customHeight="false" outlineLevel="0" collapsed="false">
      <c r="C433" s="6"/>
    </row>
    <row r="434" customFormat="false" ht="15.75" hidden="false" customHeight="false" outlineLevel="0" collapsed="false">
      <c r="C434" s="6"/>
    </row>
    <row r="435" customFormat="false" ht="15.75" hidden="false" customHeight="false" outlineLevel="0" collapsed="false">
      <c r="C435" s="6"/>
    </row>
    <row r="436" customFormat="false" ht="15.75" hidden="false" customHeight="false" outlineLevel="0" collapsed="false">
      <c r="C436" s="6"/>
    </row>
    <row r="437" customFormat="false" ht="15.75" hidden="false" customHeight="false" outlineLevel="0" collapsed="false">
      <c r="C437" s="6"/>
    </row>
    <row r="438" customFormat="false" ht="15.75" hidden="false" customHeight="false" outlineLevel="0" collapsed="false">
      <c r="C438" s="6"/>
    </row>
    <row r="439" customFormat="false" ht="15.75" hidden="false" customHeight="false" outlineLevel="0" collapsed="false">
      <c r="C439" s="6"/>
    </row>
    <row r="440" customFormat="false" ht="15.75" hidden="false" customHeight="false" outlineLevel="0" collapsed="false">
      <c r="C440" s="6"/>
    </row>
    <row r="441" customFormat="false" ht="15.75" hidden="false" customHeight="false" outlineLevel="0" collapsed="false">
      <c r="C441" s="6"/>
    </row>
    <row r="442" customFormat="false" ht="15.75" hidden="false" customHeight="false" outlineLevel="0" collapsed="false">
      <c r="C442" s="6"/>
    </row>
    <row r="443" customFormat="false" ht="15.75" hidden="false" customHeight="false" outlineLevel="0" collapsed="false">
      <c r="C443" s="6"/>
    </row>
    <row r="444" customFormat="false" ht="15.75" hidden="false" customHeight="false" outlineLevel="0" collapsed="false">
      <c r="C444" s="6"/>
    </row>
    <row r="445" customFormat="false" ht="15.75" hidden="false" customHeight="false" outlineLevel="0" collapsed="false">
      <c r="C445" s="6"/>
    </row>
    <row r="446" customFormat="false" ht="15.75" hidden="false" customHeight="false" outlineLevel="0" collapsed="false">
      <c r="C446" s="6"/>
    </row>
    <row r="447" customFormat="false" ht="15.75" hidden="false" customHeight="false" outlineLevel="0" collapsed="false">
      <c r="C447" s="6"/>
    </row>
    <row r="448" customFormat="false" ht="15.75" hidden="false" customHeight="false" outlineLevel="0" collapsed="false">
      <c r="C448" s="6"/>
    </row>
    <row r="449" customFormat="false" ht="15.75" hidden="false" customHeight="false" outlineLevel="0" collapsed="false">
      <c r="C449" s="6"/>
    </row>
    <row r="450" customFormat="false" ht="15.75" hidden="false" customHeight="false" outlineLevel="0" collapsed="false">
      <c r="C450" s="6"/>
    </row>
    <row r="451" customFormat="false" ht="15.75" hidden="false" customHeight="false" outlineLevel="0" collapsed="false">
      <c r="C451" s="6"/>
    </row>
    <row r="452" customFormat="false" ht="15.75" hidden="false" customHeight="false" outlineLevel="0" collapsed="false">
      <c r="C452" s="6"/>
    </row>
    <row r="453" customFormat="false" ht="15.75" hidden="false" customHeight="false" outlineLevel="0" collapsed="false">
      <c r="C453" s="6"/>
    </row>
    <row r="454" customFormat="false" ht="15.75" hidden="false" customHeight="false" outlineLevel="0" collapsed="false">
      <c r="C454" s="6"/>
    </row>
    <row r="455" customFormat="false" ht="15.75" hidden="false" customHeight="false" outlineLevel="0" collapsed="false">
      <c r="C455" s="6"/>
    </row>
    <row r="456" customFormat="false" ht="15.75" hidden="false" customHeight="false" outlineLevel="0" collapsed="false">
      <c r="C456" s="6"/>
    </row>
    <row r="457" customFormat="false" ht="15.75" hidden="false" customHeight="false" outlineLevel="0" collapsed="false">
      <c r="C457" s="6"/>
    </row>
    <row r="458" customFormat="false" ht="15.75" hidden="false" customHeight="false" outlineLevel="0" collapsed="false">
      <c r="C458" s="6"/>
    </row>
    <row r="459" customFormat="false" ht="15.75" hidden="false" customHeight="false" outlineLevel="0" collapsed="false">
      <c r="C459" s="6"/>
    </row>
    <row r="460" customFormat="false" ht="15.75" hidden="false" customHeight="false" outlineLevel="0" collapsed="false">
      <c r="C460" s="6"/>
    </row>
    <row r="461" customFormat="false" ht="15.75" hidden="false" customHeight="false" outlineLevel="0" collapsed="false">
      <c r="C461" s="6"/>
    </row>
    <row r="462" customFormat="false" ht="15.75" hidden="false" customHeight="false" outlineLevel="0" collapsed="false">
      <c r="C462" s="6"/>
    </row>
    <row r="463" customFormat="false" ht="15.75" hidden="false" customHeight="false" outlineLevel="0" collapsed="false">
      <c r="C463" s="6"/>
    </row>
    <row r="464" customFormat="false" ht="15.75" hidden="false" customHeight="false" outlineLevel="0" collapsed="false">
      <c r="C464" s="6"/>
    </row>
    <row r="465" customFormat="false" ht="15.75" hidden="false" customHeight="false" outlineLevel="0" collapsed="false">
      <c r="C465" s="6"/>
    </row>
    <row r="466" customFormat="false" ht="15.75" hidden="false" customHeight="false" outlineLevel="0" collapsed="false">
      <c r="C466" s="6"/>
    </row>
    <row r="467" customFormat="false" ht="15.75" hidden="false" customHeight="false" outlineLevel="0" collapsed="false">
      <c r="C467" s="6"/>
    </row>
    <row r="468" customFormat="false" ht="15.75" hidden="false" customHeight="false" outlineLevel="0" collapsed="false">
      <c r="C468" s="6"/>
    </row>
    <row r="469" customFormat="false" ht="15.75" hidden="false" customHeight="false" outlineLevel="0" collapsed="false">
      <c r="C469" s="6"/>
    </row>
    <row r="470" customFormat="false" ht="15.75" hidden="false" customHeight="false" outlineLevel="0" collapsed="false">
      <c r="C470" s="6"/>
    </row>
    <row r="471" customFormat="false" ht="15.75" hidden="false" customHeight="false" outlineLevel="0" collapsed="false">
      <c r="C471" s="6"/>
    </row>
    <row r="472" customFormat="false" ht="15.75" hidden="false" customHeight="false" outlineLevel="0" collapsed="false">
      <c r="C472" s="6"/>
    </row>
    <row r="473" customFormat="false" ht="15.75" hidden="false" customHeight="false" outlineLevel="0" collapsed="false">
      <c r="C473" s="6"/>
    </row>
    <row r="474" customFormat="false" ht="15.75" hidden="false" customHeight="false" outlineLevel="0" collapsed="false">
      <c r="C474" s="6"/>
    </row>
    <row r="475" customFormat="false" ht="15.75" hidden="false" customHeight="false" outlineLevel="0" collapsed="false">
      <c r="C475" s="6"/>
    </row>
    <row r="476" customFormat="false" ht="15.75" hidden="false" customHeight="false" outlineLevel="0" collapsed="false">
      <c r="C476" s="6"/>
    </row>
    <row r="477" customFormat="false" ht="15.75" hidden="false" customHeight="false" outlineLevel="0" collapsed="false">
      <c r="C477" s="6"/>
    </row>
    <row r="478" customFormat="false" ht="15.75" hidden="false" customHeight="false" outlineLevel="0" collapsed="false">
      <c r="C478" s="6"/>
    </row>
    <row r="479" customFormat="false" ht="15.75" hidden="false" customHeight="false" outlineLevel="0" collapsed="false">
      <c r="C479" s="6"/>
    </row>
    <row r="480" customFormat="false" ht="15.75" hidden="false" customHeight="false" outlineLevel="0" collapsed="false">
      <c r="C480" s="6"/>
    </row>
    <row r="481" customFormat="false" ht="15.75" hidden="false" customHeight="false" outlineLevel="0" collapsed="false">
      <c r="C481" s="6"/>
    </row>
    <row r="482" customFormat="false" ht="15.75" hidden="false" customHeight="false" outlineLevel="0" collapsed="false">
      <c r="C482" s="6"/>
    </row>
    <row r="483" customFormat="false" ht="15.75" hidden="false" customHeight="false" outlineLevel="0" collapsed="false">
      <c r="C483" s="6"/>
    </row>
    <row r="484" customFormat="false" ht="15.75" hidden="false" customHeight="false" outlineLevel="0" collapsed="false">
      <c r="C484" s="6"/>
    </row>
    <row r="485" customFormat="false" ht="15.75" hidden="false" customHeight="false" outlineLevel="0" collapsed="false">
      <c r="C485" s="6"/>
    </row>
    <row r="486" customFormat="false" ht="15.75" hidden="false" customHeight="false" outlineLevel="0" collapsed="false">
      <c r="C486" s="6"/>
    </row>
    <row r="487" customFormat="false" ht="15.75" hidden="false" customHeight="false" outlineLevel="0" collapsed="false">
      <c r="C487" s="6"/>
    </row>
    <row r="488" customFormat="false" ht="15.75" hidden="false" customHeight="false" outlineLevel="0" collapsed="false">
      <c r="C488" s="6"/>
    </row>
    <row r="489" customFormat="false" ht="15.75" hidden="false" customHeight="false" outlineLevel="0" collapsed="false">
      <c r="C489" s="6"/>
    </row>
    <row r="490" customFormat="false" ht="15.75" hidden="false" customHeight="false" outlineLevel="0" collapsed="false">
      <c r="C490" s="6"/>
    </row>
    <row r="491" customFormat="false" ht="15.75" hidden="false" customHeight="false" outlineLevel="0" collapsed="false">
      <c r="C491" s="6"/>
    </row>
    <row r="492" customFormat="false" ht="15.75" hidden="false" customHeight="false" outlineLevel="0" collapsed="false">
      <c r="C492" s="6"/>
    </row>
    <row r="493" customFormat="false" ht="15.75" hidden="false" customHeight="false" outlineLevel="0" collapsed="false">
      <c r="C493" s="6"/>
    </row>
    <row r="494" customFormat="false" ht="15.75" hidden="false" customHeight="false" outlineLevel="0" collapsed="false">
      <c r="C494" s="6"/>
    </row>
    <row r="495" customFormat="false" ht="15.75" hidden="false" customHeight="false" outlineLevel="0" collapsed="false">
      <c r="C495" s="6"/>
    </row>
    <row r="496" customFormat="false" ht="15.75" hidden="false" customHeight="false" outlineLevel="0" collapsed="false">
      <c r="C496" s="6"/>
    </row>
    <row r="497" customFormat="false" ht="15.75" hidden="false" customHeight="false" outlineLevel="0" collapsed="false">
      <c r="C497" s="6"/>
    </row>
    <row r="498" customFormat="false" ht="15.75" hidden="false" customHeight="false" outlineLevel="0" collapsed="false">
      <c r="C498" s="6"/>
    </row>
    <row r="499" customFormat="false" ht="15.75" hidden="false" customHeight="false" outlineLevel="0" collapsed="false">
      <c r="C499" s="6"/>
    </row>
    <row r="500" customFormat="false" ht="15.75" hidden="false" customHeight="false" outlineLevel="0" collapsed="false">
      <c r="C500" s="6"/>
    </row>
    <row r="501" customFormat="false" ht="15.75" hidden="false" customHeight="false" outlineLevel="0" collapsed="false">
      <c r="C501" s="6"/>
    </row>
    <row r="502" customFormat="false" ht="15.75" hidden="false" customHeight="false" outlineLevel="0" collapsed="false">
      <c r="C502" s="6"/>
    </row>
    <row r="503" customFormat="false" ht="15.75" hidden="false" customHeight="false" outlineLevel="0" collapsed="false">
      <c r="C503" s="6"/>
    </row>
    <row r="504" customFormat="false" ht="15.75" hidden="false" customHeight="false" outlineLevel="0" collapsed="false">
      <c r="C504" s="6"/>
    </row>
    <row r="505" customFormat="false" ht="15.75" hidden="false" customHeight="false" outlineLevel="0" collapsed="false">
      <c r="C505" s="6"/>
    </row>
    <row r="506" customFormat="false" ht="15.75" hidden="false" customHeight="false" outlineLevel="0" collapsed="false">
      <c r="C506" s="6"/>
    </row>
    <row r="507" customFormat="false" ht="15.75" hidden="false" customHeight="false" outlineLevel="0" collapsed="false">
      <c r="C507" s="6"/>
    </row>
    <row r="508" customFormat="false" ht="15.75" hidden="false" customHeight="false" outlineLevel="0" collapsed="false">
      <c r="C508" s="6"/>
    </row>
    <row r="509" customFormat="false" ht="15.75" hidden="false" customHeight="false" outlineLevel="0" collapsed="false">
      <c r="C509" s="6"/>
    </row>
    <row r="510" customFormat="false" ht="15.75" hidden="false" customHeight="false" outlineLevel="0" collapsed="false">
      <c r="C510" s="6"/>
    </row>
    <row r="511" customFormat="false" ht="15.75" hidden="false" customHeight="false" outlineLevel="0" collapsed="false">
      <c r="C511" s="6"/>
    </row>
    <row r="512" customFormat="false" ht="15.75" hidden="false" customHeight="false" outlineLevel="0" collapsed="false">
      <c r="C512" s="6"/>
    </row>
    <row r="513" customFormat="false" ht="15.75" hidden="false" customHeight="false" outlineLevel="0" collapsed="false">
      <c r="C513" s="6"/>
    </row>
    <row r="514" customFormat="false" ht="15.75" hidden="false" customHeight="false" outlineLevel="0" collapsed="false">
      <c r="C514" s="6"/>
    </row>
    <row r="515" customFormat="false" ht="15.75" hidden="false" customHeight="false" outlineLevel="0" collapsed="false">
      <c r="C515" s="6"/>
    </row>
    <row r="516" customFormat="false" ht="15.75" hidden="false" customHeight="false" outlineLevel="0" collapsed="false">
      <c r="C516" s="6"/>
    </row>
    <row r="517" customFormat="false" ht="15.75" hidden="false" customHeight="false" outlineLevel="0" collapsed="false">
      <c r="C517" s="6"/>
    </row>
    <row r="518" customFormat="false" ht="15.75" hidden="false" customHeight="false" outlineLevel="0" collapsed="false">
      <c r="C518" s="6"/>
    </row>
    <row r="519" customFormat="false" ht="15.75" hidden="false" customHeight="false" outlineLevel="0" collapsed="false">
      <c r="C519" s="6"/>
    </row>
    <row r="520" customFormat="false" ht="15.75" hidden="false" customHeight="false" outlineLevel="0" collapsed="false">
      <c r="C520" s="6"/>
    </row>
    <row r="521" customFormat="false" ht="15.75" hidden="false" customHeight="false" outlineLevel="0" collapsed="false">
      <c r="C521" s="6"/>
    </row>
    <row r="522" customFormat="false" ht="15.75" hidden="false" customHeight="false" outlineLevel="0" collapsed="false">
      <c r="C522" s="6"/>
    </row>
    <row r="523" customFormat="false" ht="15.75" hidden="false" customHeight="false" outlineLevel="0" collapsed="false">
      <c r="C523" s="6"/>
    </row>
    <row r="524" customFormat="false" ht="15.75" hidden="false" customHeight="false" outlineLevel="0" collapsed="false">
      <c r="C524" s="6"/>
    </row>
    <row r="525" customFormat="false" ht="15.75" hidden="false" customHeight="false" outlineLevel="0" collapsed="false">
      <c r="C525" s="6"/>
    </row>
    <row r="526" customFormat="false" ht="15.75" hidden="false" customHeight="false" outlineLevel="0" collapsed="false">
      <c r="C526" s="6"/>
    </row>
    <row r="527" customFormat="false" ht="15.75" hidden="false" customHeight="false" outlineLevel="0" collapsed="false">
      <c r="C527" s="6"/>
    </row>
    <row r="528" customFormat="false" ht="15.75" hidden="false" customHeight="false" outlineLevel="0" collapsed="false">
      <c r="C528" s="6"/>
    </row>
    <row r="529" customFormat="false" ht="15.75" hidden="false" customHeight="false" outlineLevel="0" collapsed="false">
      <c r="C529" s="6"/>
    </row>
    <row r="530" customFormat="false" ht="15.75" hidden="false" customHeight="false" outlineLevel="0" collapsed="false">
      <c r="C530" s="6"/>
    </row>
    <row r="531" customFormat="false" ht="15.75" hidden="false" customHeight="false" outlineLevel="0" collapsed="false">
      <c r="C531" s="6"/>
    </row>
    <row r="532" customFormat="false" ht="15.75" hidden="false" customHeight="false" outlineLevel="0" collapsed="false">
      <c r="C532" s="6"/>
    </row>
    <row r="533" customFormat="false" ht="15.75" hidden="false" customHeight="false" outlineLevel="0" collapsed="false">
      <c r="C533" s="6"/>
    </row>
    <row r="534" customFormat="false" ht="15.75" hidden="false" customHeight="false" outlineLevel="0" collapsed="false">
      <c r="C534" s="6"/>
    </row>
    <row r="535" customFormat="false" ht="15.75" hidden="false" customHeight="false" outlineLevel="0" collapsed="false">
      <c r="C535" s="6"/>
    </row>
    <row r="536" customFormat="false" ht="15.75" hidden="false" customHeight="false" outlineLevel="0" collapsed="false">
      <c r="C536" s="6"/>
    </row>
    <row r="537" customFormat="false" ht="15.75" hidden="false" customHeight="false" outlineLevel="0" collapsed="false">
      <c r="C537" s="6"/>
    </row>
    <row r="538" customFormat="false" ht="15.75" hidden="false" customHeight="false" outlineLevel="0" collapsed="false">
      <c r="C538" s="6"/>
    </row>
    <row r="539" customFormat="false" ht="15.75" hidden="false" customHeight="false" outlineLevel="0" collapsed="false">
      <c r="C539" s="6"/>
    </row>
    <row r="540" customFormat="false" ht="15.75" hidden="false" customHeight="false" outlineLevel="0" collapsed="false">
      <c r="C540" s="6"/>
    </row>
    <row r="541" customFormat="false" ht="15.75" hidden="false" customHeight="false" outlineLevel="0" collapsed="false">
      <c r="C541" s="6"/>
    </row>
    <row r="542" customFormat="false" ht="15.75" hidden="false" customHeight="false" outlineLevel="0" collapsed="false">
      <c r="C542" s="6"/>
    </row>
    <row r="543" customFormat="false" ht="15.75" hidden="false" customHeight="false" outlineLevel="0" collapsed="false">
      <c r="C543" s="6"/>
    </row>
    <row r="544" customFormat="false" ht="15.75" hidden="false" customHeight="false" outlineLevel="0" collapsed="false">
      <c r="C544" s="6"/>
    </row>
    <row r="545" customFormat="false" ht="15.75" hidden="false" customHeight="false" outlineLevel="0" collapsed="false">
      <c r="C545" s="6"/>
    </row>
    <row r="546" customFormat="false" ht="15.75" hidden="false" customHeight="false" outlineLevel="0" collapsed="false">
      <c r="C546" s="6"/>
    </row>
    <row r="547" customFormat="false" ht="15.75" hidden="false" customHeight="false" outlineLevel="0" collapsed="false">
      <c r="C547" s="6"/>
    </row>
    <row r="548" customFormat="false" ht="15.75" hidden="false" customHeight="false" outlineLevel="0" collapsed="false">
      <c r="C548" s="6"/>
    </row>
    <row r="549" customFormat="false" ht="15.75" hidden="false" customHeight="false" outlineLevel="0" collapsed="false">
      <c r="C549" s="6"/>
    </row>
    <row r="550" customFormat="false" ht="15.75" hidden="false" customHeight="false" outlineLevel="0" collapsed="false">
      <c r="C550" s="6"/>
    </row>
    <row r="551" customFormat="false" ht="15.75" hidden="false" customHeight="false" outlineLevel="0" collapsed="false">
      <c r="C551" s="6"/>
    </row>
    <row r="552" customFormat="false" ht="15.75" hidden="false" customHeight="false" outlineLevel="0" collapsed="false">
      <c r="C552" s="6"/>
    </row>
    <row r="553" customFormat="false" ht="15.75" hidden="false" customHeight="false" outlineLevel="0" collapsed="false">
      <c r="C553" s="6"/>
    </row>
    <row r="554" customFormat="false" ht="15.75" hidden="false" customHeight="false" outlineLevel="0" collapsed="false">
      <c r="C554" s="6"/>
    </row>
    <row r="555" customFormat="false" ht="15.75" hidden="false" customHeight="false" outlineLevel="0" collapsed="false">
      <c r="C555" s="6"/>
    </row>
    <row r="556" customFormat="false" ht="15.75" hidden="false" customHeight="false" outlineLevel="0" collapsed="false">
      <c r="C556" s="6"/>
    </row>
    <row r="557" customFormat="false" ht="15.75" hidden="false" customHeight="false" outlineLevel="0" collapsed="false">
      <c r="C557" s="6"/>
    </row>
    <row r="558" customFormat="false" ht="15.75" hidden="false" customHeight="false" outlineLevel="0" collapsed="false">
      <c r="C558" s="6"/>
    </row>
    <row r="559" customFormat="false" ht="15.75" hidden="false" customHeight="false" outlineLevel="0" collapsed="false">
      <c r="C559" s="6"/>
    </row>
    <row r="560" customFormat="false" ht="15.75" hidden="false" customHeight="false" outlineLevel="0" collapsed="false">
      <c r="C560" s="6"/>
    </row>
    <row r="561" customFormat="false" ht="15.75" hidden="false" customHeight="false" outlineLevel="0" collapsed="false">
      <c r="C561" s="6"/>
    </row>
    <row r="562" customFormat="false" ht="15.75" hidden="false" customHeight="false" outlineLevel="0" collapsed="false">
      <c r="C562" s="6"/>
    </row>
    <row r="563" customFormat="false" ht="15.75" hidden="false" customHeight="false" outlineLevel="0" collapsed="false">
      <c r="C563" s="6"/>
    </row>
    <row r="564" customFormat="false" ht="15.75" hidden="false" customHeight="false" outlineLevel="0" collapsed="false">
      <c r="C564" s="6"/>
    </row>
    <row r="565" customFormat="false" ht="15.75" hidden="false" customHeight="false" outlineLevel="0" collapsed="false">
      <c r="C565" s="6"/>
    </row>
    <row r="566" customFormat="false" ht="15.75" hidden="false" customHeight="false" outlineLevel="0" collapsed="false">
      <c r="C566" s="6"/>
    </row>
    <row r="567" customFormat="false" ht="15.75" hidden="false" customHeight="false" outlineLevel="0" collapsed="false">
      <c r="C567" s="6"/>
    </row>
    <row r="568" customFormat="false" ht="15.75" hidden="false" customHeight="false" outlineLevel="0" collapsed="false">
      <c r="C568" s="6"/>
    </row>
    <row r="569" customFormat="false" ht="15.75" hidden="false" customHeight="false" outlineLevel="0" collapsed="false">
      <c r="C569" s="6"/>
    </row>
    <row r="570" customFormat="false" ht="15.75" hidden="false" customHeight="false" outlineLevel="0" collapsed="false">
      <c r="C570" s="6"/>
    </row>
    <row r="571" customFormat="false" ht="15.75" hidden="false" customHeight="false" outlineLevel="0" collapsed="false">
      <c r="C571" s="6"/>
    </row>
    <row r="572" customFormat="false" ht="15.75" hidden="false" customHeight="false" outlineLevel="0" collapsed="false">
      <c r="C572" s="6"/>
    </row>
    <row r="573" customFormat="false" ht="15.75" hidden="false" customHeight="false" outlineLevel="0" collapsed="false">
      <c r="C573" s="6"/>
    </row>
    <row r="574" customFormat="false" ht="15.75" hidden="false" customHeight="false" outlineLevel="0" collapsed="false">
      <c r="C574" s="6"/>
    </row>
    <row r="575" customFormat="false" ht="15.75" hidden="false" customHeight="false" outlineLevel="0" collapsed="false">
      <c r="C575" s="6"/>
    </row>
    <row r="576" customFormat="false" ht="15.75" hidden="false" customHeight="false" outlineLevel="0" collapsed="false">
      <c r="C576" s="6"/>
    </row>
    <row r="577" customFormat="false" ht="15.75" hidden="false" customHeight="false" outlineLevel="0" collapsed="false">
      <c r="C577" s="6"/>
    </row>
    <row r="578" customFormat="false" ht="15.75" hidden="false" customHeight="false" outlineLevel="0" collapsed="false">
      <c r="C578" s="6"/>
    </row>
    <row r="579" customFormat="false" ht="15.75" hidden="false" customHeight="false" outlineLevel="0" collapsed="false">
      <c r="C579" s="6"/>
    </row>
    <row r="580" customFormat="false" ht="15.75" hidden="false" customHeight="false" outlineLevel="0" collapsed="false">
      <c r="C580" s="6"/>
    </row>
    <row r="581" customFormat="false" ht="15.75" hidden="false" customHeight="false" outlineLevel="0" collapsed="false">
      <c r="C581" s="6"/>
    </row>
    <row r="582" customFormat="false" ht="15.75" hidden="false" customHeight="false" outlineLevel="0" collapsed="false">
      <c r="C582" s="6"/>
    </row>
    <row r="583" customFormat="false" ht="15.75" hidden="false" customHeight="false" outlineLevel="0" collapsed="false">
      <c r="C583" s="6"/>
    </row>
    <row r="584" customFormat="false" ht="15.75" hidden="false" customHeight="false" outlineLevel="0" collapsed="false">
      <c r="C584" s="6"/>
    </row>
    <row r="585" customFormat="false" ht="15.75" hidden="false" customHeight="false" outlineLevel="0" collapsed="false">
      <c r="C585" s="6"/>
    </row>
    <row r="586" customFormat="false" ht="15.75" hidden="false" customHeight="false" outlineLevel="0" collapsed="false">
      <c r="C586" s="6"/>
    </row>
    <row r="587" customFormat="false" ht="15.75" hidden="false" customHeight="false" outlineLevel="0" collapsed="false">
      <c r="C587" s="6"/>
    </row>
    <row r="588" customFormat="false" ht="15.75" hidden="false" customHeight="false" outlineLevel="0" collapsed="false">
      <c r="C588" s="6"/>
    </row>
    <row r="589" customFormat="false" ht="15.75" hidden="false" customHeight="false" outlineLevel="0" collapsed="false">
      <c r="C589" s="6"/>
    </row>
    <row r="590" customFormat="false" ht="15.75" hidden="false" customHeight="false" outlineLevel="0" collapsed="false">
      <c r="C590" s="6"/>
    </row>
    <row r="591" customFormat="false" ht="15.75" hidden="false" customHeight="false" outlineLevel="0" collapsed="false">
      <c r="C591" s="6"/>
    </row>
    <row r="592" customFormat="false" ht="15.75" hidden="false" customHeight="false" outlineLevel="0" collapsed="false">
      <c r="C592" s="6"/>
    </row>
    <row r="593" customFormat="false" ht="15.75" hidden="false" customHeight="false" outlineLevel="0" collapsed="false">
      <c r="C593" s="6"/>
    </row>
    <row r="594" customFormat="false" ht="15.75" hidden="false" customHeight="false" outlineLevel="0" collapsed="false">
      <c r="C594" s="6"/>
    </row>
    <row r="595" customFormat="false" ht="15.75" hidden="false" customHeight="false" outlineLevel="0" collapsed="false">
      <c r="C595" s="6"/>
    </row>
    <row r="596" customFormat="false" ht="15.75" hidden="false" customHeight="false" outlineLevel="0" collapsed="false">
      <c r="C596" s="6"/>
    </row>
    <row r="597" customFormat="false" ht="15.75" hidden="false" customHeight="false" outlineLevel="0" collapsed="false">
      <c r="C597" s="6"/>
    </row>
    <row r="598" customFormat="false" ht="15.75" hidden="false" customHeight="false" outlineLevel="0" collapsed="false">
      <c r="C598" s="6"/>
    </row>
    <row r="599" customFormat="false" ht="15.75" hidden="false" customHeight="false" outlineLevel="0" collapsed="false">
      <c r="C599" s="6"/>
    </row>
    <row r="600" customFormat="false" ht="15.75" hidden="false" customHeight="false" outlineLevel="0" collapsed="false">
      <c r="C600" s="6"/>
    </row>
    <row r="601" customFormat="false" ht="15.75" hidden="false" customHeight="false" outlineLevel="0" collapsed="false">
      <c r="C601" s="6"/>
    </row>
    <row r="602" customFormat="false" ht="15.75" hidden="false" customHeight="false" outlineLevel="0" collapsed="false">
      <c r="C602" s="6"/>
    </row>
    <row r="603" customFormat="false" ht="15.75" hidden="false" customHeight="false" outlineLevel="0" collapsed="false">
      <c r="C603" s="6"/>
    </row>
    <row r="604" customFormat="false" ht="15.75" hidden="false" customHeight="false" outlineLevel="0" collapsed="false">
      <c r="C604" s="6"/>
    </row>
    <row r="605" customFormat="false" ht="15.75" hidden="false" customHeight="false" outlineLevel="0" collapsed="false">
      <c r="C605" s="6"/>
    </row>
    <row r="606" customFormat="false" ht="15.75" hidden="false" customHeight="false" outlineLevel="0" collapsed="false">
      <c r="C606" s="6"/>
    </row>
    <row r="607" customFormat="false" ht="15.75" hidden="false" customHeight="false" outlineLevel="0" collapsed="false">
      <c r="C607" s="6"/>
    </row>
    <row r="608" customFormat="false" ht="15.75" hidden="false" customHeight="false" outlineLevel="0" collapsed="false">
      <c r="C608" s="6"/>
    </row>
    <row r="609" customFormat="false" ht="15.75" hidden="false" customHeight="false" outlineLevel="0" collapsed="false">
      <c r="C609" s="6"/>
    </row>
    <row r="610" customFormat="false" ht="15.75" hidden="false" customHeight="false" outlineLevel="0" collapsed="false">
      <c r="C610" s="6"/>
    </row>
    <row r="611" customFormat="false" ht="15.75" hidden="false" customHeight="false" outlineLevel="0" collapsed="false">
      <c r="C611" s="6"/>
    </row>
    <row r="612" customFormat="false" ht="15.75" hidden="false" customHeight="false" outlineLevel="0" collapsed="false">
      <c r="C612" s="6"/>
    </row>
    <row r="613" customFormat="false" ht="15.75" hidden="false" customHeight="false" outlineLevel="0" collapsed="false">
      <c r="C613" s="6"/>
    </row>
    <row r="614" customFormat="false" ht="15.75" hidden="false" customHeight="false" outlineLevel="0" collapsed="false">
      <c r="C614" s="6"/>
    </row>
    <row r="615" customFormat="false" ht="15.75" hidden="false" customHeight="false" outlineLevel="0" collapsed="false">
      <c r="C615" s="6"/>
    </row>
    <row r="616" customFormat="false" ht="15.75" hidden="false" customHeight="false" outlineLevel="0" collapsed="false">
      <c r="C616" s="6"/>
    </row>
    <row r="617" customFormat="false" ht="15.75" hidden="false" customHeight="false" outlineLevel="0" collapsed="false">
      <c r="C617" s="6"/>
    </row>
    <row r="618" customFormat="false" ht="15.75" hidden="false" customHeight="false" outlineLevel="0" collapsed="false">
      <c r="C618" s="6"/>
    </row>
    <row r="619" customFormat="false" ht="15.75" hidden="false" customHeight="false" outlineLevel="0" collapsed="false">
      <c r="C619" s="6"/>
    </row>
    <row r="620" customFormat="false" ht="15.75" hidden="false" customHeight="false" outlineLevel="0" collapsed="false">
      <c r="C620" s="6"/>
    </row>
    <row r="621" customFormat="false" ht="15.75" hidden="false" customHeight="false" outlineLevel="0" collapsed="false">
      <c r="C621" s="6"/>
    </row>
    <row r="622" customFormat="false" ht="15.75" hidden="false" customHeight="false" outlineLevel="0" collapsed="false">
      <c r="C622" s="6"/>
    </row>
    <row r="623" customFormat="false" ht="15.75" hidden="false" customHeight="false" outlineLevel="0" collapsed="false">
      <c r="C623" s="6"/>
    </row>
    <row r="624" customFormat="false" ht="15.75" hidden="false" customHeight="false" outlineLevel="0" collapsed="false">
      <c r="C624" s="6"/>
    </row>
    <row r="625" customFormat="false" ht="15.75" hidden="false" customHeight="false" outlineLevel="0" collapsed="false">
      <c r="C625" s="6"/>
    </row>
    <row r="626" customFormat="false" ht="15.75" hidden="false" customHeight="false" outlineLevel="0" collapsed="false">
      <c r="C626" s="6"/>
    </row>
    <row r="627" customFormat="false" ht="15.75" hidden="false" customHeight="false" outlineLevel="0" collapsed="false">
      <c r="C627" s="6"/>
    </row>
    <row r="628" customFormat="false" ht="15.75" hidden="false" customHeight="false" outlineLevel="0" collapsed="false">
      <c r="C628" s="6"/>
    </row>
    <row r="629" customFormat="false" ht="15.75" hidden="false" customHeight="false" outlineLevel="0" collapsed="false">
      <c r="C629" s="6"/>
    </row>
    <row r="630" customFormat="false" ht="15.75" hidden="false" customHeight="false" outlineLevel="0" collapsed="false">
      <c r="C630" s="6"/>
    </row>
    <row r="631" customFormat="false" ht="15.75" hidden="false" customHeight="false" outlineLevel="0" collapsed="false">
      <c r="C631" s="6"/>
    </row>
    <row r="632" customFormat="false" ht="15.75" hidden="false" customHeight="false" outlineLevel="0" collapsed="false">
      <c r="C632" s="6"/>
    </row>
    <row r="633" customFormat="false" ht="15.75" hidden="false" customHeight="false" outlineLevel="0" collapsed="false">
      <c r="C633" s="6"/>
    </row>
    <row r="634" customFormat="false" ht="15.75" hidden="false" customHeight="false" outlineLevel="0" collapsed="false">
      <c r="C634" s="6"/>
    </row>
    <row r="635" customFormat="false" ht="15.75" hidden="false" customHeight="false" outlineLevel="0" collapsed="false">
      <c r="C635" s="6"/>
    </row>
    <row r="636" customFormat="false" ht="15.75" hidden="false" customHeight="false" outlineLevel="0" collapsed="false">
      <c r="C636" s="6"/>
    </row>
    <row r="637" customFormat="false" ht="15.75" hidden="false" customHeight="false" outlineLevel="0" collapsed="false">
      <c r="C637" s="6"/>
    </row>
    <row r="638" customFormat="false" ht="15.75" hidden="false" customHeight="false" outlineLevel="0" collapsed="false">
      <c r="C638" s="6"/>
    </row>
    <row r="639" customFormat="false" ht="15.75" hidden="false" customHeight="false" outlineLevel="0" collapsed="false">
      <c r="C639" s="6"/>
    </row>
    <row r="640" customFormat="false" ht="15.75" hidden="false" customHeight="false" outlineLevel="0" collapsed="false">
      <c r="C640" s="6"/>
    </row>
    <row r="641" customFormat="false" ht="15.75" hidden="false" customHeight="false" outlineLevel="0" collapsed="false">
      <c r="C641" s="6"/>
    </row>
    <row r="642" customFormat="false" ht="15.75" hidden="false" customHeight="false" outlineLevel="0" collapsed="false">
      <c r="C642" s="6"/>
    </row>
    <row r="643" customFormat="false" ht="15.75" hidden="false" customHeight="false" outlineLevel="0" collapsed="false">
      <c r="C643" s="6"/>
    </row>
    <row r="644" customFormat="false" ht="15.75" hidden="false" customHeight="false" outlineLevel="0" collapsed="false">
      <c r="C644" s="6"/>
    </row>
    <row r="645" customFormat="false" ht="15.75" hidden="false" customHeight="false" outlineLevel="0" collapsed="false">
      <c r="C645" s="6"/>
    </row>
    <row r="646" customFormat="false" ht="15.75" hidden="false" customHeight="false" outlineLevel="0" collapsed="false">
      <c r="C646" s="6"/>
    </row>
    <row r="647" customFormat="false" ht="15.75" hidden="false" customHeight="false" outlineLevel="0" collapsed="false">
      <c r="C647" s="6"/>
    </row>
    <row r="648" customFormat="false" ht="15.75" hidden="false" customHeight="false" outlineLevel="0" collapsed="false">
      <c r="C648" s="6"/>
    </row>
    <row r="649" customFormat="false" ht="15.75" hidden="false" customHeight="false" outlineLevel="0" collapsed="false">
      <c r="C649" s="6"/>
    </row>
    <row r="650" customFormat="false" ht="15.75" hidden="false" customHeight="false" outlineLevel="0" collapsed="false">
      <c r="C650" s="6"/>
    </row>
    <row r="651" customFormat="false" ht="15.75" hidden="false" customHeight="false" outlineLevel="0" collapsed="false">
      <c r="C651" s="6"/>
    </row>
    <row r="652" customFormat="false" ht="15.75" hidden="false" customHeight="false" outlineLevel="0" collapsed="false">
      <c r="C652" s="6"/>
    </row>
    <row r="653" customFormat="false" ht="15.75" hidden="false" customHeight="false" outlineLevel="0" collapsed="false">
      <c r="C653" s="6"/>
    </row>
    <row r="654" customFormat="false" ht="15.75" hidden="false" customHeight="false" outlineLevel="0" collapsed="false">
      <c r="C654" s="6"/>
    </row>
    <row r="655" customFormat="false" ht="15.75" hidden="false" customHeight="false" outlineLevel="0" collapsed="false">
      <c r="C655" s="6"/>
    </row>
    <row r="656" customFormat="false" ht="15.75" hidden="false" customHeight="false" outlineLevel="0" collapsed="false">
      <c r="C656" s="6"/>
    </row>
    <row r="657" customFormat="false" ht="15.75" hidden="false" customHeight="false" outlineLevel="0" collapsed="false">
      <c r="C657" s="6"/>
    </row>
    <row r="658" customFormat="false" ht="15.75" hidden="false" customHeight="false" outlineLevel="0" collapsed="false">
      <c r="C658" s="6"/>
    </row>
    <row r="659" customFormat="false" ht="15.75" hidden="false" customHeight="false" outlineLevel="0" collapsed="false">
      <c r="C659" s="6"/>
    </row>
    <row r="660" customFormat="false" ht="15.75" hidden="false" customHeight="false" outlineLevel="0" collapsed="false">
      <c r="C660" s="6"/>
    </row>
    <row r="661" customFormat="false" ht="15.75" hidden="false" customHeight="false" outlineLevel="0" collapsed="false">
      <c r="C661" s="6"/>
    </row>
    <row r="662" customFormat="false" ht="15.75" hidden="false" customHeight="false" outlineLevel="0" collapsed="false">
      <c r="C662" s="6"/>
    </row>
    <row r="663" customFormat="false" ht="15.75" hidden="false" customHeight="false" outlineLevel="0" collapsed="false">
      <c r="C663" s="6"/>
    </row>
    <row r="664" customFormat="false" ht="15.75" hidden="false" customHeight="false" outlineLevel="0" collapsed="false">
      <c r="C664" s="6"/>
    </row>
    <row r="665" customFormat="false" ht="15.75" hidden="false" customHeight="false" outlineLevel="0" collapsed="false">
      <c r="C665" s="6"/>
    </row>
    <row r="666" customFormat="false" ht="15.75" hidden="false" customHeight="false" outlineLevel="0" collapsed="false">
      <c r="C666" s="6"/>
    </row>
    <row r="667" customFormat="false" ht="15.75" hidden="false" customHeight="false" outlineLevel="0" collapsed="false">
      <c r="C667" s="6"/>
    </row>
    <row r="668" customFormat="false" ht="15.75" hidden="false" customHeight="false" outlineLevel="0" collapsed="false">
      <c r="C668" s="6"/>
    </row>
    <row r="669" customFormat="false" ht="15.75" hidden="false" customHeight="false" outlineLevel="0" collapsed="false">
      <c r="C669" s="6"/>
    </row>
    <row r="670" customFormat="false" ht="15.75" hidden="false" customHeight="false" outlineLevel="0" collapsed="false">
      <c r="C670" s="6"/>
    </row>
    <row r="671" customFormat="false" ht="15.75" hidden="false" customHeight="false" outlineLevel="0" collapsed="false">
      <c r="C671" s="6"/>
    </row>
    <row r="672" customFormat="false" ht="15.75" hidden="false" customHeight="false" outlineLevel="0" collapsed="false">
      <c r="C672" s="6"/>
    </row>
    <row r="673" customFormat="false" ht="15.75" hidden="false" customHeight="false" outlineLevel="0" collapsed="false">
      <c r="C673" s="6"/>
    </row>
    <row r="674" customFormat="false" ht="15.75" hidden="false" customHeight="false" outlineLevel="0" collapsed="false">
      <c r="C674" s="6"/>
    </row>
    <row r="675" customFormat="false" ht="15.75" hidden="false" customHeight="false" outlineLevel="0" collapsed="false">
      <c r="C675" s="6"/>
    </row>
    <row r="676" customFormat="false" ht="15.75" hidden="false" customHeight="false" outlineLevel="0" collapsed="false">
      <c r="C676" s="6"/>
    </row>
    <row r="677" customFormat="false" ht="15.75" hidden="false" customHeight="false" outlineLevel="0" collapsed="false">
      <c r="C677" s="6"/>
    </row>
    <row r="678" customFormat="false" ht="15.75" hidden="false" customHeight="false" outlineLevel="0" collapsed="false">
      <c r="C678" s="6"/>
    </row>
    <row r="679" customFormat="false" ht="15.75" hidden="false" customHeight="false" outlineLevel="0" collapsed="false">
      <c r="C679" s="6"/>
    </row>
    <row r="680" customFormat="false" ht="15.75" hidden="false" customHeight="false" outlineLevel="0" collapsed="false">
      <c r="C680" s="6"/>
    </row>
    <row r="681" customFormat="false" ht="15.75" hidden="false" customHeight="false" outlineLevel="0" collapsed="false">
      <c r="C681" s="6"/>
    </row>
    <row r="682" customFormat="false" ht="15.75" hidden="false" customHeight="false" outlineLevel="0" collapsed="false">
      <c r="C682" s="6"/>
    </row>
    <row r="683" customFormat="false" ht="15.75" hidden="false" customHeight="false" outlineLevel="0" collapsed="false">
      <c r="C683" s="6"/>
    </row>
    <row r="684" customFormat="false" ht="15.75" hidden="false" customHeight="false" outlineLevel="0" collapsed="false">
      <c r="C684" s="6"/>
    </row>
    <row r="685" customFormat="false" ht="15.75" hidden="false" customHeight="false" outlineLevel="0" collapsed="false">
      <c r="C685" s="6"/>
    </row>
    <row r="686" customFormat="false" ht="15.75" hidden="false" customHeight="false" outlineLevel="0" collapsed="false">
      <c r="C686" s="6"/>
    </row>
    <row r="687" customFormat="false" ht="15.75" hidden="false" customHeight="false" outlineLevel="0" collapsed="false">
      <c r="C687" s="6"/>
    </row>
    <row r="688" customFormat="false" ht="15.75" hidden="false" customHeight="false" outlineLevel="0" collapsed="false">
      <c r="C688" s="6"/>
    </row>
    <row r="689" customFormat="false" ht="15.75" hidden="false" customHeight="false" outlineLevel="0" collapsed="false">
      <c r="C689" s="6"/>
    </row>
    <row r="690" customFormat="false" ht="15.75" hidden="false" customHeight="false" outlineLevel="0" collapsed="false">
      <c r="C690" s="6"/>
    </row>
    <row r="691" customFormat="false" ht="15.75" hidden="false" customHeight="false" outlineLevel="0" collapsed="false">
      <c r="C691" s="6"/>
    </row>
    <row r="692" customFormat="false" ht="15.75" hidden="false" customHeight="false" outlineLevel="0" collapsed="false">
      <c r="C692" s="6"/>
    </row>
    <row r="693" customFormat="false" ht="15.75" hidden="false" customHeight="false" outlineLevel="0" collapsed="false">
      <c r="C693" s="6"/>
    </row>
    <row r="694" customFormat="false" ht="15.75" hidden="false" customHeight="false" outlineLevel="0" collapsed="false">
      <c r="C694" s="6"/>
    </row>
    <row r="695" customFormat="false" ht="15.75" hidden="false" customHeight="false" outlineLevel="0" collapsed="false">
      <c r="C695" s="6"/>
    </row>
    <row r="696" customFormat="false" ht="15.75" hidden="false" customHeight="false" outlineLevel="0" collapsed="false">
      <c r="C696" s="6"/>
    </row>
    <row r="697" customFormat="false" ht="15.75" hidden="false" customHeight="false" outlineLevel="0" collapsed="false">
      <c r="C697" s="6"/>
    </row>
    <row r="698" customFormat="false" ht="15.75" hidden="false" customHeight="false" outlineLevel="0" collapsed="false">
      <c r="C698" s="6"/>
    </row>
    <row r="699" customFormat="false" ht="15.75" hidden="false" customHeight="false" outlineLevel="0" collapsed="false">
      <c r="C699" s="6"/>
    </row>
    <row r="700" customFormat="false" ht="15.75" hidden="false" customHeight="false" outlineLevel="0" collapsed="false">
      <c r="C700" s="6"/>
    </row>
    <row r="701" customFormat="false" ht="15.75" hidden="false" customHeight="false" outlineLevel="0" collapsed="false">
      <c r="C701" s="6"/>
    </row>
    <row r="702" customFormat="false" ht="15.75" hidden="false" customHeight="false" outlineLevel="0" collapsed="false">
      <c r="C702" s="6"/>
    </row>
    <row r="703" customFormat="false" ht="15.75" hidden="false" customHeight="false" outlineLevel="0" collapsed="false">
      <c r="C703" s="6"/>
    </row>
    <row r="704" customFormat="false" ht="15.75" hidden="false" customHeight="false" outlineLevel="0" collapsed="false">
      <c r="C704" s="6"/>
    </row>
    <row r="705" customFormat="false" ht="15.75" hidden="false" customHeight="false" outlineLevel="0" collapsed="false">
      <c r="C705" s="6"/>
    </row>
    <row r="706" customFormat="false" ht="15.75" hidden="false" customHeight="false" outlineLevel="0" collapsed="false">
      <c r="C706" s="6"/>
    </row>
    <row r="707" customFormat="false" ht="15.75" hidden="false" customHeight="false" outlineLevel="0" collapsed="false">
      <c r="C707" s="6"/>
    </row>
    <row r="708" customFormat="false" ht="15.75" hidden="false" customHeight="false" outlineLevel="0" collapsed="false">
      <c r="C708" s="6"/>
    </row>
    <row r="709" customFormat="false" ht="15.75" hidden="false" customHeight="false" outlineLevel="0" collapsed="false">
      <c r="C709" s="6"/>
    </row>
    <row r="710" customFormat="false" ht="15.75" hidden="false" customHeight="false" outlineLevel="0" collapsed="false">
      <c r="C710" s="6"/>
    </row>
    <row r="711" customFormat="false" ht="15.75" hidden="false" customHeight="false" outlineLevel="0" collapsed="false">
      <c r="C711" s="6"/>
    </row>
    <row r="712" customFormat="false" ht="15.75" hidden="false" customHeight="false" outlineLevel="0" collapsed="false">
      <c r="C712" s="6"/>
    </row>
    <row r="713" customFormat="false" ht="15.75" hidden="false" customHeight="false" outlineLevel="0" collapsed="false">
      <c r="C713" s="6"/>
    </row>
    <row r="714" customFormat="false" ht="15.75" hidden="false" customHeight="false" outlineLevel="0" collapsed="false">
      <c r="C714" s="6"/>
    </row>
    <row r="715" customFormat="false" ht="15.75" hidden="false" customHeight="false" outlineLevel="0" collapsed="false">
      <c r="C715" s="6"/>
    </row>
    <row r="716" customFormat="false" ht="15.75" hidden="false" customHeight="false" outlineLevel="0" collapsed="false">
      <c r="C716" s="6"/>
    </row>
    <row r="717" customFormat="false" ht="15.75" hidden="false" customHeight="false" outlineLevel="0" collapsed="false">
      <c r="C717" s="6"/>
    </row>
    <row r="718" customFormat="false" ht="15.75" hidden="false" customHeight="false" outlineLevel="0" collapsed="false">
      <c r="C718" s="6"/>
    </row>
    <row r="719" customFormat="false" ht="15.75" hidden="false" customHeight="false" outlineLevel="0" collapsed="false">
      <c r="C719" s="6"/>
    </row>
    <row r="720" customFormat="false" ht="15.75" hidden="false" customHeight="false" outlineLevel="0" collapsed="false">
      <c r="C720" s="6"/>
    </row>
    <row r="721" customFormat="false" ht="15.75" hidden="false" customHeight="false" outlineLevel="0" collapsed="false">
      <c r="C721" s="6"/>
    </row>
    <row r="722" customFormat="false" ht="15.75" hidden="false" customHeight="false" outlineLevel="0" collapsed="false">
      <c r="C722" s="6"/>
    </row>
    <row r="723" customFormat="false" ht="15.75" hidden="false" customHeight="false" outlineLevel="0" collapsed="false">
      <c r="C723" s="6"/>
    </row>
    <row r="724" customFormat="false" ht="15.75" hidden="false" customHeight="false" outlineLevel="0" collapsed="false">
      <c r="C724" s="6"/>
    </row>
    <row r="725" customFormat="false" ht="15.75" hidden="false" customHeight="false" outlineLevel="0" collapsed="false">
      <c r="C725" s="6"/>
    </row>
    <row r="726" customFormat="false" ht="15.75" hidden="false" customHeight="false" outlineLevel="0" collapsed="false">
      <c r="C726" s="6"/>
    </row>
    <row r="727" customFormat="false" ht="15.75" hidden="false" customHeight="false" outlineLevel="0" collapsed="false">
      <c r="C727" s="6"/>
    </row>
    <row r="728" customFormat="false" ht="15.75" hidden="false" customHeight="false" outlineLevel="0" collapsed="false">
      <c r="C728" s="6"/>
    </row>
    <row r="729" customFormat="false" ht="15.75" hidden="false" customHeight="false" outlineLevel="0" collapsed="false">
      <c r="C729" s="6"/>
    </row>
    <row r="730" customFormat="false" ht="15.75" hidden="false" customHeight="false" outlineLevel="0" collapsed="false">
      <c r="C730" s="6"/>
    </row>
    <row r="731" customFormat="false" ht="15.75" hidden="false" customHeight="false" outlineLevel="0" collapsed="false">
      <c r="C731" s="6"/>
    </row>
    <row r="732" customFormat="false" ht="15.75" hidden="false" customHeight="false" outlineLevel="0" collapsed="false">
      <c r="C732" s="6"/>
    </row>
    <row r="733" customFormat="false" ht="15.75" hidden="false" customHeight="false" outlineLevel="0" collapsed="false">
      <c r="C733" s="6"/>
    </row>
    <row r="734" customFormat="false" ht="15.75" hidden="false" customHeight="false" outlineLevel="0" collapsed="false">
      <c r="C734" s="6"/>
    </row>
    <row r="735" customFormat="false" ht="15.75" hidden="false" customHeight="false" outlineLevel="0" collapsed="false">
      <c r="C735" s="6"/>
    </row>
    <row r="736" customFormat="false" ht="15.75" hidden="false" customHeight="false" outlineLevel="0" collapsed="false">
      <c r="C736" s="6"/>
    </row>
    <row r="737" customFormat="false" ht="15.75" hidden="false" customHeight="false" outlineLevel="0" collapsed="false">
      <c r="C737" s="6"/>
    </row>
    <row r="738" customFormat="false" ht="15.75" hidden="false" customHeight="false" outlineLevel="0" collapsed="false">
      <c r="C738" s="6"/>
    </row>
    <row r="739" customFormat="false" ht="15.75" hidden="false" customHeight="false" outlineLevel="0" collapsed="false">
      <c r="C739" s="6"/>
    </row>
    <row r="740" customFormat="false" ht="15.75" hidden="false" customHeight="false" outlineLevel="0" collapsed="false">
      <c r="C740" s="6"/>
    </row>
    <row r="741" customFormat="false" ht="15.75" hidden="false" customHeight="false" outlineLevel="0" collapsed="false">
      <c r="C741" s="6"/>
    </row>
    <row r="742" customFormat="false" ht="15.75" hidden="false" customHeight="false" outlineLevel="0" collapsed="false">
      <c r="C742" s="6"/>
    </row>
    <row r="743" customFormat="false" ht="15.75" hidden="false" customHeight="false" outlineLevel="0" collapsed="false">
      <c r="C743" s="6"/>
    </row>
    <row r="744" customFormat="false" ht="15.75" hidden="false" customHeight="false" outlineLevel="0" collapsed="false">
      <c r="C744" s="6"/>
    </row>
    <row r="745" customFormat="false" ht="15.75" hidden="false" customHeight="false" outlineLevel="0" collapsed="false">
      <c r="C745" s="6"/>
    </row>
    <row r="746" customFormat="false" ht="15.75" hidden="false" customHeight="false" outlineLevel="0" collapsed="false">
      <c r="C746" s="6"/>
    </row>
    <row r="747" customFormat="false" ht="15.75" hidden="false" customHeight="false" outlineLevel="0" collapsed="false">
      <c r="C747" s="6"/>
    </row>
    <row r="748" customFormat="false" ht="15.75" hidden="false" customHeight="false" outlineLevel="0" collapsed="false">
      <c r="C748" s="6"/>
    </row>
    <row r="749" customFormat="false" ht="15.75" hidden="false" customHeight="false" outlineLevel="0" collapsed="false">
      <c r="C749" s="6"/>
    </row>
    <row r="750" customFormat="false" ht="15.75" hidden="false" customHeight="false" outlineLevel="0" collapsed="false">
      <c r="C750" s="6"/>
    </row>
    <row r="751" customFormat="false" ht="15.75" hidden="false" customHeight="false" outlineLevel="0" collapsed="false">
      <c r="C751" s="6"/>
    </row>
    <row r="752" customFormat="false" ht="15.75" hidden="false" customHeight="false" outlineLevel="0" collapsed="false">
      <c r="C752" s="6"/>
    </row>
    <row r="753" customFormat="false" ht="15.75" hidden="false" customHeight="false" outlineLevel="0" collapsed="false">
      <c r="C753" s="6"/>
    </row>
    <row r="754" customFormat="false" ht="15.75" hidden="false" customHeight="false" outlineLevel="0" collapsed="false">
      <c r="C754" s="6"/>
    </row>
    <row r="755" customFormat="false" ht="15.75" hidden="false" customHeight="false" outlineLevel="0" collapsed="false">
      <c r="C755" s="6"/>
    </row>
    <row r="756" customFormat="false" ht="15.75" hidden="false" customHeight="false" outlineLevel="0" collapsed="false">
      <c r="C756" s="6"/>
    </row>
    <row r="757" customFormat="false" ht="15.75" hidden="false" customHeight="false" outlineLevel="0" collapsed="false">
      <c r="C757" s="6"/>
    </row>
    <row r="758" customFormat="false" ht="15.75" hidden="false" customHeight="false" outlineLevel="0" collapsed="false">
      <c r="C758" s="6"/>
    </row>
    <row r="759" customFormat="false" ht="15.75" hidden="false" customHeight="false" outlineLevel="0" collapsed="false">
      <c r="C759" s="6"/>
    </row>
    <row r="760" customFormat="false" ht="15.75" hidden="false" customHeight="false" outlineLevel="0" collapsed="false">
      <c r="C760" s="6"/>
    </row>
    <row r="761" customFormat="false" ht="15.75" hidden="false" customHeight="false" outlineLevel="0" collapsed="false">
      <c r="C761" s="6"/>
    </row>
    <row r="762" customFormat="false" ht="15.75" hidden="false" customHeight="false" outlineLevel="0" collapsed="false">
      <c r="C762" s="6"/>
    </row>
    <row r="763" customFormat="false" ht="15.75" hidden="false" customHeight="false" outlineLevel="0" collapsed="false">
      <c r="C763" s="6"/>
    </row>
    <row r="764" customFormat="false" ht="15.75" hidden="false" customHeight="false" outlineLevel="0" collapsed="false">
      <c r="C764" s="6"/>
    </row>
    <row r="765" customFormat="false" ht="15.75" hidden="false" customHeight="false" outlineLevel="0" collapsed="false">
      <c r="C765" s="6"/>
    </row>
    <row r="766" customFormat="false" ht="15.75" hidden="false" customHeight="false" outlineLevel="0" collapsed="false">
      <c r="C766" s="6"/>
    </row>
    <row r="767" customFormat="false" ht="15.75" hidden="false" customHeight="false" outlineLevel="0" collapsed="false">
      <c r="C767" s="6"/>
    </row>
    <row r="768" customFormat="false" ht="15.75" hidden="false" customHeight="false" outlineLevel="0" collapsed="false">
      <c r="C768" s="6"/>
    </row>
    <row r="769" customFormat="false" ht="15.75" hidden="false" customHeight="false" outlineLevel="0" collapsed="false">
      <c r="C769" s="6"/>
    </row>
    <row r="770" customFormat="false" ht="15.75" hidden="false" customHeight="false" outlineLevel="0" collapsed="false">
      <c r="C770" s="6"/>
    </row>
    <row r="771" customFormat="false" ht="15.75" hidden="false" customHeight="false" outlineLevel="0" collapsed="false">
      <c r="C771" s="6"/>
    </row>
    <row r="772" customFormat="false" ht="15.75" hidden="false" customHeight="false" outlineLevel="0" collapsed="false">
      <c r="C772" s="6"/>
    </row>
    <row r="773" customFormat="false" ht="15.75" hidden="false" customHeight="false" outlineLevel="0" collapsed="false">
      <c r="C773" s="6"/>
    </row>
    <row r="774" customFormat="false" ht="15.75" hidden="false" customHeight="false" outlineLevel="0" collapsed="false">
      <c r="C774" s="6"/>
    </row>
    <row r="775" customFormat="false" ht="15.75" hidden="false" customHeight="false" outlineLevel="0" collapsed="false">
      <c r="C775" s="6"/>
    </row>
    <row r="776" customFormat="false" ht="15.75" hidden="false" customHeight="false" outlineLevel="0" collapsed="false">
      <c r="C776" s="6"/>
    </row>
    <row r="777" customFormat="false" ht="15.75" hidden="false" customHeight="false" outlineLevel="0" collapsed="false">
      <c r="C777" s="6"/>
    </row>
    <row r="778" customFormat="false" ht="15.75" hidden="false" customHeight="false" outlineLevel="0" collapsed="false">
      <c r="C778" s="6"/>
    </row>
    <row r="779" customFormat="false" ht="15.75" hidden="false" customHeight="false" outlineLevel="0" collapsed="false">
      <c r="C779" s="6"/>
    </row>
    <row r="780" customFormat="false" ht="15.75" hidden="false" customHeight="false" outlineLevel="0" collapsed="false">
      <c r="C780" s="6"/>
    </row>
    <row r="781" customFormat="false" ht="15.75" hidden="false" customHeight="false" outlineLevel="0" collapsed="false">
      <c r="C781" s="6"/>
    </row>
    <row r="782" customFormat="false" ht="15.75" hidden="false" customHeight="false" outlineLevel="0" collapsed="false">
      <c r="C782" s="6"/>
    </row>
    <row r="783" customFormat="false" ht="15.75" hidden="false" customHeight="false" outlineLevel="0" collapsed="false">
      <c r="C783" s="6"/>
    </row>
    <row r="784" customFormat="false" ht="15.75" hidden="false" customHeight="false" outlineLevel="0" collapsed="false">
      <c r="C784" s="6"/>
    </row>
    <row r="785" customFormat="false" ht="15.75" hidden="false" customHeight="false" outlineLevel="0" collapsed="false">
      <c r="C785" s="6"/>
    </row>
    <row r="786" customFormat="false" ht="15.75" hidden="false" customHeight="false" outlineLevel="0" collapsed="false">
      <c r="C786" s="6"/>
    </row>
    <row r="787" customFormat="false" ht="15.75" hidden="false" customHeight="false" outlineLevel="0" collapsed="false">
      <c r="C787" s="6"/>
    </row>
    <row r="788" customFormat="false" ht="15.75" hidden="false" customHeight="false" outlineLevel="0" collapsed="false">
      <c r="C788" s="6"/>
    </row>
    <row r="789" customFormat="false" ht="15.75" hidden="false" customHeight="false" outlineLevel="0" collapsed="false">
      <c r="C789" s="6"/>
    </row>
    <row r="790" customFormat="false" ht="15.75" hidden="false" customHeight="false" outlineLevel="0" collapsed="false">
      <c r="C790" s="6"/>
    </row>
    <row r="791" customFormat="false" ht="15.75" hidden="false" customHeight="false" outlineLevel="0" collapsed="false">
      <c r="C791" s="6"/>
    </row>
    <row r="792" customFormat="false" ht="15.75" hidden="false" customHeight="false" outlineLevel="0" collapsed="false">
      <c r="C792" s="6"/>
    </row>
    <row r="793" customFormat="false" ht="15.75" hidden="false" customHeight="false" outlineLevel="0" collapsed="false">
      <c r="C793" s="6"/>
    </row>
    <row r="794" customFormat="false" ht="15.75" hidden="false" customHeight="false" outlineLevel="0" collapsed="false">
      <c r="C794" s="6"/>
    </row>
    <row r="795" customFormat="false" ht="15.75" hidden="false" customHeight="false" outlineLevel="0" collapsed="false">
      <c r="C795" s="6"/>
    </row>
    <row r="796" customFormat="false" ht="15.75" hidden="false" customHeight="false" outlineLevel="0" collapsed="false">
      <c r="C796" s="6"/>
    </row>
    <row r="797" customFormat="false" ht="15.75" hidden="false" customHeight="false" outlineLevel="0" collapsed="false">
      <c r="C797" s="6"/>
    </row>
    <row r="798" customFormat="false" ht="15.75" hidden="false" customHeight="false" outlineLevel="0" collapsed="false">
      <c r="C798" s="6"/>
    </row>
    <row r="799" customFormat="false" ht="15.75" hidden="false" customHeight="false" outlineLevel="0" collapsed="false">
      <c r="C799" s="6"/>
    </row>
    <row r="800" customFormat="false" ht="15.75" hidden="false" customHeight="false" outlineLevel="0" collapsed="false">
      <c r="C800" s="6"/>
    </row>
    <row r="801" customFormat="false" ht="15.75" hidden="false" customHeight="false" outlineLevel="0" collapsed="false">
      <c r="C801" s="6"/>
    </row>
    <row r="802" customFormat="false" ht="15.75" hidden="false" customHeight="false" outlineLevel="0" collapsed="false">
      <c r="C802" s="6"/>
    </row>
    <row r="803" customFormat="false" ht="15.75" hidden="false" customHeight="false" outlineLevel="0" collapsed="false">
      <c r="C803" s="6"/>
    </row>
    <row r="804" customFormat="false" ht="15.75" hidden="false" customHeight="false" outlineLevel="0" collapsed="false">
      <c r="C804" s="6"/>
    </row>
    <row r="805" customFormat="false" ht="15.75" hidden="false" customHeight="false" outlineLevel="0" collapsed="false">
      <c r="C805" s="6"/>
    </row>
    <row r="806" customFormat="false" ht="15.75" hidden="false" customHeight="false" outlineLevel="0" collapsed="false">
      <c r="C806" s="6"/>
    </row>
    <row r="807" customFormat="false" ht="15.75" hidden="false" customHeight="false" outlineLevel="0" collapsed="false">
      <c r="C807" s="6"/>
    </row>
    <row r="808" customFormat="false" ht="15.75" hidden="false" customHeight="false" outlineLevel="0" collapsed="false">
      <c r="C808" s="6"/>
    </row>
    <row r="809" customFormat="false" ht="15.75" hidden="false" customHeight="false" outlineLevel="0" collapsed="false">
      <c r="C809" s="6"/>
    </row>
    <row r="810" customFormat="false" ht="15.75" hidden="false" customHeight="false" outlineLevel="0" collapsed="false">
      <c r="C810" s="6"/>
    </row>
    <row r="811" customFormat="false" ht="15.75" hidden="false" customHeight="false" outlineLevel="0" collapsed="false">
      <c r="C811" s="6"/>
    </row>
    <row r="812" customFormat="false" ht="15.75" hidden="false" customHeight="false" outlineLevel="0" collapsed="false">
      <c r="C812" s="6"/>
    </row>
    <row r="813" customFormat="false" ht="15.75" hidden="false" customHeight="false" outlineLevel="0" collapsed="false">
      <c r="C813" s="6"/>
    </row>
    <row r="814" customFormat="false" ht="15.75" hidden="false" customHeight="false" outlineLevel="0" collapsed="false">
      <c r="C814" s="6"/>
    </row>
    <row r="815" customFormat="false" ht="15.75" hidden="false" customHeight="false" outlineLevel="0" collapsed="false">
      <c r="C815" s="6"/>
    </row>
    <row r="816" customFormat="false" ht="15.75" hidden="false" customHeight="false" outlineLevel="0" collapsed="false">
      <c r="C816" s="6"/>
    </row>
    <row r="817" customFormat="false" ht="15.75" hidden="false" customHeight="false" outlineLevel="0" collapsed="false">
      <c r="C817" s="6"/>
    </row>
    <row r="818" customFormat="false" ht="15.75" hidden="false" customHeight="false" outlineLevel="0" collapsed="false">
      <c r="C818" s="6"/>
    </row>
    <row r="819" customFormat="false" ht="15.75" hidden="false" customHeight="false" outlineLevel="0" collapsed="false">
      <c r="C819" s="6"/>
    </row>
    <row r="820" customFormat="false" ht="15.75" hidden="false" customHeight="false" outlineLevel="0" collapsed="false">
      <c r="C820" s="6"/>
    </row>
    <row r="821" customFormat="false" ht="15.75" hidden="false" customHeight="false" outlineLevel="0" collapsed="false">
      <c r="C821" s="6"/>
    </row>
    <row r="822" customFormat="false" ht="15.75" hidden="false" customHeight="false" outlineLevel="0" collapsed="false">
      <c r="C822" s="6"/>
    </row>
    <row r="823" customFormat="false" ht="15.75" hidden="false" customHeight="false" outlineLevel="0" collapsed="false">
      <c r="C823" s="6"/>
    </row>
    <row r="824" customFormat="false" ht="15.75" hidden="false" customHeight="false" outlineLevel="0" collapsed="false">
      <c r="C824" s="6"/>
    </row>
    <row r="825" customFormat="false" ht="15.75" hidden="false" customHeight="false" outlineLevel="0" collapsed="false">
      <c r="C825" s="6"/>
    </row>
    <row r="826" customFormat="false" ht="15.75" hidden="false" customHeight="false" outlineLevel="0" collapsed="false">
      <c r="C826" s="6"/>
    </row>
    <row r="827" customFormat="false" ht="15.75" hidden="false" customHeight="false" outlineLevel="0" collapsed="false">
      <c r="C827" s="6"/>
    </row>
    <row r="828" customFormat="false" ht="15.75" hidden="false" customHeight="false" outlineLevel="0" collapsed="false">
      <c r="C828" s="6"/>
    </row>
    <row r="829" customFormat="false" ht="15.75" hidden="false" customHeight="false" outlineLevel="0" collapsed="false">
      <c r="C829" s="6"/>
    </row>
    <row r="830" customFormat="false" ht="15.75" hidden="false" customHeight="false" outlineLevel="0" collapsed="false">
      <c r="C830" s="6"/>
    </row>
    <row r="831" customFormat="false" ht="15.75" hidden="false" customHeight="false" outlineLevel="0" collapsed="false">
      <c r="C831" s="6"/>
    </row>
    <row r="832" customFormat="false" ht="15.75" hidden="false" customHeight="false" outlineLevel="0" collapsed="false">
      <c r="C832" s="6"/>
    </row>
    <row r="833" customFormat="false" ht="15.75" hidden="false" customHeight="false" outlineLevel="0" collapsed="false">
      <c r="C833" s="6"/>
    </row>
    <row r="834" customFormat="false" ht="15.75" hidden="false" customHeight="false" outlineLevel="0" collapsed="false">
      <c r="C834" s="6"/>
    </row>
    <row r="835" customFormat="false" ht="15.75" hidden="false" customHeight="false" outlineLevel="0" collapsed="false">
      <c r="C835" s="6"/>
    </row>
    <row r="836" customFormat="false" ht="15.75" hidden="false" customHeight="false" outlineLevel="0" collapsed="false">
      <c r="C836" s="6"/>
    </row>
    <row r="837" customFormat="false" ht="15.75" hidden="false" customHeight="false" outlineLevel="0" collapsed="false">
      <c r="C837" s="6"/>
    </row>
    <row r="838" customFormat="false" ht="15.75" hidden="false" customHeight="false" outlineLevel="0" collapsed="false">
      <c r="C838" s="6"/>
    </row>
    <row r="839" customFormat="false" ht="15.75" hidden="false" customHeight="false" outlineLevel="0" collapsed="false">
      <c r="C839" s="6"/>
    </row>
    <row r="840" customFormat="false" ht="15.75" hidden="false" customHeight="false" outlineLevel="0" collapsed="false">
      <c r="C840" s="6"/>
    </row>
    <row r="841" customFormat="false" ht="15.75" hidden="false" customHeight="false" outlineLevel="0" collapsed="false">
      <c r="C841" s="6"/>
    </row>
    <row r="842" customFormat="false" ht="15.75" hidden="false" customHeight="false" outlineLevel="0" collapsed="false">
      <c r="C842" s="6"/>
    </row>
    <row r="843" customFormat="false" ht="15.75" hidden="false" customHeight="false" outlineLevel="0" collapsed="false">
      <c r="C843" s="6"/>
    </row>
    <row r="844" customFormat="false" ht="15.75" hidden="false" customHeight="false" outlineLevel="0" collapsed="false">
      <c r="C844" s="6"/>
    </row>
    <row r="845" customFormat="false" ht="15.75" hidden="false" customHeight="false" outlineLevel="0" collapsed="false">
      <c r="C845" s="6"/>
    </row>
    <row r="846" customFormat="false" ht="15.75" hidden="false" customHeight="false" outlineLevel="0" collapsed="false">
      <c r="C846" s="6"/>
    </row>
    <row r="847" customFormat="false" ht="15.75" hidden="false" customHeight="false" outlineLevel="0" collapsed="false">
      <c r="C847" s="6"/>
    </row>
    <row r="848" customFormat="false" ht="15.75" hidden="false" customHeight="false" outlineLevel="0" collapsed="false">
      <c r="C848" s="6"/>
    </row>
    <row r="849" customFormat="false" ht="15.75" hidden="false" customHeight="false" outlineLevel="0" collapsed="false">
      <c r="C849" s="6"/>
    </row>
    <row r="850" customFormat="false" ht="15.75" hidden="false" customHeight="false" outlineLevel="0" collapsed="false">
      <c r="C850" s="6"/>
    </row>
    <row r="851" customFormat="false" ht="15.75" hidden="false" customHeight="false" outlineLevel="0" collapsed="false">
      <c r="C851" s="6"/>
    </row>
    <row r="852" customFormat="false" ht="15.75" hidden="false" customHeight="false" outlineLevel="0" collapsed="false">
      <c r="C852" s="6"/>
    </row>
    <row r="853" customFormat="false" ht="15.75" hidden="false" customHeight="false" outlineLevel="0" collapsed="false">
      <c r="C853" s="6"/>
    </row>
    <row r="854" customFormat="false" ht="15.75" hidden="false" customHeight="false" outlineLevel="0" collapsed="false">
      <c r="C854" s="6"/>
    </row>
    <row r="855" customFormat="false" ht="15.75" hidden="false" customHeight="false" outlineLevel="0" collapsed="false">
      <c r="C855" s="6"/>
    </row>
    <row r="856" customFormat="false" ht="15.75" hidden="false" customHeight="false" outlineLevel="0" collapsed="false">
      <c r="C856" s="6"/>
    </row>
    <row r="857" customFormat="false" ht="15.75" hidden="false" customHeight="false" outlineLevel="0" collapsed="false">
      <c r="C857" s="6"/>
    </row>
    <row r="858" customFormat="false" ht="15.75" hidden="false" customHeight="false" outlineLevel="0" collapsed="false">
      <c r="C858" s="6"/>
    </row>
    <row r="859" customFormat="false" ht="15.75" hidden="false" customHeight="false" outlineLevel="0" collapsed="false">
      <c r="C859" s="6"/>
    </row>
    <row r="860" customFormat="false" ht="15.75" hidden="false" customHeight="false" outlineLevel="0" collapsed="false">
      <c r="C860" s="6"/>
    </row>
    <row r="861" customFormat="false" ht="15.75" hidden="false" customHeight="false" outlineLevel="0" collapsed="false">
      <c r="C861" s="6"/>
    </row>
    <row r="862" customFormat="false" ht="15.75" hidden="false" customHeight="false" outlineLevel="0" collapsed="false">
      <c r="C862" s="6"/>
    </row>
    <row r="863" customFormat="false" ht="15.75" hidden="false" customHeight="false" outlineLevel="0" collapsed="false">
      <c r="C863" s="6"/>
    </row>
    <row r="864" customFormat="false" ht="15.75" hidden="false" customHeight="false" outlineLevel="0" collapsed="false">
      <c r="C864" s="6"/>
    </row>
    <row r="865" customFormat="false" ht="15.75" hidden="false" customHeight="false" outlineLevel="0" collapsed="false">
      <c r="C865" s="6"/>
    </row>
    <row r="866" customFormat="false" ht="15.75" hidden="false" customHeight="false" outlineLevel="0" collapsed="false">
      <c r="C866" s="6"/>
    </row>
    <row r="867" customFormat="false" ht="15.75" hidden="false" customHeight="false" outlineLevel="0" collapsed="false">
      <c r="C867" s="6"/>
    </row>
    <row r="868" customFormat="false" ht="15.75" hidden="false" customHeight="false" outlineLevel="0" collapsed="false">
      <c r="C868" s="6"/>
    </row>
    <row r="869" customFormat="false" ht="15.75" hidden="false" customHeight="false" outlineLevel="0" collapsed="false">
      <c r="C869" s="6"/>
    </row>
    <row r="870" customFormat="false" ht="15.75" hidden="false" customHeight="false" outlineLevel="0" collapsed="false">
      <c r="C870" s="6"/>
    </row>
    <row r="871" customFormat="false" ht="15.75" hidden="false" customHeight="false" outlineLevel="0" collapsed="false">
      <c r="C871" s="6"/>
    </row>
    <row r="872" customFormat="false" ht="15.75" hidden="false" customHeight="false" outlineLevel="0" collapsed="false">
      <c r="C872" s="6"/>
    </row>
    <row r="873" customFormat="false" ht="15.75" hidden="false" customHeight="false" outlineLevel="0" collapsed="false">
      <c r="C873" s="6"/>
    </row>
    <row r="874" customFormat="false" ht="15.75" hidden="false" customHeight="false" outlineLevel="0" collapsed="false">
      <c r="C874" s="6"/>
    </row>
    <row r="875" customFormat="false" ht="15.75" hidden="false" customHeight="false" outlineLevel="0" collapsed="false">
      <c r="C875" s="6"/>
    </row>
    <row r="876" customFormat="false" ht="15.75" hidden="false" customHeight="false" outlineLevel="0" collapsed="false">
      <c r="C876" s="6"/>
    </row>
    <row r="877" customFormat="false" ht="15.75" hidden="false" customHeight="false" outlineLevel="0" collapsed="false">
      <c r="C877" s="6"/>
    </row>
    <row r="878" customFormat="false" ht="15.75" hidden="false" customHeight="false" outlineLevel="0" collapsed="false">
      <c r="C878" s="6"/>
    </row>
    <row r="879" customFormat="false" ht="15.75" hidden="false" customHeight="false" outlineLevel="0" collapsed="false">
      <c r="C879" s="6"/>
    </row>
    <row r="880" customFormat="false" ht="15.75" hidden="false" customHeight="false" outlineLevel="0" collapsed="false">
      <c r="C880" s="6"/>
    </row>
    <row r="881" customFormat="false" ht="15.75" hidden="false" customHeight="false" outlineLevel="0" collapsed="false">
      <c r="C881" s="6"/>
    </row>
    <row r="882" customFormat="false" ht="15.75" hidden="false" customHeight="false" outlineLevel="0" collapsed="false">
      <c r="C882" s="6"/>
    </row>
    <row r="883" customFormat="false" ht="15.75" hidden="false" customHeight="false" outlineLevel="0" collapsed="false">
      <c r="C883" s="6"/>
    </row>
    <row r="884" customFormat="false" ht="15.75" hidden="false" customHeight="false" outlineLevel="0" collapsed="false">
      <c r="C884" s="6"/>
    </row>
    <row r="885" customFormat="false" ht="15.75" hidden="false" customHeight="false" outlineLevel="0" collapsed="false">
      <c r="C885" s="6"/>
    </row>
    <row r="886" customFormat="false" ht="15.75" hidden="false" customHeight="false" outlineLevel="0" collapsed="false">
      <c r="C886" s="6"/>
    </row>
    <row r="887" customFormat="false" ht="15.75" hidden="false" customHeight="false" outlineLevel="0" collapsed="false">
      <c r="C887" s="6"/>
    </row>
    <row r="888" customFormat="false" ht="15.75" hidden="false" customHeight="false" outlineLevel="0" collapsed="false">
      <c r="C888" s="6"/>
    </row>
    <row r="889" customFormat="false" ht="15.75" hidden="false" customHeight="false" outlineLevel="0" collapsed="false">
      <c r="C889" s="6"/>
    </row>
    <row r="890" customFormat="false" ht="15.75" hidden="false" customHeight="false" outlineLevel="0" collapsed="false">
      <c r="C890" s="6"/>
    </row>
    <row r="891" customFormat="false" ht="15.75" hidden="false" customHeight="false" outlineLevel="0" collapsed="false">
      <c r="C891" s="6"/>
    </row>
    <row r="892" customFormat="false" ht="15.75" hidden="false" customHeight="false" outlineLevel="0" collapsed="false">
      <c r="C892" s="6"/>
    </row>
    <row r="893" customFormat="false" ht="15.75" hidden="false" customHeight="false" outlineLevel="0" collapsed="false">
      <c r="C893" s="6"/>
    </row>
    <row r="894" customFormat="false" ht="15.75" hidden="false" customHeight="false" outlineLevel="0" collapsed="false">
      <c r="C894" s="6"/>
    </row>
    <row r="895" customFormat="false" ht="15.75" hidden="false" customHeight="false" outlineLevel="0" collapsed="false">
      <c r="C895" s="6"/>
    </row>
    <row r="896" customFormat="false" ht="15.75" hidden="false" customHeight="false" outlineLevel="0" collapsed="false">
      <c r="C896" s="6"/>
    </row>
    <row r="897" customFormat="false" ht="15.75" hidden="false" customHeight="false" outlineLevel="0" collapsed="false">
      <c r="C897" s="6"/>
    </row>
    <row r="898" customFormat="false" ht="15.75" hidden="false" customHeight="false" outlineLevel="0" collapsed="false">
      <c r="C898" s="6"/>
    </row>
    <row r="899" customFormat="false" ht="15.75" hidden="false" customHeight="false" outlineLevel="0" collapsed="false">
      <c r="C899" s="6"/>
    </row>
    <row r="900" customFormat="false" ht="15.75" hidden="false" customHeight="false" outlineLevel="0" collapsed="false">
      <c r="C900" s="6"/>
    </row>
    <row r="901" customFormat="false" ht="15.75" hidden="false" customHeight="false" outlineLevel="0" collapsed="false">
      <c r="C901" s="6"/>
    </row>
    <row r="902" customFormat="false" ht="15.75" hidden="false" customHeight="false" outlineLevel="0" collapsed="false">
      <c r="C902" s="6"/>
    </row>
    <row r="903" customFormat="false" ht="15.75" hidden="false" customHeight="false" outlineLevel="0" collapsed="false">
      <c r="C903" s="6"/>
    </row>
    <row r="904" customFormat="false" ht="15.75" hidden="false" customHeight="false" outlineLevel="0" collapsed="false">
      <c r="C904" s="6"/>
    </row>
    <row r="905" customFormat="false" ht="15.75" hidden="false" customHeight="false" outlineLevel="0" collapsed="false">
      <c r="C905" s="6"/>
    </row>
    <row r="906" customFormat="false" ht="15.75" hidden="false" customHeight="false" outlineLevel="0" collapsed="false">
      <c r="C906" s="6"/>
    </row>
    <row r="907" customFormat="false" ht="15.75" hidden="false" customHeight="false" outlineLevel="0" collapsed="false">
      <c r="C907" s="6"/>
    </row>
    <row r="908" customFormat="false" ht="15.75" hidden="false" customHeight="false" outlineLevel="0" collapsed="false">
      <c r="C908" s="6"/>
    </row>
    <row r="909" customFormat="false" ht="15.75" hidden="false" customHeight="false" outlineLevel="0" collapsed="false">
      <c r="C909" s="6"/>
    </row>
    <row r="910" customFormat="false" ht="15.75" hidden="false" customHeight="false" outlineLevel="0" collapsed="false">
      <c r="C910" s="6"/>
    </row>
    <row r="911" customFormat="false" ht="15.75" hidden="false" customHeight="false" outlineLevel="0" collapsed="false">
      <c r="C911" s="6"/>
    </row>
    <row r="912" customFormat="false" ht="15.75" hidden="false" customHeight="false" outlineLevel="0" collapsed="false">
      <c r="C912" s="6"/>
    </row>
    <row r="913" customFormat="false" ht="15.75" hidden="false" customHeight="false" outlineLevel="0" collapsed="false">
      <c r="C913" s="6"/>
    </row>
    <row r="914" customFormat="false" ht="15.75" hidden="false" customHeight="false" outlineLevel="0" collapsed="false">
      <c r="C914" s="6"/>
    </row>
    <row r="915" customFormat="false" ht="15.75" hidden="false" customHeight="false" outlineLevel="0" collapsed="false">
      <c r="C915" s="6"/>
    </row>
    <row r="916" customFormat="false" ht="15.75" hidden="false" customHeight="false" outlineLevel="0" collapsed="false">
      <c r="C916" s="6"/>
    </row>
    <row r="917" customFormat="false" ht="15.75" hidden="false" customHeight="false" outlineLevel="0" collapsed="false">
      <c r="C917" s="6"/>
    </row>
    <row r="918" customFormat="false" ht="15.75" hidden="false" customHeight="false" outlineLevel="0" collapsed="false">
      <c r="C918" s="6"/>
    </row>
    <row r="919" customFormat="false" ht="15.75" hidden="false" customHeight="false" outlineLevel="0" collapsed="false">
      <c r="C919" s="6"/>
    </row>
    <row r="920" customFormat="false" ht="15.75" hidden="false" customHeight="false" outlineLevel="0" collapsed="false">
      <c r="C920" s="6"/>
    </row>
    <row r="921" customFormat="false" ht="15.75" hidden="false" customHeight="false" outlineLevel="0" collapsed="false">
      <c r="C921" s="6"/>
    </row>
    <row r="922" customFormat="false" ht="15.75" hidden="false" customHeight="false" outlineLevel="0" collapsed="false">
      <c r="C922" s="6"/>
    </row>
    <row r="923" customFormat="false" ht="15.75" hidden="false" customHeight="false" outlineLevel="0" collapsed="false">
      <c r="C923" s="6"/>
    </row>
    <row r="924" customFormat="false" ht="15.75" hidden="false" customHeight="false" outlineLevel="0" collapsed="false">
      <c r="C924" s="6"/>
    </row>
    <row r="925" customFormat="false" ht="15.75" hidden="false" customHeight="false" outlineLevel="0" collapsed="false">
      <c r="C925" s="6"/>
    </row>
    <row r="926" customFormat="false" ht="15.75" hidden="false" customHeight="false" outlineLevel="0" collapsed="false">
      <c r="C926" s="6"/>
    </row>
    <row r="927" customFormat="false" ht="15.75" hidden="false" customHeight="false" outlineLevel="0" collapsed="false">
      <c r="C927" s="6"/>
    </row>
    <row r="928" customFormat="false" ht="15.75" hidden="false" customHeight="false" outlineLevel="0" collapsed="false">
      <c r="C928" s="6"/>
    </row>
    <row r="929" customFormat="false" ht="15.75" hidden="false" customHeight="false" outlineLevel="0" collapsed="false">
      <c r="C929" s="6"/>
    </row>
    <row r="930" customFormat="false" ht="15.75" hidden="false" customHeight="false" outlineLevel="0" collapsed="false">
      <c r="C930" s="6"/>
    </row>
    <row r="931" customFormat="false" ht="15.75" hidden="false" customHeight="false" outlineLevel="0" collapsed="false">
      <c r="C931" s="6"/>
    </row>
    <row r="932" customFormat="false" ht="15.75" hidden="false" customHeight="false" outlineLevel="0" collapsed="false">
      <c r="C932" s="6"/>
    </row>
    <row r="933" customFormat="false" ht="15.75" hidden="false" customHeight="false" outlineLevel="0" collapsed="false">
      <c r="C933" s="6"/>
    </row>
    <row r="934" customFormat="false" ht="15.75" hidden="false" customHeight="false" outlineLevel="0" collapsed="false">
      <c r="C934" s="6"/>
    </row>
    <row r="935" customFormat="false" ht="15.75" hidden="false" customHeight="false" outlineLevel="0" collapsed="false">
      <c r="C935" s="6"/>
    </row>
    <row r="936" customFormat="false" ht="15.75" hidden="false" customHeight="false" outlineLevel="0" collapsed="false">
      <c r="C936" s="6"/>
    </row>
    <row r="937" customFormat="false" ht="15.75" hidden="false" customHeight="false" outlineLevel="0" collapsed="false">
      <c r="C937" s="6"/>
    </row>
    <row r="938" customFormat="false" ht="15.75" hidden="false" customHeight="false" outlineLevel="0" collapsed="false">
      <c r="C938" s="6"/>
    </row>
    <row r="939" customFormat="false" ht="15.75" hidden="false" customHeight="false" outlineLevel="0" collapsed="false">
      <c r="C939" s="6"/>
    </row>
    <row r="940" customFormat="false" ht="15.75" hidden="false" customHeight="false" outlineLevel="0" collapsed="false">
      <c r="C940" s="6"/>
    </row>
    <row r="941" customFormat="false" ht="15.75" hidden="false" customHeight="false" outlineLevel="0" collapsed="false">
      <c r="C941" s="6"/>
    </row>
    <row r="942" customFormat="false" ht="15.75" hidden="false" customHeight="false" outlineLevel="0" collapsed="false">
      <c r="C942" s="6"/>
    </row>
    <row r="943" customFormat="false" ht="15.75" hidden="false" customHeight="false" outlineLevel="0" collapsed="false">
      <c r="C943" s="6"/>
    </row>
    <row r="944" customFormat="false" ht="15.75" hidden="false" customHeight="false" outlineLevel="0" collapsed="false">
      <c r="C944" s="6"/>
    </row>
    <row r="945" customFormat="false" ht="15.75" hidden="false" customHeight="false" outlineLevel="0" collapsed="false">
      <c r="C945" s="6"/>
    </row>
    <row r="946" customFormat="false" ht="15.75" hidden="false" customHeight="false" outlineLevel="0" collapsed="false">
      <c r="C946" s="6"/>
    </row>
    <row r="947" customFormat="false" ht="15.75" hidden="false" customHeight="false" outlineLevel="0" collapsed="false">
      <c r="C947" s="6"/>
    </row>
    <row r="948" customFormat="false" ht="15.75" hidden="false" customHeight="false" outlineLevel="0" collapsed="false">
      <c r="C948" s="6"/>
    </row>
    <row r="949" customFormat="false" ht="15.75" hidden="false" customHeight="false" outlineLevel="0" collapsed="false">
      <c r="C949" s="6"/>
    </row>
    <row r="950" customFormat="false" ht="15.75" hidden="false" customHeight="false" outlineLevel="0" collapsed="false">
      <c r="C950" s="6"/>
    </row>
    <row r="951" customFormat="false" ht="15.75" hidden="false" customHeight="false" outlineLevel="0" collapsed="false">
      <c r="C951" s="6"/>
    </row>
    <row r="952" customFormat="false" ht="15.75" hidden="false" customHeight="false" outlineLevel="0" collapsed="false">
      <c r="C952" s="6"/>
    </row>
    <row r="953" customFormat="false" ht="15.75" hidden="false" customHeight="false" outlineLevel="0" collapsed="false">
      <c r="C953" s="6"/>
    </row>
    <row r="954" customFormat="false" ht="15.75" hidden="false" customHeight="false" outlineLevel="0" collapsed="false">
      <c r="C954" s="6"/>
    </row>
    <row r="955" customFormat="false" ht="15.75" hidden="false" customHeight="false" outlineLevel="0" collapsed="false">
      <c r="C955" s="6"/>
    </row>
    <row r="956" customFormat="false" ht="15.75" hidden="false" customHeight="false" outlineLevel="0" collapsed="false">
      <c r="C956" s="6"/>
    </row>
    <row r="957" customFormat="false" ht="15.75" hidden="false" customHeight="false" outlineLevel="0" collapsed="false">
      <c r="C957" s="6"/>
    </row>
    <row r="958" customFormat="false" ht="15.75" hidden="false" customHeight="false" outlineLevel="0" collapsed="false">
      <c r="C958" s="6"/>
    </row>
    <row r="959" customFormat="false" ht="15.75" hidden="false" customHeight="false" outlineLevel="0" collapsed="false">
      <c r="C959" s="6"/>
    </row>
    <row r="960" customFormat="false" ht="15.75" hidden="false" customHeight="false" outlineLevel="0" collapsed="false">
      <c r="C960" s="6"/>
    </row>
    <row r="961" customFormat="false" ht="15.75" hidden="false" customHeight="false" outlineLevel="0" collapsed="false">
      <c r="C961" s="6"/>
    </row>
    <row r="962" customFormat="false" ht="15.75" hidden="false" customHeight="false" outlineLevel="0" collapsed="false">
      <c r="C962" s="6"/>
    </row>
    <row r="963" customFormat="false" ht="15.75" hidden="false" customHeight="false" outlineLevel="0" collapsed="false">
      <c r="C963" s="6"/>
    </row>
    <row r="964" customFormat="false" ht="15.75" hidden="false" customHeight="false" outlineLevel="0" collapsed="false">
      <c r="C964" s="6"/>
    </row>
    <row r="965" customFormat="false" ht="15.75" hidden="false" customHeight="false" outlineLevel="0" collapsed="false">
      <c r="C965" s="6"/>
    </row>
    <row r="966" customFormat="false" ht="15.75" hidden="false" customHeight="false" outlineLevel="0" collapsed="false">
      <c r="C966" s="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38.63"/>
    <col collapsed="false" customWidth="true" hidden="false" outlineLevel="0" max="2" min="2" style="1" width="24"/>
    <col collapsed="false" customWidth="true" hidden="false" outlineLevel="0" max="3" min="3" style="1" width="29"/>
  </cols>
  <sheetData>
    <row r="1" customFormat="false" ht="15.75" hidden="false" customHeight="false" outlineLevel="0" collapsed="false">
      <c r="A1" s="2" t="s">
        <v>380</v>
      </c>
      <c r="B1" s="2" t="s">
        <v>381</v>
      </c>
      <c r="C1" s="2" t="s">
        <v>382</v>
      </c>
    </row>
    <row r="2" customFormat="false" ht="15.75" hidden="false" customHeight="false" outlineLevel="0" collapsed="false">
      <c r="A2" s="5" t="s">
        <v>383</v>
      </c>
      <c r="B2" s="5" t="s">
        <v>384</v>
      </c>
      <c r="C2" s="5" t="s">
        <v>384</v>
      </c>
    </row>
    <row r="3" customFormat="false" ht="15.75" hidden="false" customHeight="false" outlineLevel="0" collapsed="false">
      <c r="A3" s="5" t="s">
        <v>385</v>
      </c>
      <c r="B3" s="5" t="s">
        <v>386</v>
      </c>
      <c r="C3" s="5" t="s">
        <v>386</v>
      </c>
    </row>
    <row r="4" customFormat="false" ht="15.75" hidden="false" customHeight="false" outlineLevel="0" collapsed="false">
      <c r="A4" s="5" t="s">
        <v>387</v>
      </c>
      <c r="B4" s="5" t="s">
        <v>388</v>
      </c>
      <c r="C4" s="5" t="s">
        <v>389</v>
      </c>
    </row>
    <row r="5" customFormat="false" ht="15.75" hidden="false" customHeight="false" outlineLevel="0" collapsed="false">
      <c r="A5" s="5" t="s">
        <v>390</v>
      </c>
      <c r="B5" s="5" t="s">
        <v>391</v>
      </c>
      <c r="C5" s="5" t="s">
        <v>391</v>
      </c>
    </row>
    <row r="6" customFormat="false" ht="15.75" hidden="false" customHeight="false" outlineLevel="0" collapsed="false">
      <c r="A6" s="5" t="s">
        <v>392</v>
      </c>
      <c r="B6" s="5" t="s">
        <v>393</v>
      </c>
      <c r="C6" s="5" t="s">
        <v>394</v>
      </c>
    </row>
    <row r="7" customFormat="false" ht="15.75" hidden="false" customHeight="false" outlineLevel="0" collapsed="false">
      <c r="A7" s="5" t="s">
        <v>395</v>
      </c>
      <c r="B7" s="5" t="s">
        <v>396</v>
      </c>
      <c r="C7" s="5" t="s">
        <v>397</v>
      </c>
    </row>
    <row r="8" customFormat="false" ht="15.75" hidden="false" customHeight="false" outlineLevel="0" collapsed="false">
      <c r="A8" s="5" t="s">
        <v>398</v>
      </c>
      <c r="B8" s="5" t="s">
        <v>399</v>
      </c>
      <c r="C8" s="5" t="s">
        <v>399</v>
      </c>
    </row>
    <row r="9" customFormat="false" ht="15.75" hidden="false" customHeight="false" outlineLevel="0" collapsed="false">
      <c r="A9" s="5" t="s">
        <v>400</v>
      </c>
      <c r="B9" s="5" t="s">
        <v>401</v>
      </c>
      <c r="C9" s="5" t="s">
        <v>401</v>
      </c>
    </row>
    <row r="10" customFormat="false" ht="15.75" hidden="false" customHeight="false" outlineLevel="0" collapsed="false">
      <c r="A10" s="5" t="s">
        <v>402</v>
      </c>
      <c r="B10" s="5" t="s">
        <v>403</v>
      </c>
      <c r="C10" s="5" t="s">
        <v>404</v>
      </c>
    </row>
    <row r="11" customFormat="false" ht="15.75" hidden="false" customHeight="false" outlineLevel="0" collapsed="false">
      <c r="A11" s="5" t="s">
        <v>405</v>
      </c>
      <c r="B11" s="5" t="s">
        <v>406</v>
      </c>
      <c r="C11" s="5" t="s">
        <v>407</v>
      </c>
    </row>
    <row r="12" customFormat="false" ht="15.75" hidden="false" customHeight="false" outlineLevel="0" collapsed="false">
      <c r="A12" s="5" t="s">
        <v>408</v>
      </c>
      <c r="B12" s="5" t="s">
        <v>409</v>
      </c>
      <c r="C12" s="5" t="s">
        <v>410</v>
      </c>
    </row>
    <row r="13" customFormat="false" ht="15.75" hidden="false" customHeight="false" outlineLevel="0" collapsed="false">
      <c r="A13" s="5" t="s">
        <v>411</v>
      </c>
      <c r="B13" s="5" t="s">
        <v>412</v>
      </c>
      <c r="C13" s="5" t="s">
        <v>413</v>
      </c>
    </row>
    <row r="14" customFormat="false" ht="15.75" hidden="false" customHeight="false" outlineLevel="0" collapsed="false">
      <c r="A14" s="5" t="s">
        <v>414</v>
      </c>
      <c r="B14" s="5" t="s">
        <v>415</v>
      </c>
      <c r="C14" s="5" t="s">
        <v>416</v>
      </c>
    </row>
    <row r="15" customFormat="false" ht="15.75" hidden="false" customHeight="false" outlineLevel="0" collapsed="false">
      <c r="A15" s="5" t="s">
        <v>417</v>
      </c>
      <c r="B15" s="5" t="s">
        <v>418</v>
      </c>
      <c r="C15" s="5" t="s">
        <v>419</v>
      </c>
    </row>
    <row r="16" customFormat="false" ht="15.75" hidden="false" customHeight="false" outlineLevel="0" collapsed="false">
      <c r="A16" s="5" t="s">
        <v>420</v>
      </c>
      <c r="B16" s="5" t="s">
        <v>421</v>
      </c>
      <c r="C16" s="5" t="s">
        <v>422</v>
      </c>
    </row>
    <row r="17" customFormat="false" ht="15.75" hidden="false" customHeight="false" outlineLevel="0" collapsed="false">
      <c r="A17" s="5" t="s">
        <v>423</v>
      </c>
      <c r="B17" s="5" t="s">
        <v>424</v>
      </c>
      <c r="C17" s="5" t="s">
        <v>425</v>
      </c>
    </row>
    <row r="18" customFormat="false" ht="15.75" hidden="false" customHeight="false" outlineLevel="0" collapsed="false">
      <c r="A18" s="5" t="s">
        <v>426</v>
      </c>
      <c r="B18" s="5" t="s">
        <v>427</v>
      </c>
      <c r="C18" s="5" t="s">
        <v>428</v>
      </c>
    </row>
    <row r="19" customFormat="false" ht="15.75" hidden="false" customHeight="false" outlineLevel="0" collapsed="false">
      <c r="A19" s="5" t="s">
        <v>429</v>
      </c>
      <c r="B19" s="5" t="s">
        <v>430</v>
      </c>
      <c r="C19" s="5" t="s">
        <v>431</v>
      </c>
    </row>
    <row r="20" customFormat="false" ht="15.75" hidden="false" customHeight="false" outlineLevel="0" collapsed="false">
      <c r="A20" s="5" t="s">
        <v>432</v>
      </c>
      <c r="B20" s="5" t="s">
        <v>433</v>
      </c>
      <c r="C20" s="5" t="s">
        <v>434</v>
      </c>
    </row>
    <row r="21" customFormat="false" ht="15.75" hidden="false" customHeight="false" outlineLevel="0" collapsed="false">
      <c r="A21" s="5" t="s">
        <v>435</v>
      </c>
      <c r="B21" s="5" t="s">
        <v>436</v>
      </c>
      <c r="C21" s="5" t="s">
        <v>437</v>
      </c>
    </row>
    <row r="22" customFormat="false" ht="15.75" hidden="false" customHeight="false" outlineLevel="0" collapsed="false">
      <c r="A22" s="5" t="s">
        <v>438</v>
      </c>
      <c r="B22" s="5" t="s">
        <v>439</v>
      </c>
      <c r="C22" s="5" t="s">
        <v>440</v>
      </c>
    </row>
    <row r="23" customFormat="false" ht="15.75" hidden="false" customHeight="false" outlineLevel="0" collapsed="false">
      <c r="A23" s="5" t="s">
        <v>441</v>
      </c>
      <c r="B23" s="5" t="s">
        <v>442</v>
      </c>
      <c r="C23" s="5" t="s">
        <v>443</v>
      </c>
    </row>
    <row r="24" customFormat="false" ht="15.75" hidden="false" customHeight="false" outlineLevel="0" collapsed="false">
      <c r="A24" s="5" t="s">
        <v>444</v>
      </c>
      <c r="B24" s="5" t="s">
        <v>445</v>
      </c>
      <c r="C24" s="5" t="s">
        <v>446</v>
      </c>
    </row>
    <row r="25" customFormat="false" ht="15.75" hidden="false" customHeight="false" outlineLevel="0" collapsed="false">
      <c r="A25" s="5" t="s">
        <v>447</v>
      </c>
      <c r="B25" s="5" t="s">
        <v>448</v>
      </c>
      <c r="C25" s="5" t="s">
        <v>436</v>
      </c>
    </row>
    <row r="26" customFormat="false" ht="15.75" hidden="false" customHeight="false" outlineLevel="0" collapsed="false">
      <c r="A26" s="5" t="s">
        <v>449</v>
      </c>
      <c r="B26" s="5" t="s">
        <v>450</v>
      </c>
      <c r="C26" s="5" t="s">
        <v>451</v>
      </c>
    </row>
    <row r="27" customFormat="false" ht="15.75" hidden="false" customHeight="false" outlineLevel="0" collapsed="false">
      <c r="A27" s="5" t="s">
        <v>452</v>
      </c>
      <c r="B27" s="5" t="s">
        <v>453</v>
      </c>
      <c r="C27" s="5" t="s">
        <v>439</v>
      </c>
    </row>
    <row r="28" customFormat="false" ht="15.75" hidden="false" customHeight="false" outlineLevel="0" collapsed="false">
      <c r="A28" s="5" t="s">
        <v>454</v>
      </c>
      <c r="B28" s="5" t="s">
        <v>455</v>
      </c>
      <c r="C28" s="5" t="s">
        <v>456</v>
      </c>
    </row>
    <row r="29" customFormat="false" ht="15.75" hidden="false" customHeight="false" outlineLevel="0" collapsed="false">
      <c r="A29" s="5" t="s">
        <v>457</v>
      </c>
      <c r="B29" s="5" t="s">
        <v>458</v>
      </c>
      <c r="C29" s="5" t="s">
        <v>442</v>
      </c>
    </row>
    <row r="30" customFormat="false" ht="15.75" hidden="false" customHeight="false" outlineLevel="0" collapsed="false">
      <c r="A30" s="5" t="s">
        <v>459</v>
      </c>
      <c r="B30" s="5" t="s">
        <v>460</v>
      </c>
      <c r="C30" s="5" t="s">
        <v>445</v>
      </c>
    </row>
    <row r="31" customFormat="false" ht="15.75" hidden="false" customHeight="false" outlineLevel="0" collapsed="false">
      <c r="A31" s="5" t="s">
        <v>461</v>
      </c>
      <c r="B31" s="5" t="s">
        <v>462</v>
      </c>
      <c r="C31" s="5" t="s">
        <v>448</v>
      </c>
    </row>
    <row r="32" customFormat="false" ht="15.75" hidden="false" customHeight="false" outlineLevel="0" collapsed="false">
      <c r="A32" s="5" t="s">
        <v>463</v>
      </c>
      <c r="B32" s="5" t="s">
        <v>464</v>
      </c>
      <c r="C32" s="5" t="s">
        <v>465</v>
      </c>
    </row>
    <row r="33" customFormat="false" ht="15.75" hidden="false" customHeight="false" outlineLevel="0" collapsed="false">
      <c r="A33" s="5" t="s">
        <v>466</v>
      </c>
      <c r="B33" s="5" t="s">
        <v>467</v>
      </c>
      <c r="C33" s="5" t="s">
        <v>468</v>
      </c>
    </row>
    <row r="34" customFormat="false" ht="15.75" hidden="false" customHeight="false" outlineLevel="0" collapsed="false">
      <c r="A34" s="5" t="s">
        <v>469</v>
      </c>
      <c r="B34" s="5" t="s">
        <v>470</v>
      </c>
      <c r="C34" s="5" t="s">
        <v>471</v>
      </c>
    </row>
    <row r="35" customFormat="false" ht="15.75" hidden="false" customHeight="false" outlineLevel="0" collapsed="false">
      <c r="A35" s="5" t="s">
        <v>472</v>
      </c>
      <c r="B35" s="5" t="s">
        <v>473</v>
      </c>
      <c r="C35" s="5" t="s">
        <v>455</v>
      </c>
    </row>
    <row r="36" customFormat="false" ht="15.75" hidden="false" customHeight="false" outlineLevel="0" collapsed="false">
      <c r="A36" s="5" t="s">
        <v>474</v>
      </c>
      <c r="B36" s="5" t="s">
        <v>475</v>
      </c>
      <c r="C36" s="5" t="s">
        <v>476</v>
      </c>
    </row>
    <row r="37" customFormat="false" ht="15.75" hidden="false" customHeight="false" outlineLevel="0" collapsed="false">
      <c r="A37" s="5" t="s">
        <v>477</v>
      </c>
      <c r="B37" s="5" t="s">
        <v>478</v>
      </c>
      <c r="C37" s="5" t="s">
        <v>479</v>
      </c>
    </row>
    <row r="38" customFormat="false" ht="15.75" hidden="false" customHeight="false" outlineLevel="0" collapsed="false">
      <c r="A38" s="5" t="s">
        <v>480</v>
      </c>
      <c r="B38" s="5" t="s">
        <v>481</v>
      </c>
      <c r="C38" s="5" t="s">
        <v>482</v>
      </c>
    </row>
    <row r="39" customFormat="false" ht="15.75" hidden="false" customHeight="false" outlineLevel="0" collapsed="false">
      <c r="A39" s="5" t="s">
        <v>483</v>
      </c>
      <c r="B39" s="5" t="s">
        <v>484</v>
      </c>
      <c r="C39" s="5" t="s">
        <v>485</v>
      </c>
    </row>
    <row r="40" customFormat="false" ht="15.75" hidden="false" customHeight="false" outlineLevel="0" collapsed="false">
      <c r="A40" s="5" t="s">
        <v>486</v>
      </c>
      <c r="B40" s="5" t="s">
        <v>487</v>
      </c>
      <c r="C40" s="5" t="s">
        <v>488</v>
      </c>
    </row>
    <row r="41" customFormat="false" ht="15.75" hidden="false" customHeight="false" outlineLevel="0" collapsed="false">
      <c r="A41" s="5" t="s">
        <v>489</v>
      </c>
      <c r="B41" s="5" t="s">
        <v>490</v>
      </c>
      <c r="C41" s="5" t="s">
        <v>460</v>
      </c>
    </row>
    <row r="42" customFormat="false" ht="15.75" hidden="false" customHeight="false" outlineLevel="0" collapsed="false">
      <c r="A42" s="5" t="s">
        <v>491</v>
      </c>
      <c r="B42" s="5" t="s">
        <v>492</v>
      </c>
      <c r="C42" s="5" t="s">
        <v>493</v>
      </c>
    </row>
    <row r="43" customFormat="false" ht="15.75" hidden="false" customHeight="false" outlineLevel="0" collapsed="false">
      <c r="A43" s="5" t="s">
        <v>494</v>
      </c>
      <c r="B43" s="5" t="s">
        <v>472</v>
      </c>
      <c r="C43" s="5" t="s">
        <v>462</v>
      </c>
    </row>
    <row r="44" customFormat="false" ht="15.75" hidden="false" customHeight="false" outlineLevel="0" collapsed="false">
      <c r="A44" s="5" t="s">
        <v>495</v>
      </c>
      <c r="B44" s="5" t="s">
        <v>496</v>
      </c>
      <c r="C44" s="5" t="s">
        <v>497</v>
      </c>
    </row>
    <row r="45" customFormat="false" ht="15.75" hidden="false" customHeight="false" outlineLevel="0" collapsed="false">
      <c r="A45" s="5" t="s">
        <v>498</v>
      </c>
      <c r="B45" s="5" t="s">
        <v>499</v>
      </c>
      <c r="C45" s="5" t="s">
        <v>464</v>
      </c>
    </row>
    <row r="46" customFormat="false" ht="15.75" hidden="false" customHeight="false" outlineLevel="0" collapsed="false">
      <c r="A46" s="5" t="s">
        <v>500</v>
      </c>
      <c r="B46" s="5" t="s">
        <v>501</v>
      </c>
      <c r="C46" s="5" t="s">
        <v>467</v>
      </c>
    </row>
    <row r="47" customFormat="false" ht="15.75" hidden="false" customHeight="false" outlineLevel="0" collapsed="false">
      <c r="A47" s="5" t="s">
        <v>502</v>
      </c>
      <c r="B47" s="5" t="s">
        <v>503</v>
      </c>
      <c r="C47" s="5" t="s">
        <v>470</v>
      </c>
    </row>
    <row r="48" customFormat="false" ht="15.75" hidden="false" customHeight="false" outlineLevel="0" collapsed="false">
      <c r="A48" s="5" t="s">
        <v>504</v>
      </c>
      <c r="B48" s="5" t="s">
        <v>463</v>
      </c>
      <c r="C48" s="5" t="s">
        <v>505</v>
      </c>
    </row>
    <row r="49" customFormat="false" ht="15.75" hidden="false" customHeight="false" outlineLevel="0" collapsed="false">
      <c r="A49" s="5" t="s">
        <v>506</v>
      </c>
      <c r="B49" s="5" t="s">
        <v>507</v>
      </c>
      <c r="C49" s="5" t="s">
        <v>508</v>
      </c>
    </row>
    <row r="50" customFormat="false" ht="15.75" hidden="false" customHeight="false" outlineLevel="0" collapsed="false">
      <c r="A50" s="5" t="s">
        <v>509</v>
      </c>
      <c r="B50" s="5" t="s">
        <v>510</v>
      </c>
      <c r="C50" s="5" t="s">
        <v>511</v>
      </c>
    </row>
    <row r="51" customFormat="false" ht="15.75" hidden="false" customHeight="false" outlineLevel="0" collapsed="false">
      <c r="A51" s="5" t="s">
        <v>512</v>
      </c>
      <c r="B51" s="5" t="s">
        <v>513</v>
      </c>
      <c r="C51" s="5" t="s">
        <v>514</v>
      </c>
    </row>
    <row r="52" customFormat="false" ht="15.75" hidden="false" customHeight="false" outlineLevel="0" collapsed="false">
      <c r="A52" s="5" t="s">
        <v>515</v>
      </c>
      <c r="B52" s="5" t="s">
        <v>516</v>
      </c>
      <c r="C52" s="5" t="s">
        <v>517</v>
      </c>
    </row>
    <row r="53" customFormat="false" ht="15.75" hidden="false" customHeight="false" outlineLevel="0" collapsed="false">
      <c r="A53" s="5" t="s">
        <v>518</v>
      </c>
      <c r="B53" s="5" t="s">
        <v>519</v>
      </c>
      <c r="C53" s="5" t="s">
        <v>484</v>
      </c>
    </row>
    <row r="54" customFormat="false" ht="15.75" hidden="false" customHeight="false" outlineLevel="0" collapsed="false">
      <c r="A54" s="5" t="s">
        <v>520</v>
      </c>
      <c r="B54" s="5" t="s">
        <v>521</v>
      </c>
      <c r="C54" s="5" t="s">
        <v>522</v>
      </c>
    </row>
    <row r="55" customFormat="false" ht="15.75" hidden="false" customHeight="false" outlineLevel="0" collapsed="false">
      <c r="A55" s="5" t="s">
        <v>523</v>
      </c>
    </row>
    <row r="56" customFormat="false" ht="15.75" hidden="false" customHeight="false" outlineLevel="0" collapsed="false">
      <c r="B56" s="5"/>
      <c r="C56" s="5"/>
    </row>
    <row r="57" customFormat="false" ht="15.75" hidden="false" customHeight="false" outlineLevel="0" collapsed="false">
      <c r="B57" s="5"/>
      <c r="C57" s="5"/>
    </row>
    <row r="58" customFormat="false" ht="15.75" hidden="false" customHeight="false" outlineLevel="0" collapsed="false">
      <c r="B58" s="5"/>
      <c r="C58" s="5"/>
    </row>
    <row r="59" customFormat="false" ht="15.75" hidden="false" customHeight="false" outlineLevel="0" collapsed="false">
      <c r="B59" s="5"/>
      <c r="C59" s="5"/>
    </row>
    <row r="60" customFormat="false" ht="15.75" hidden="false" customHeight="false" outlineLevel="0" collapsed="false">
      <c r="B60" s="5"/>
      <c r="C60" s="5"/>
    </row>
    <row r="61" customFormat="false" ht="15.75" hidden="false" customHeight="false" outlineLevel="0" collapsed="false">
      <c r="B61" s="5"/>
      <c r="C61" s="5"/>
    </row>
    <row r="62" customFormat="false" ht="15.75" hidden="false" customHeight="false" outlineLevel="0" collapsed="false">
      <c r="B62" s="5"/>
      <c r="C62" s="5"/>
    </row>
    <row r="63" customFormat="false" ht="15.75" hidden="false" customHeight="false" outlineLevel="0" collapsed="false">
      <c r="B63" s="5"/>
      <c r="C63" s="5"/>
    </row>
    <row r="64" customFormat="false" ht="15.75" hidden="false" customHeight="false" outlineLevel="0" collapsed="false">
      <c r="B64" s="5"/>
      <c r="C64" s="5"/>
    </row>
    <row r="65" customFormat="false" ht="15.75" hidden="false" customHeight="false" outlineLevel="0" collapsed="false">
      <c r="B65" s="5"/>
      <c r="C65" s="5"/>
    </row>
    <row r="66" customFormat="false" ht="15.75" hidden="false" customHeight="false" outlineLevel="0" collapsed="false">
      <c r="B66" s="5"/>
      <c r="C66" s="5"/>
    </row>
    <row r="67" customFormat="false" ht="15.75" hidden="false" customHeight="false" outlineLevel="0" collapsed="false">
      <c r="B67" s="5"/>
      <c r="C67" s="5"/>
    </row>
    <row r="68" customFormat="false" ht="15.75" hidden="false" customHeight="false" outlineLevel="0" collapsed="false">
      <c r="B68" s="5"/>
      <c r="C68" s="5"/>
    </row>
    <row r="69" customFormat="false" ht="15.75" hidden="false" customHeight="false" outlineLevel="0" collapsed="false">
      <c r="B69" s="5"/>
      <c r="C69" s="5"/>
    </row>
    <row r="70" customFormat="false" ht="15.75" hidden="false" customHeight="false" outlineLevel="0" collapsed="false">
      <c r="B70" s="5"/>
      <c r="C70" s="5"/>
    </row>
    <row r="71" customFormat="false" ht="15.75" hidden="false" customHeight="false" outlineLevel="0" collapsed="false">
      <c r="B71" s="5"/>
      <c r="C71" s="5"/>
    </row>
    <row r="72" customFormat="false" ht="15.75" hidden="false" customHeight="false" outlineLevel="0" collapsed="false">
      <c r="B72" s="5"/>
      <c r="C72" s="5"/>
    </row>
    <row r="73" customFormat="false" ht="15.75" hidden="false" customHeight="false" outlineLevel="0" collapsed="false">
      <c r="B73" s="5"/>
      <c r="C73" s="5"/>
    </row>
    <row r="74" customFormat="false" ht="15.75" hidden="false" customHeight="false" outlineLevel="0" collapsed="false">
      <c r="B74" s="5"/>
      <c r="C74" s="5"/>
    </row>
    <row r="75" customFormat="false" ht="15.75" hidden="false" customHeight="false" outlineLevel="0" collapsed="false">
      <c r="B75" s="5"/>
      <c r="C75" s="5"/>
    </row>
    <row r="76" customFormat="false" ht="15.75" hidden="false" customHeight="false" outlineLevel="0" collapsed="false">
      <c r="B76" s="5"/>
      <c r="C76" s="5"/>
    </row>
    <row r="77" customFormat="false" ht="15.75" hidden="false" customHeight="false" outlineLevel="0" collapsed="false">
      <c r="B77" s="5"/>
      <c r="C77" s="5"/>
    </row>
    <row r="78" customFormat="false" ht="15.75" hidden="false" customHeight="false" outlineLevel="0" collapsed="false">
      <c r="B78" s="5"/>
      <c r="C78" s="5"/>
    </row>
    <row r="79" customFormat="false" ht="15.75" hidden="false" customHeight="false" outlineLevel="0" collapsed="false">
      <c r="B79" s="5"/>
      <c r="C79" s="5"/>
    </row>
    <row r="80" customFormat="false" ht="15.75" hidden="false" customHeight="false" outlineLevel="0" collapsed="false">
      <c r="B80" s="5"/>
      <c r="C80" s="5"/>
    </row>
    <row r="81" customFormat="false" ht="15.75" hidden="false" customHeight="false" outlineLevel="0" collapsed="false">
      <c r="B81" s="5"/>
      <c r="C81" s="5"/>
    </row>
    <row r="82" customFormat="false" ht="15.75" hidden="false" customHeight="false" outlineLevel="0" collapsed="false">
      <c r="B82" s="5"/>
      <c r="C82" s="5"/>
    </row>
    <row r="83" customFormat="false" ht="15.75" hidden="false" customHeight="false" outlineLevel="0" collapsed="false">
      <c r="B83" s="5"/>
      <c r="C83" s="5"/>
    </row>
    <row r="84" customFormat="false" ht="15.75" hidden="false" customHeight="false" outlineLevel="0" collapsed="false">
      <c r="B84" s="5"/>
      <c r="C84" s="5"/>
    </row>
    <row r="85" customFormat="false" ht="15.75" hidden="false" customHeight="false" outlineLevel="0" collapsed="false">
      <c r="B85" s="5"/>
      <c r="C85" s="5"/>
    </row>
    <row r="86" customFormat="false" ht="15.75" hidden="false" customHeight="false" outlineLevel="0" collapsed="false">
      <c r="B86" s="5"/>
      <c r="C86" s="5"/>
    </row>
    <row r="87" customFormat="false" ht="15.75" hidden="false" customHeight="false" outlineLevel="0" collapsed="false">
      <c r="B87" s="5"/>
      <c r="C87" s="5"/>
    </row>
    <row r="88" customFormat="false" ht="15.75" hidden="false" customHeight="false" outlineLevel="0" collapsed="false">
      <c r="B88" s="5"/>
      <c r="C88" s="5"/>
    </row>
    <row r="89" customFormat="false" ht="15.75" hidden="false" customHeight="false" outlineLevel="0" collapsed="false">
      <c r="B89" s="5"/>
      <c r="C89" s="5"/>
    </row>
    <row r="90" customFormat="false" ht="15.75" hidden="false" customHeight="false" outlineLevel="0" collapsed="false">
      <c r="B90" s="5"/>
      <c r="C90" s="5"/>
    </row>
    <row r="91" customFormat="false" ht="15.75" hidden="false" customHeight="false" outlineLevel="0" collapsed="false">
      <c r="B91" s="5"/>
      <c r="C91" s="5"/>
    </row>
    <row r="92" customFormat="false" ht="15.75" hidden="false" customHeight="false" outlineLevel="0" collapsed="false">
      <c r="B92" s="5"/>
      <c r="C92" s="5"/>
    </row>
    <row r="93" customFormat="false" ht="15.75" hidden="false" customHeight="false" outlineLevel="0" collapsed="false">
      <c r="B93" s="5"/>
      <c r="C93" s="5"/>
    </row>
    <row r="94" customFormat="false" ht="15.75" hidden="false" customHeight="false" outlineLevel="0" collapsed="false">
      <c r="B94" s="5"/>
      <c r="C94" s="5"/>
    </row>
    <row r="95" customFormat="false" ht="15.75" hidden="false" customHeight="false" outlineLevel="0" collapsed="false">
      <c r="B95" s="5"/>
      <c r="C95" s="5"/>
    </row>
    <row r="96" customFormat="false" ht="15.75" hidden="false" customHeight="false" outlineLevel="0" collapsed="false">
      <c r="B96" s="5"/>
      <c r="C96" s="5"/>
    </row>
    <row r="97" customFormat="false" ht="15.75" hidden="false" customHeight="false" outlineLevel="0" collapsed="false">
      <c r="B97" s="5"/>
      <c r="C97" s="5"/>
    </row>
    <row r="98" customFormat="false" ht="15.75" hidden="false" customHeight="false" outlineLevel="0" collapsed="false">
      <c r="B98" s="5"/>
      <c r="C98" s="5"/>
    </row>
    <row r="99" customFormat="false" ht="15.75" hidden="false" customHeight="false" outlineLevel="0" collapsed="false">
      <c r="B99" s="5"/>
      <c r="C99" s="5"/>
    </row>
    <row r="100" customFormat="false" ht="15.75" hidden="false" customHeight="false" outlineLevel="0" collapsed="false">
      <c r="B100" s="5"/>
      <c r="C100" s="5"/>
    </row>
    <row r="101" customFormat="false" ht="15.75" hidden="false" customHeight="false" outlineLevel="0" collapsed="false">
      <c r="B101" s="5"/>
      <c r="C101" s="5"/>
    </row>
    <row r="102" customFormat="false" ht="15.75" hidden="false" customHeight="false" outlineLevel="0" collapsed="false">
      <c r="B102" s="5"/>
      <c r="C102" s="5"/>
    </row>
    <row r="103" customFormat="false" ht="15.75" hidden="false" customHeight="false" outlineLevel="0" collapsed="false">
      <c r="B103" s="5"/>
      <c r="C103" s="5"/>
    </row>
    <row r="104" customFormat="false" ht="15.75" hidden="false" customHeight="false" outlineLevel="0" collapsed="false">
      <c r="B104" s="5"/>
      <c r="C104" s="5"/>
    </row>
    <row r="105" customFormat="false" ht="15.75" hidden="false" customHeight="false" outlineLevel="0" collapsed="false">
      <c r="B105" s="5"/>
      <c r="C105" s="5"/>
    </row>
    <row r="106" customFormat="false" ht="15.75" hidden="false" customHeight="false" outlineLevel="0" collapsed="false">
      <c r="B106" s="5"/>
      <c r="C106" s="5"/>
    </row>
    <row r="107" customFormat="false" ht="15.75" hidden="false" customHeight="false" outlineLevel="0" collapsed="false">
      <c r="B107" s="5"/>
      <c r="C107" s="5"/>
    </row>
    <row r="108" customFormat="false" ht="15.75" hidden="false" customHeight="false" outlineLevel="0" collapsed="false">
      <c r="B108" s="5"/>
      <c r="C108" s="5"/>
    </row>
    <row r="109" customFormat="false" ht="15.75" hidden="false" customHeight="false" outlineLevel="0" collapsed="false">
      <c r="B109" s="5"/>
      <c r="C109" s="5"/>
    </row>
    <row r="110" customFormat="false" ht="15.75" hidden="false" customHeight="false" outlineLevel="0" collapsed="false">
      <c r="B110" s="5"/>
      <c r="C110" s="5"/>
    </row>
    <row r="111" customFormat="false" ht="15.75" hidden="false" customHeight="false" outlineLevel="0" collapsed="false">
      <c r="B111" s="5"/>
      <c r="C111" s="5"/>
    </row>
    <row r="112" customFormat="false" ht="15.75" hidden="false" customHeight="false" outlineLevel="0" collapsed="false">
      <c r="B112" s="5"/>
      <c r="C112" s="5"/>
    </row>
    <row r="113" customFormat="false" ht="15.75" hidden="false" customHeight="false" outlineLevel="0" collapsed="false">
      <c r="B113" s="5"/>
      <c r="C113" s="5"/>
    </row>
    <row r="114" customFormat="false" ht="15.75" hidden="false" customHeight="false" outlineLevel="0" collapsed="false">
      <c r="B114" s="5"/>
      <c r="C114" s="5"/>
    </row>
    <row r="115" customFormat="false" ht="15.75" hidden="false" customHeight="false" outlineLevel="0" collapsed="false">
      <c r="B115" s="5"/>
      <c r="C115" s="5"/>
    </row>
    <row r="116" customFormat="false" ht="15.75" hidden="false" customHeight="false" outlineLevel="0" collapsed="false">
      <c r="B116" s="5"/>
      <c r="C116" s="5"/>
    </row>
    <row r="117" customFormat="false" ht="15.75" hidden="false" customHeight="false" outlineLevel="0" collapsed="false">
      <c r="B117" s="5"/>
      <c r="C117" s="5"/>
    </row>
    <row r="118" customFormat="false" ht="15.75" hidden="false" customHeight="false" outlineLevel="0" collapsed="false">
      <c r="B118" s="5"/>
      <c r="C118" s="5"/>
    </row>
    <row r="119" customFormat="false" ht="15.75" hidden="false" customHeight="false" outlineLevel="0" collapsed="false">
      <c r="B119" s="5"/>
      <c r="C119" s="5"/>
    </row>
    <row r="120" customFormat="false" ht="15.75" hidden="false" customHeight="false" outlineLevel="0" collapsed="false">
      <c r="B120" s="5"/>
      <c r="C120" s="5"/>
    </row>
    <row r="121" customFormat="false" ht="15.75" hidden="false" customHeight="false" outlineLevel="0" collapsed="false">
      <c r="B121" s="5"/>
      <c r="C121" s="5"/>
    </row>
    <row r="122" customFormat="false" ht="15.75" hidden="false" customHeight="false" outlineLevel="0" collapsed="false">
      <c r="B122" s="5"/>
      <c r="C122" s="5"/>
    </row>
    <row r="123" customFormat="false" ht="15.75" hidden="false" customHeight="false" outlineLevel="0" collapsed="false">
      <c r="B123" s="5"/>
      <c r="C123" s="5"/>
    </row>
    <row r="124" customFormat="false" ht="15.75" hidden="false" customHeight="false" outlineLevel="0" collapsed="false">
      <c r="B124" s="5"/>
      <c r="C124" s="5"/>
    </row>
    <row r="125" customFormat="false" ht="15.75" hidden="false" customHeight="false" outlineLevel="0" collapsed="false">
      <c r="B125" s="5"/>
      <c r="C125" s="5"/>
    </row>
    <row r="126" customFormat="false" ht="15.75" hidden="false" customHeight="false" outlineLevel="0" collapsed="false">
      <c r="B126" s="5"/>
      <c r="C126" s="5"/>
    </row>
    <row r="127" customFormat="false" ht="15.75" hidden="false" customHeight="false" outlineLevel="0" collapsed="false">
      <c r="B127" s="5"/>
      <c r="C127" s="5"/>
    </row>
    <row r="128" customFormat="false" ht="15.75" hidden="false" customHeight="false" outlineLevel="0" collapsed="false">
      <c r="B128" s="5"/>
      <c r="C128" s="5"/>
    </row>
    <row r="129" customFormat="false" ht="15.75" hidden="false" customHeight="false" outlineLevel="0" collapsed="false">
      <c r="B129" s="5"/>
      <c r="C129" s="5"/>
    </row>
    <row r="130" customFormat="false" ht="15.75" hidden="false" customHeight="false" outlineLevel="0" collapsed="false">
      <c r="B130" s="5"/>
      <c r="C130" s="5"/>
    </row>
    <row r="131" customFormat="false" ht="15.75" hidden="false" customHeight="false" outlineLevel="0" collapsed="false">
      <c r="B131" s="5"/>
      <c r="C131" s="5"/>
    </row>
    <row r="132" customFormat="false" ht="15.75" hidden="false" customHeight="false" outlineLevel="0" collapsed="false">
      <c r="B132" s="5"/>
      <c r="C132" s="5"/>
    </row>
    <row r="133" customFormat="false" ht="15.75" hidden="false" customHeight="false" outlineLevel="0" collapsed="false">
      <c r="B133" s="5"/>
      <c r="C133" s="5"/>
    </row>
    <row r="134" customFormat="false" ht="15.75" hidden="false" customHeight="false" outlineLevel="0" collapsed="false">
      <c r="B134" s="5"/>
      <c r="C134" s="5"/>
    </row>
    <row r="135" customFormat="false" ht="15.75" hidden="false" customHeight="false" outlineLevel="0" collapsed="false">
      <c r="B135" s="5"/>
      <c r="C135" s="5"/>
    </row>
    <row r="136" customFormat="false" ht="15.75" hidden="false" customHeight="false" outlineLevel="0" collapsed="false">
      <c r="B136" s="5"/>
      <c r="C136" s="5"/>
    </row>
    <row r="137" customFormat="false" ht="15.75" hidden="false" customHeight="false" outlineLevel="0" collapsed="false">
      <c r="B137" s="5"/>
      <c r="C137" s="5"/>
    </row>
    <row r="138" customFormat="false" ht="15.75" hidden="false" customHeight="false" outlineLevel="0" collapsed="false">
      <c r="B138" s="5"/>
      <c r="C138" s="5"/>
    </row>
    <row r="139" customFormat="false" ht="15.75" hidden="false" customHeight="false" outlineLevel="0" collapsed="false">
      <c r="B139" s="5"/>
      <c r="C139" s="5"/>
    </row>
    <row r="140" customFormat="false" ht="15.75" hidden="false" customHeight="false" outlineLevel="0" collapsed="false">
      <c r="B140" s="5"/>
      <c r="C140" s="5"/>
    </row>
    <row r="141" customFormat="false" ht="15.75" hidden="false" customHeight="false" outlineLevel="0" collapsed="false">
      <c r="B141" s="5"/>
      <c r="C141" s="5"/>
    </row>
    <row r="142" customFormat="false" ht="15.75" hidden="false" customHeight="false" outlineLevel="0" collapsed="false">
      <c r="B142" s="5"/>
      <c r="C142" s="5"/>
    </row>
    <row r="143" customFormat="false" ht="15.75" hidden="false" customHeight="false" outlineLevel="0" collapsed="false">
      <c r="B143" s="5"/>
      <c r="C143" s="5"/>
    </row>
    <row r="144" customFormat="false" ht="15.75" hidden="false" customHeight="false" outlineLevel="0" collapsed="false">
      <c r="B144" s="5"/>
      <c r="C144" s="5"/>
    </row>
    <row r="145" customFormat="false" ht="15.75" hidden="false" customHeight="false" outlineLevel="0" collapsed="false">
      <c r="B145" s="5"/>
      <c r="C145" s="5"/>
    </row>
    <row r="146" customFormat="false" ht="15.75" hidden="false" customHeight="false" outlineLevel="0" collapsed="false">
      <c r="B146" s="5"/>
      <c r="C146" s="5"/>
    </row>
    <row r="147" customFormat="false" ht="15.75" hidden="false" customHeight="false" outlineLevel="0" collapsed="false">
      <c r="B147" s="5"/>
      <c r="C147" s="5"/>
    </row>
    <row r="148" customFormat="false" ht="15.75" hidden="false" customHeight="false" outlineLevel="0" collapsed="false">
      <c r="B148" s="5"/>
      <c r="C148" s="5"/>
    </row>
    <row r="149" customFormat="false" ht="15.75" hidden="false" customHeight="false" outlineLevel="0" collapsed="false">
      <c r="B149" s="5"/>
      <c r="C149" s="5"/>
    </row>
    <row r="150" customFormat="false" ht="15.75" hidden="false" customHeight="false" outlineLevel="0" collapsed="false">
      <c r="B150" s="5"/>
      <c r="C150" s="5"/>
    </row>
    <row r="151" customFormat="false" ht="15.75" hidden="false" customHeight="false" outlineLevel="0" collapsed="false">
      <c r="B151" s="5"/>
      <c r="C151" s="5"/>
    </row>
    <row r="152" customFormat="false" ht="15.75" hidden="false" customHeight="false" outlineLevel="0" collapsed="false">
      <c r="B152" s="5"/>
      <c r="C152" s="5"/>
    </row>
    <row r="153" customFormat="false" ht="15.75" hidden="false" customHeight="false" outlineLevel="0" collapsed="false">
      <c r="B153" s="5"/>
      <c r="C153" s="5"/>
    </row>
    <row r="154" customFormat="false" ht="15.75" hidden="false" customHeight="false" outlineLevel="0" collapsed="false">
      <c r="B154" s="5"/>
      <c r="C154" s="5"/>
    </row>
    <row r="155" customFormat="false" ht="15.75" hidden="false" customHeight="false" outlineLevel="0" collapsed="false">
      <c r="B155" s="5"/>
      <c r="C155" s="5"/>
    </row>
    <row r="156" customFormat="false" ht="15.75" hidden="false" customHeight="false" outlineLevel="0" collapsed="false">
      <c r="B156" s="5"/>
      <c r="C156" s="5"/>
    </row>
    <row r="157" customFormat="false" ht="15.75" hidden="false" customHeight="false" outlineLevel="0" collapsed="false">
      <c r="B157" s="5"/>
      <c r="C157" s="5"/>
    </row>
    <row r="158" customFormat="false" ht="15.75" hidden="false" customHeight="false" outlineLevel="0" collapsed="false">
      <c r="B158" s="5"/>
      <c r="C158" s="5"/>
    </row>
    <row r="159" customFormat="false" ht="15.75" hidden="false" customHeight="false" outlineLevel="0" collapsed="false">
      <c r="B159" s="5"/>
      <c r="C159" s="5"/>
    </row>
    <row r="160" customFormat="false" ht="15.75" hidden="false" customHeight="false" outlineLevel="0" collapsed="false">
      <c r="B160" s="5"/>
      <c r="C160" s="5"/>
    </row>
    <row r="161" customFormat="false" ht="15.75" hidden="false" customHeight="false" outlineLevel="0" collapsed="false">
      <c r="B161" s="5"/>
      <c r="C161" s="5"/>
    </row>
    <row r="162" customFormat="false" ht="15.75" hidden="false" customHeight="false" outlineLevel="0" collapsed="false">
      <c r="B162" s="5"/>
      <c r="C162" s="5"/>
    </row>
    <row r="163" customFormat="false" ht="15.75" hidden="false" customHeight="false" outlineLevel="0" collapsed="false">
      <c r="B163" s="5"/>
      <c r="C163" s="5"/>
    </row>
    <row r="164" customFormat="false" ht="15.75" hidden="false" customHeight="false" outlineLevel="0" collapsed="false">
      <c r="B164" s="5"/>
      <c r="C164" s="5"/>
    </row>
    <row r="165" customFormat="false" ht="15.75" hidden="false" customHeight="false" outlineLevel="0" collapsed="false">
      <c r="B165" s="5"/>
      <c r="C165" s="5"/>
    </row>
    <row r="166" customFormat="false" ht="15.75" hidden="false" customHeight="false" outlineLevel="0" collapsed="false">
      <c r="B166" s="5"/>
      <c r="C166" s="5"/>
    </row>
    <row r="167" customFormat="false" ht="15.75" hidden="false" customHeight="false" outlineLevel="0" collapsed="false">
      <c r="B167" s="5"/>
      <c r="C167" s="5"/>
    </row>
    <row r="168" customFormat="false" ht="15.75" hidden="false" customHeight="false" outlineLevel="0" collapsed="false">
      <c r="B168" s="5"/>
      <c r="C168" s="5"/>
    </row>
    <row r="169" customFormat="false" ht="15.75" hidden="false" customHeight="false" outlineLevel="0" collapsed="false">
      <c r="B169" s="5"/>
      <c r="C169" s="5"/>
    </row>
    <row r="170" customFormat="false" ht="15.75" hidden="false" customHeight="false" outlineLevel="0" collapsed="false">
      <c r="B170" s="5"/>
      <c r="C170" s="5"/>
    </row>
    <row r="171" customFormat="false" ht="15.75" hidden="false" customHeight="false" outlineLevel="0" collapsed="false">
      <c r="B171" s="5"/>
      <c r="C171" s="5"/>
    </row>
    <row r="172" customFormat="false" ht="15.75" hidden="false" customHeight="false" outlineLevel="0" collapsed="false">
      <c r="B172" s="5"/>
      <c r="C172" s="5"/>
    </row>
    <row r="173" customFormat="false" ht="15.75" hidden="false" customHeight="false" outlineLevel="0" collapsed="false">
      <c r="B173" s="5"/>
      <c r="C173" s="5"/>
    </row>
    <row r="174" customFormat="false" ht="15.75" hidden="false" customHeight="false" outlineLevel="0" collapsed="false">
      <c r="B174" s="5"/>
      <c r="C174" s="5"/>
    </row>
    <row r="175" customFormat="false" ht="15.75" hidden="false" customHeight="false" outlineLevel="0" collapsed="false">
      <c r="B175" s="5"/>
      <c r="C175" s="5"/>
    </row>
    <row r="176" customFormat="false" ht="15.75" hidden="false" customHeight="false" outlineLevel="0" collapsed="false">
      <c r="B176" s="5"/>
      <c r="C176" s="5"/>
    </row>
    <row r="177" customFormat="false" ht="15.75" hidden="false" customHeight="false" outlineLevel="0" collapsed="false">
      <c r="B177" s="5"/>
      <c r="C177" s="5"/>
    </row>
    <row r="178" customFormat="false" ht="15.75" hidden="false" customHeight="false" outlineLevel="0" collapsed="false">
      <c r="B178" s="5"/>
      <c r="C178" s="5"/>
    </row>
    <row r="179" customFormat="false" ht="15.75" hidden="false" customHeight="false" outlineLevel="0" collapsed="false">
      <c r="B179" s="5"/>
      <c r="C179" s="5"/>
    </row>
    <row r="180" customFormat="false" ht="15.75" hidden="false" customHeight="false" outlineLevel="0" collapsed="false">
      <c r="B180" s="5"/>
      <c r="C180" s="5"/>
    </row>
    <row r="181" customFormat="false" ht="15.75" hidden="false" customHeight="false" outlineLevel="0" collapsed="false">
      <c r="B181" s="5"/>
      <c r="C181" s="5"/>
    </row>
    <row r="182" customFormat="false" ht="15.75" hidden="false" customHeight="false" outlineLevel="0" collapsed="false">
      <c r="B182" s="5"/>
      <c r="C182" s="5"/>
    </row>
    <row r="183" customFormat="false" ht="15.75" hidden="false" customHeight="false" outlineLevel="0" collapsed="false">
      <c r="B183" s="5"/>
      <c r="C183" s="5"/>
    </row>
    <row r="184" customFormat="false" ht="15.75" hidden="false" customHeight="false" outlineLevel="0" collapsed="false">
      <c r="B184" s="5"/>
      <c r="C184" s="5"/>
    </row>
    <row r="185" customFormat="false" ht="15.75" hidden="false" customHeight="false" outlineLevel="0" collapsed="false">
      <c r="B185" s="5"/>
      <c r="C185" s="5"/>
    </row>
    <row r="186" customFormat="false" ht="15.75" hidden="false" customHeight="false" outlineLevel="0" collapsed="false">
      <c r="B186" s="5"/>
      <c r="C186" s="5"/>
    </row>
    <row r="187" customFormat="false" ht="15.75" hidden="false" customHeight="false" outlineLevel="0" collapsed="false">
      <c r="B187" s="5"/>
      <c r="C187" s="5"/>
    </row>
    <row r="188" customFormat="false" ht="15.75" hidden="false" customHeight="false" outlineLevel="0" collapsed="false">
      <c r="B188" s="5"/>
      <c r="C188" s="5"/>
    </row>
    <row r="189" customFormat="false" ht="15.75" hidden="false" customHeight="false" outlineLevel="0" collapsed="false">
      <c r="B189" s="5"/>
      <c r="C189" s="5"/>
    </row>
    <row r="190" customFormat="false" ht="15.75" hidden="false" customHeight="false" outlineLevel="0" collapsed="false">
      <c r="B190" s="5"/>
      <c r="C190" s="5"/>
    </row>
    <row r="191" customFormat="false" ht="15.75" hidden="false" customHeight="false" outlineLevel="0" collapsed="false">
      <c r="B191" s="5"/>
      <c r="C191" s="5"/>
    </row>
    <row r="192" customFormat="false" ht="15.75" hidden="false" customHeight="false" outlineLevel="0" collapsed="false">
      <c r="B192" s="5"/>
      <c r="C192" s="5"/>
    </row>
    <row r="193" customFormat="false" ht="15.75" hidden="false" customHeight="false" outlineLevel="0" collapsed="false">
      <c r="B193" s="5"/>
      <c r="C193" s="5"/>
    </row>
    <row r="194" customFormat="false" ht="15.75" hidden="false" customHeight="false" outlineLevel="0" collapsed="false">
      <c r="B194" s="5"/>
      <c r="C194" s="5"/>
    </row>
    <row r="195" customFormat="false" ht="15.75" hidden="false" customHeight="false" outlineLevel="0" collapsed="false">
      <c r="B195" s="5"/>
      <c r="C195" s="5"/>
    </row>
    <row r="196" customFormat="false" ht="15.75" hidden="false" customHeight="false" outlineLevel="0" collapsed="false">
      <c r="B196" s="5"/>
      <c r="C196" s="5"/>
    </row>
    <row r="197" customFormat="false" ht="15.75" hidden="false" customHeight="false" outlineLevel="0" collapsed="false">
      <c r="B197" s="5"/>
      <c r="C197" s="5"/>
    </row>
    <row r="198" customFormat="false" ht="15.75" hidden="false" customHeight="false" outlineLevel="0" collapsed="false">
      <c r="B198" s="5"/>
      <c r="C198" s="5"/>
    </row>
    <row r="199" customFormat="false" ht="15.75" hidden="false" customHeight="false" outlineLevel="0" collapsed="false">
      <c r="B199" s="5"/>
      <c r="C199" s="5"/>
    </row>
    <row r="200" customFormat="false" ht="15.75" hidden="false" customHeight="false" outlineLevel="0" collapsed="false">
      <c r="B200" s="5"/>
      <c r="C200" s="5"/>
    </row>
    <row r="201" customFormat="false" ht="15.75" hidden="false" customHeight="false" outlineLevel="0" collapsed="false">
      <c r="B201" s="5"/>
      <c r="C201" s="5"/>
    </row>
    <row r="202" customFormat="false" ht="15.75" hidden="false" customHeight="false" outlineLevel="0" collapsed="false">
      <c r="B202" s="5"/>
      <c r="C202" s="5"/>
    </row>
    <row r="203" customFormat="false" ht="15.75" hidden="false" customHeight="false" outlineLevel="0" collapsed="false">
      <c r="B203" s="5"/>
      <c r="C203" s="5"/>
    </row>
    <row r="204" customFormat="false" ht="15.75" hidden="false" customHeight="false" outlineLevel="0" collapsed="false">
      <c r="B204" s="5"/>
      <c r="C204" s="5"/>
    </row>
    <row r="205" customFormat="false" ht="15.75" hidden="false" customHeight="false" outlineLevel="0" collapsed="false">
      <c r="B205" s="5"/>
      <c r="C205" s="5"/>
    </row>
    <row r="206" customFormat="false" ht="15.75" hidden="false" customHeight="false" outlineLevel="0" collapsed="false">
      <c r="B206" s="5"/>
      <c r="C206" s="5"/>
    </row>
    <row r="207" customFormat="false" ht="15.75" hidden="false" customHeight="false" outlineLevel="0" collapsed="false">
      <c r="B207" s="5"/>
      <c r="C207" s="5"/>
    </row>
    <row r="208" customFormat="false" ht="15.75" hidden="false" customHeight="false" outlineLevel="0" collapsed="false">
      <c r="B208" s="5"/>
      <c r="C208" s="5"/>
    </row>
    <row r="209" customFormat="false" ht="15.75" hidden="false" customHeight="false" outlineLevel="0" collapsed="false">
      <c r="B209" s="5"/>
      <c r="C209" s="5"/>
    </row>
    <row r="210" customFormat="false" ht="15.75" hidden="false" customHeight="false" outlineLevel="0" collapsed="false">
      <c r="B210" s="5"/>
      <c r="C210" s="5"/>
    </row>
    <row r="211" customFormat="false" ht="15.75" hidden="false" customHeight="false" outlineLevel="0" collapsed="false">
      <c r="B211" s="5"/>
      <c r="C211" s="5"/>
    </row>
    <row r="212" customFormat="false" ht="15.75" hidden="false" customHeight="false" outlineLevel="0" collapsed="false">
      <c r="B212" s="5"/>
      <c r="C212" s="5"/>
    </row>
    <row r="213" customFormat="false" ht="15.75" hidden="false" customHeight="false" outlineLevel="0" collapsed="false">
      <c r="B213" s="5"/>
      <c r="C213" s="5"/>
    </row>
    <row r="214" customFormat="false" ht="15.75" hidden="false" customHeight="false" outlineLevel="0" collapsed="false">
      <c r="B214" s="5"/>
      <c r="C214" s="5"/>
    </row>
    <row r="215" customFormat="false" ht="15.75" hidden="false" customHeight="false" outlineLevel="0" collapsed="false">
      <c r="B215" s="5"/>
      <c r="C215" s="5"/>
    </row>
    <row r="216" customFormat="false" ht="15.75" hidden="false" customHeight="false" outlineLevel="0" collapsed="false">
      <c r="B216" s="5"/>
      <c r="C216" s="5"/>
    </row>
    <row r="217" customFormat="false" ht="15.75" hidden="false" customHeight="false" outlineLevel="0" collapsed="false">
      <c r="B217" s="5"/>
      <c r="C217" s="5"/>
    </row>
    <row r="218" customFormat="false" ht="15.75" hidden="false" customHeight="false" outlineLevel="0" collapsed="false">
      <c r="B218" s="5"/>
      <c r="C218" s="5"/>
    </row>
    <row r="219" customFormat="false" ht="15.75" hidden="false" customHeight="false" outlineLevel="0" collapsed="false">
      <c r="B219" s="5"/>
      <c r="C219" s="5"/>
    </row>
    <row r="220" customFormat="false" ht="15.75" hidden="false" customHeight="false" outlineLevel="0" collapsed="false">
      <c r="B220" s="5"/>
      <c r="C220" s="5"/>
    </row>
    <row r="221" customFormat="false" ht="15.75" hidden="false" customHeight="false" outlineLevel="0" collapsed="false">
      <c r="B221" s="5"/>
      <c r="C221" s="5"/>
    </row>
    <row r="222" customFormat="false" ht="15.75" hidden="false" customHeight="false" outlineLevel="0" collapsed="false">
      <c r="B222" s="5"/>
      <c r="C222" s="5"/>
    </row>
    <row r="223" customFormat="false" ht="15.75" hidden="false" customHeight="false" outlineLevel="0" collapsed="false">
      <c r="B223" s="5"/>
      <c r="C223" s="5"/>
    </row>
    <row r="224" customFormat="false" ht="15.75" hidden="false" customHeight="false" outlineLevel="0" collapsed="false">
      <c r="B224" s="5"/>
      <c r="C224" s="5"/>
    </row>
    <row r="225" customFormat="false" ht="15.75" hidden="false" customHeight="false" outlineLevel="0" collapsed="false">
      <c r="B225" s="5"/>
      <c r="C225" s="5"/>
    </row>
    <row r="226" customFormat="false" ht="15.75" hidden="false" customHeight="false" outlineLevel="0" collapsed="false">
      <c r="B226" s="5"/>
      <c r="C226" s="5"/>
    </row>
    <row r="227" customFormat="false" ht="15.75" hidden="false" customHeight="false" outlineLevel="0" collapsed="false">
      <c r="B227" s="5"/>
      <c r="C227" s="5"/>
    </row>
    <row r="228" customFormat="false" ht="15.75" hidden="false" customHeight="false" outlineLevel="0" collapsed="false">
      <c r="B228" s="5"/>
      <c r="C228" s="5"/>
    </row>
    <row r="229" customFormat="false" ht="15.75" hidden="false" customHeight="false" outlineLevel="0" collapsed="false">
      <c r="B229" s="5"/>
      <c r="C229" s="5"/>
    </row>
    <row r="230" customFormat="false" ht="15.75" hidden="false" customHeight="false" outlineLevel="0" collapsed="false">
      <c r="B230" s="5"/>
      <c r="C230" s="5"/>
    </row>
    <row r="231" customFormat="false" ht="15.75" hidden="false" customHeight="false" outlineLevel="0" collapsed="false">
      <c r="B231" s="5"/>
      <c r="C231" s="5"/>
    </row>
    <row r="232" customFormat="false" ht="15.75" hidden="false" customHeight="false" outlineLevel="0" collapsed="false">
      <c r="B232" s="5"/>
      <c r="C232" s="5"/>
    </row>
    <row r="233" customFormat="false" ht="15.75" hidden="false" customHeight="false" outlineLevel="0" collapsed="false">
      <c r="B233" s="5"/>
      <c r="C233" s="5"/>
    </row>
    <row r="234" customFormat="false" ht="15.75" hidden="false" customHeight="false" outlineLevel="0" collapsed="false">
      <c r="B234" s="5"/>
      <c r="C234" s="5"/>
    </row>
    <row r="235" customFormat="false" ht="15.75" hidden="false" customHeight="false" outlineLevel="0" collapsed="false">
      <c r="B235" s="5"/>
      <c r="C235" s="5"/>
    </row>
    <row r="236" customFormat="false" ht="15.75" hidden="false" customHeight="false" outlineLevel="0" collapsed="false">
      <c r="B236" s="5"/>
      <c r="C236" s="5"/>
    </row>
    <row r="237" customFormat="false" ht="15.75" hidden="false" customHeight="false" outlineLevel="0" collapsed="false">
      <c r="B237" s="5"/>
      <c r="C237" s="5"/>
    </row>
    <row r="238" customFormat="false" ht="15.75" hidden="false" customHeight="false" outlineLevel="0" collapsed="false">
      <c r="B238" s="5"/>
      <c r="C238" s="5"/>
    </row>
    <row r="239" customFormat="false" ht="15.75" hidden="false" customHeight="false" outlineLevel="0" collapsed="false">
      <c r="B239" s="5"/>
      <c r="C239" s="5"/>
    </row>
    <row r="240" customFormat="false" ht="15.75" hidden="false" customHeight="false" outlineLevel="0" collapsed="false">
      <c r="B240" s="5"/>
      <c r="C240" s="5"/>
    </row>
    <row r="241" customFormat="false" ht="15.75" hidden="false" customHeight="false" outlineLevel="0" collapsed="false">
      <c r="B241" s="5"/>
      <c r="C241" s="5"/>
    </row>
    <row r="242" customFormat="false" ht="15.75" hidden="false" customHeight="false" outlineLevel="0" collapsed="false">
      <c r="B242" s="5"/>
      <c r="C242" s="5"/>
    </row>
    <row r="243" customFormat="false" ht="15.75" hidden="false" customHeight="false" outlineLevel="0" collapsed="false">
      <c r="B243" s="5"/>
      <c r="C243" s="5"/>
    </row>
    <row r="244" customFormat="false" ht="15.75" hidden="false" customHeight="false" outlineLevel="0" collapsed="false">
      <c r="B244" s="5"/>
      <c r="C244" s="5"/>
    </row>
    <row r="245" customFormat="false" ht="15.75" hidden="false" customHeight="false" outlineLevel="0" collapsed="false">
      <c r="B245" s="5"/>
      <c r="C245" s="5"/>
    </row>
    <row r="246" customFormat="false" ht="15.75" hidden="false" customHeight="false" outlineLevel="0" collapsed="false">
      <c r="B246" s="5"/>
      <c r="C246" s="5"/>
    </row>
    <row r="247" customFormat="false" ht="15.75" hidden="false" customHeight="false" outlineLevel="0" collapsed="false">
      <c r="B247" s="5"/>
      <c r="C247" s="5"/>
    </row>
    <row r="248" customFormat="false" ht="15.75" hidden="false" customHeight="false" outlineLevel="0" collapsed="false">
      <c r="B248" s="5"/>
      <c r="C248" s="5"/>
    </row>
    <row r="249" customFormat="false" ht="15.75" hidden="false" customHeight="false" outlineLevel="0" collapsed="false">
      <c r="B249" s="5"/>
      <c r="C249" s="5"/>
    </row>
    <row r="250" customFormat="false" ht="15.75" hidden="false" customHeight="false" outlineLevel="0" collapsed="false">
      <c r="B250" s="5"/>
      <c r="C250" s="5"/>
    </row>
    <row r="251" customFormat="false" ht="15.75" hidden="false" customHeight="false" outlineLevel="0" collapsed="false">
      <c r="B251" s="5"/>
      <c r="C251" s="5"/>
    </row>
    <row r="252" customFormat="false" ht="15.75" hidden="false" customHeight="false" outlineLevel="0" collapsed="false">
      <c r="B252" s="5"/>
      <c r="C252" s="5"/>
    </row>
    <row r="253" customFormat="false" ht="15.75" hidden="false" customHeight="false" outlineLevel="0" collapsed="false">
      <c r="B253" s="5"/>
      <c r="C253" s="5"/>
    </row>
    <row r="254" customFormat="false" ht="15.75" hidden="false" customHeight="false" outlineLevel="0" collapsed="false">
      <c r="B254" s="5"/>
      <c r="C254" s="5"/>
    </row>
    <row r="255" customFormat="false" ht="15.75" hidden="false" customHeight="false" outlineLevel="0" collapsed="false">
      <c r="B255" s="5"/>
      <c r="C255" s="5"/>
    </row>
    <row r="256" customFormat="false" ht="15.75" hidden="false" customHeight="false" outlineLevel="0" collapsed="false">
      <c r="B256" s="5"/>
      <c r="C256" s="5"/>
    </row>
    <row r="257" customFormat="false" ht="15.75" hidden="false" customHeight="false" outlineLevel="0" collapsed="false">
      <c r="B257" s="5"/>
      <c r="C257" s="5"/>
    </row>
    <row r="258" customFormat="false" ht="15.75" hidden="false" customHeight="false" outlineLevel="0" collapsed="false">
      <c r="B258" s="5"/>
      <c r="C258" s="5"/>
    </row>
    <row r="259" customFormat="false" ht="15.75" hidden="false" customHeight="false" outlineLevel="0" collapsed="false">
      <c r="B259" s="5"/>
      <c r="C259" s="5"/>
    </row>
    <row r="260" customFormat="false" ht="15.75" hidden="false" customHeight="false" outlineLevel="0" collapsed="false">
      <c r="B260" s="5"/>
      <c r="C260" s="5"/>
    </row>
    <row r="261" customFormat="false" ht="15.75" hidden="false" customHeight="false" outlineLevel="0" collapsed="false">
      <c r="B261" s="5"/>
      <c r="C261" s="5"/>
    </row>
    <row r="262" customFormat="false" ht="15.75" hidden="false" customHeight="false" outlineLevel="0" collapsed="false">
      <c r="B262" s="5"/>
      <c r="C262" s="5"/>
    </row>
    <row r="263" customFormat="false" ht="15.75" hidden="false" customHeight="false" outlineLevel="0" collapsed="false">
      <c r="B263" s="5"/>
      <c r="C263" s="5"/>
    </row>
    <row r="264" customFormat="false" ht="15.75" hidden="false" customHeight="false" outlineLevel="0" collapsed="false">
      <c r="B264" s="5"/>
      <c r="C264" s="5"/>
    </row>
    <row r="265" customFormat="false" ht="15.75" hidden="false" customHeight="false" outlineLevel="0" collapsed="false">
      <c r="B265" s="5"/>
      <c r="C265" s="5"/>
    </row>
    <row r="266" customFormat="false" ht="15.75" hidden="false" customHeight="false" outlineLevel="0" collapsed="false">
      <c r="B266" s="5"/>
      <c r="C266" s="5"/>
    </row>
    <row r="267" customFormat="false" ht="15.75" hidden="false" customHeight="false" outlineLevel="0" collapsed="false">
      <c r="B267" s="5"/>
      <c r="C267"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20"/>
    <col collapsed="false" customWidth="true" hidden="false" outlineLevel="0" max="2" min="2" style="1" width="24.52"/>
  </cols>
  <sheetData>
    <row r="1" customFormat="false" ht="15.75" hidden="false" customHeight="false" outlineLevel="0" collapsed="false">
      <c r="A1" s="2" t="s">
        <v>524</v>
      </c>
      <c r="B1" s="2" t="s">
        <v>1</v>
      </c>
    </row>
    <row r="2" customFormat="false" ht="15.75" hidden="false" customHeight="false" outlineLevel="0" collapsed="false">
      <c r="A2" s="5" t="s">
        <v>525</v>
      </c>
      <c r="B2" s="5" t="s">
        <v>526</v>
      </c>
    </row>
    <row r="3" customFormat="false" ht="15.75" hidden="false" customHeight="false" outlineLevel="0" collapsed="false">
      <c r="A3" s="5" t="s">
        <v>527</v>
      </c>
      <c r="B3" s="5" t="s">
        <v>528</v>
      </c>
    </row>
    <row r="4" customFormat="false" ht="15.75" hidden="false" customHeight="false" outlineLevel="0" collapsed="false">
      <c r="A4" s="5" t="s">
        <v>529</v>
      </c>
      <c r="B4" s="5" t="s">
        <v>530</v>
      </c>
    </row>
    <row r="5" customFormat="false" ht="15.75" hidden="false" customHeight="false" outlineLevel="0" collapsed="false">
      <c r="A5" s="5" t="s">
        <v>531</v>
      </c>
      <c r="B5" s="5" t="s">
        <v>532</v>
      </c>
    </row>
    <row r="6" customFormat="false" ht="15.75" hidden="false" customHeight="false" outlineLevel="0" collapsed="false">
      <c r="A6" s="5" t="s">
        <v>533</v>
      </c>
      <c r="B6" s="5" t="s">
        <v>534</v>
      </c>
    </row>
    <row r="7" customFormat="false" ht="15.75" hidden="false" customHeight="false" outlineLevel="0" collapsed="false">
      <c r="A7" s="5" t="s">
        <v>535</v>
      </c>
      <c r="B7" s="5" t="s">
        <v>536</v>
      </c>
    </row>
    <row r="8" customFormat="false" ht="15.75" hidden="false" customHeight="false" outlineLevel="0" collapsed="false">
      <c r="A8" s="5" t="s">
        <v>537</v>
      </c>
      <c r="B8" s="5" t="s">
        <v>538</v>
      </c>
    </row>
    <row r="9" customFormat="false" ht="15.75" hidden="false" customHeight="false" outlineLevel="0" collapsed="false">
      <c r="A9" s="5" t="s">
        <v>539</v>
      </c>
      <c r="B9" s="5" t="s">
        <v>540</v>
      </c>
    </row>
    <row r="10" customFormat="false" ht="15.75" hidden="false" customHeight="false" outlineLevel="0" collapsed="false">
      <c r="A10" s="5" t="s">
        <v>541</v>
      </c>
      <c r="B10" s="5" t="s">
        <v>542</v>
      </c>
    </row>
    <row r="11" customFormat="false" ht="15.75" hidden="false" customHeight="false" outlineLevel="0" collapsed="false">
      <c r="A11" s="5" t="s">
        <v>543</v>
      </c>
      <c r="B11" s="5" t="s">
        <v>544</v>
      </c>
    </row>
    <row r="12" customFormat="false" ht="15.75" hidden="false" customHeight="false" outlineLevel="0" collapsed="false">
      <c r="B12" s="5" t="s">
        <v>545</v>
      </c>
    </row>
    <row r="13" customFormat="false" ht="15.75" hidden="false" customHeight="false" outlineLevel="0" collapsed="false">
      <c r="B13" s="5" t="s">
        <v>546</v>
      </c>
    </row>
    <row r="14" customFormat="false" ht="15.75" hidden="false" customHeight="false" outlineLevel="0" collapsed="false">
      <c r="A14" s="5"/>
      <c r="B14" s="5" t="s">
        <v>547</v>
      </c>
    </row>
    <row r="15" customFormat="false" ht="15.75" hidden="false" customHeight="false" outlineLevel="0" collapsed="false">
      <c r="A15" s="5"/>
      <c r="B15" s="5" t="s">
        <v>548</v>
      </c>
    </row>
    <row r="16" customFormat="false" ht="15.75" hidden="false" customHeight="false" outlineLevel="0" collapsed="false">
      <c r="A16" s="5"/>
      <c r="B16" s="5" t="s">
        <v>549</v>
      </c>
    </row>
    <row r="17" customFormat="false" ht="15.75" hidden="false" customHeight="false" outlineLevel="0" collapsed="false">
      <c r="A17" s="5"/>
      <c r="B17" s="5" t="s">
        <v>550</v>
      </c>
    </row>
    <row r="18" customFormat="false" ht="15.75" hidden="false" customHeight="false" outlineLevel="0" collapsed="false">
      <c r="A18" s="5"/>
      <c r="B18" s="5" t="s">
        <v>551</v>
      </c>
    </row>
    <row r="19" customFormat="false" ht="15.75" hidden="false" customHeight="false" outlineLevel="0" collapsed="false">
      <c r="A19" s="5"/>
      <c r="B19" s="5" t="s">
        <v>552</v>
      </c>
    </row>
    <row r="20" customFormat="false" ht="15.75" hidden="false" customHeight="false" outlineLevel="0" collapsed="false">
      <c r="A20" s="5"/>
      <c r="B20" s="5" t="s">
        <v>553</v>
      </c>
    </row>
    <row r="21" customFormat="false" ht="15.75" hidden="false" customHeight="false" outlineLevel="0" collapsed="false">
      <c r="A21" s="5"/>
      <c r="B21" s="5" t="s">
        <v>554</v>
      </c>
    </row>
    <row r="22" customFormat="false" ht="15.75" hidden="false" customHeight="false" outlineLevel="0" collapsed="false">
      <c r="A22" s="5"/>
      <c r="B22" s="5" t="s">
        <v>555</v>
      </c>
    </row>
    <row r="23" customFormat="false" ht="15.75" hidden="false" customHeight="false" outlineLevel="0" collapsed="false">
      <c r="A23" s="5"/>
      <c r="B23" s="5" t="s">
        <v>556</v>
      </c>
    </row>
    <row r="24" customFormat="false" ht="15.75" hidden="false" customHeight="false" outlineLevel="0" collapsed="false">
      <c r="A24" s="5"/>
      <c r="B24" s="5" t="s">
        <v>557</v>
      </c>
    </row>
    <row r="25" customFormat="false" ht="15.75" hidden="false" customHeight="false" outlineLevel="0" collapsed="false">
      <c r="A25" s="5"/>
      <c r="B25" s="5" t="s">
        <v>558</v>
      </c>
    </row>
    <row r="26" customFormat="false" ht="15.75" hidden="false" customHeight="false" outlineLevel="0" collapsed="false">
      <c r="A26" s="5"/>
      <c r="B26" s="5" t="s">
        <v>559</v>
      </c>
    </row>
    <row r="27" customFormat="false" ht="15.75" hidden="false" customHeight="false" outlineLevel="0" collapsed="false">
      <c r="A27" s="5"/>
      <c r="B27" s="5" t="s">
        <v>560</v>
      </c>
    </row>
    <row r="28" customFormat="false" ht="15.75" hidden="false" customHeight="false" outlineLevel="0" collapsed="false">
      <c r="A28" s="5"/>
      <c r="B28" s="5" t="s">
        <v>561</v>
      </c>
    </row>
    <row r="29" customFormat="false" ht="15.75" hidden="false" customHeight="false" outlineLevel="0" collapsed="false">
      <c r="A29" s="5"/>
      <c r="B29" s="5" t="s">
        <v>562</v>
      </c>
    </row>
    <row r="30" customFormat="false" ht="15.75" hidden="false" customHeight="false" outlineLevel="0" collapsed="false">
      <c r="A30" s="5"/>
      <c r="B30" s="5" t="s">
        <v>563</v>
      </c>
    </row>
    <row r="31" customFormat="false" ht="15.75" hidden="false" customHeight="false" outlineLevel="0" collapsed="false">
      <c r="A31" s="5"/>
      <c r="B31" s="5" t="s">
        <v>564</v>
      </c>
    </row>
    <row r="32" customFormat="false" ht="15.75" hidden="false" customHeight="false" outlineLevel="0" collapsed="false">
      <c r="B32" s="5" t="s">
        <v>565</v>
      </c>
    </row>
    <row r="33" customFormat="false" ht="15.75" hidden="false" customHeight="false" outlineLevel="0" collapsed="false">
      <c r="A33" s="5"/>
      <c r="B33" s="5" t="s">
        <v>566</v>
      </c>
    </row>
    <row r="34" customFormat="false" ht="15.75" hidden="false" customHeight="false" outlineLevel="0" collapsed="false">
      <c r="A34" s="5"/>
      <c r="B34" s="5" t="s">
        <v>567</v>
      </c>
    </row>
    <row r="35" customFormat="false" ht="15.75" hidden="false" customHeight="false" outlineLevel="0" collapsed="false">
      <c r="A35" s="5"/>
      <c r="B35" s="5" t="s">
        <v>568</v>
      </c>
    </row>
    <row r="36" customFormat="false" ht="15.75" hidden="false" customHeight="false" outlineLevel="0" collapsed="false">
      <c r="A36" s="5"/>
      <c r="B36" s="5" t="s">
        <v>569</v>
      </c>
    </row>
    <row r="37" customFormat="false" ht="15.75" hidden="false" customHeight="false" outlineLevel="0" collapsed="false">
      <c r="A37" s="5"/>
      <c r="B37" s="5" t="s">
        <v>570</v>
      </c>
    </row>
    <row r="38" customFormat="false" ht="15.75" hidden="false" customHeight="false" outlineLevel="0" collapsed="false">
      <c r="A38" s="5"/>
      <c r="B38" s="5" t="s">
        <v>571</v>
      </c>
    </row>
    <row r="39" customFormat="false" ht="15.75" hidden="false" customHeight="false" outlineLevel="0" collapsed="false">
      <c r="A39" s="5"/>
      <c r="B39" s="5" t="s">
        <v>572</v>
      </c>
    </row>
    <row r="40" customFormat="false" ht="15.75" hidden="false" customHeight="false" outlineLevel="0" collapsed="false">
      <c r="A40" s="5"/>
      <c r="B40" s="5" t="s">
        <v>573</v>
      </c>
    </row>
    <row r="41" customFormat="false" ht="15.75" hidden="false" customHeight="false" outlineLevel="0" collapsed="false">
      <c r="A41" s="5"/>
      <c r="B41" s="5" t="s">
        <v>433</v>
      </c>
    </row>
    <row r="42" customFormat="false" ht="15.75" hidden="false" customHeight="false" outlineLevel="0" collapsed="false">
      <c r="A42" s="5"/>
      <c r="B42" s="5" t="s">
        <v>574</v>
      </c>
    </row>
    <row r="43" customFormat="false" ht="15.75" hidden="false" customHeight="false" outlineLevel="0" collapsed="false">
      <c r="A43" s="5"/>
      <c r="B43" s="5" t="s">
        <v>575</v>
      </c>
    </row>
    <row r="44" customFormat="false" ht="15.75" hidden="false" customHeight="false" outlineLevel="0" collapsed="false">
      <c r="A44" s="5"/>
      <c r="B44" s="5" t="s">
        <v>576</v>
      </c>
    </row>
    <row r="45" customFormat="false" ht="15.75" hidden="false" customHeight="false" outlineLevel="0" collapsed="false">
      <c r="A45" s="5"/>
      <c r="B45" s="5" t="s">
        <v>577</v>
      </c>
    </row>
    <row r="46" customFormat="false" ht="15.75" hidden="false" customHeight="false" outlineLevel="0" collapsed="false">
      <c r="A46" s="5"/>
      <c r="B46" s="5" t="s">
        <v>578</v>
      </c>
    </row>
    <row r="47" customFormat="false" ht="15.75" hidden="false" customHeight="false" outlineLevel="0" collapsed="false">
      <c r="A47" s="5"/>
      <c r="B47" s="5" t="s">
        <v>579</v>
      </c>
    </row>
    <row r="48" customFormat="false" ht="15.75" hidden="false" customHeight="false" outlineLevel="0" collapsed="false">
      <c r="A48" s="5"/>
      <c r="B48" s="5" t="s">
        <v>580</v>
      </c>
    </row>
    <row r="49" customFormat="false" ht="15.75" hidden="false" customHeight="false" outlineLevel="0" collapsed="false">
      <c r="A49" s="5"/>
      <c r="B49" s="5" t="s">
        <v>581</v>
      </c>
    </row>
    <row r="50" customFormat="false" ht="15.75" hidden="false" customHeight="false" outlineLevel="0" collapsed="false">
      <c r="A50" s="5"/>
      <c r="B50" s="5" t="s">
        <v>439</v>
      </c>
    </row>
    <row r="51" customFormat="false" ht="15.75" hidden="false" customHeight="false" outlineLevel="0" collapsed="false">
      <c r="A51" s="5"/>
      <c r="B51" s="5" t="s">
        <v>582</v>
      </c>
    </row>
    <row r="52" customFormat="false" ht="15.75" hidden="false" customHeight="false" outlineLevel="0" collapsed="false">
      <c r="A52" s="5"/>
      <c r="B52" s="5" t="s">
        <v>583</v>
      </c>
    </row>
    <row r="53" customFormat="false" ht="15.75" hidden="false" customHeight="false" outlineLevel="0" collapsed="false">
      <c r="A53" s="5"/>
      <c r="B53" s="5" t="s">
        <v>584</v>
      </c>
    </row>
    <row r="54" customFormat="false" ht="15.75" hidden="false" customHeight="false" outlineLevel="0" collapsed="false">
      <c r="A54" s="5"/>
      <c r="B54" s="5" t="s">
        <v>585</v>
      </c>
    </row>
    <row r="55" customFormat="false" ht="15.75" hidden="false" customHeight="false" outlineLevel="0" collapsed="false">
      <c r="A55" s="5"/>
      <c r="B55" s="5" t="s">
        <v>586</v>
      </c>
    </row>
    <row r="56" customFormat="false" ht="15.75" hidden="false" customHeight="false" outlineLevel="0" collapsed="false">
      <c r="A56" s="5"/>
      <c r="B56" s="5" t="s">
        <v>510</v>
      </c>
    </row>
    <row r="57" customFormat="false" ht="15.75" hidden="false" customHeight="false" outlineLevel="0" collapsed="false">
      <c r="A57" s="5"/>
      <c r="B57" s="5" t="s">
        <v>587</v>
      </c>
    </row>
    <row r="58" customFormat="false" ht="15.75" hidden="false" customHeight="false" outlineLevel="0" collapsed="false">
      <c r="A58" s="5"/>
      <c r="B58" s="5" t="s">
        <v>588</v>
      </c>
    </row>
    <row r="59" customFormat="false" ht="15.75" hidden="false" customHeight="false" outlineLevel="0" collapsed="false">
      <c r="A59" s="5"/>
      <c r="B59" s="5" t="s">
        <v>589</v>
      </c>
    </row>
    <row r="60" customFormat="false" ht="15.75" hidden="false" customHeight="false" outlineLevel="0" collapsed="false">
      <c r="A60" s="5"/>
      <c r="B60" s="5" t="s">
        <v>590</v>
      </c>
    </row>
    <row r="61" customFormat="false" ht="15.75" hidden="false" customHeight="false" outlineLevel="0" collapsed="false">
      <c r="A61" s="5"/>
      <c r="B61" s="5" t="s">
        <v>591</v>
      </c>
    </row>
    <row r="62" customFormat="false" ht="15.75" hidden="false" customHeight="false" outlineLevel="0" collapsed="false">
      <c r="A62" s="5"/>
      <c r="B62" s="5" t="s">
        <v>592</v>
      </c>
    </row>
    <row r="63" customFormat="false" ht="15.75" hidden="false" customHeight="false" outlineLevel="0" collapsed="false">
      <c r="A63" s="5"/>
      <c r="B63" s="5" t="s">
        <v>593</v>
      </c>
    </row>
    <row r="64" customFormat="false" ht="15.75" hidden="false" customHeight="false" outlineLevel="0" collapsed="false">
      <c r="A64" s="5"/>
      <c r="B64" s="5" t="s">
        <v>594</v>
      </c>
    </row>
    <row r="65" customFormat="false" ht="15.75" hidden="false" customHeight="false" outlineLevel="0" collapsed="false">
      <c r="A65" s="5"/>
      <c r="B65" s="5" t="s">
        <v>595</v>
      </c>
    </row>
    <row r="66" customFormat="false" ht="15.75" hidden="false" customHeight="false" outlineLevel="0" collapsed="false">
      <c r="A66" s="5"/>
      <c r="B66" s="5" t="s">
        <v>596</v>
      </c>
    </row>
    <row r="67" customFormat="false" ht="15.75" hidden="false" customHeight="false" outlineLevel="0" collapsed="false">
      <c r="A67" s="5"/>
      <c r="B67" s="5" t="s">
        <v>597</v>
      </c>
    </row>
    <row r="68" customFormat="false" ht="15.75" hidden="false" customHeight="false" outlineLevel="0" collapsed="false">
      <c r="A68" s="5"/>
      <c r="B68" s="5" t="s">
        <v>598</v>
      </c>
    </row>
    <row r="69" customFormat="false" ht="15.75" hidden="false" customHeight="false" outlineLevel="0" collapsed="false">
      <c r="A69" s="5"/>
      <c r="B69" s="5" t="s">
        <v>599</v>
      </c>
    </row>
    <row r="70" customFormat="false" ht="15.75" hidden="false" customHeight="false" outlineLevel="0" collapsed="false">
      <c r="A70" s="5"/>
      <c r="B70" s="5" t="s">
        <v>600</v>
      </c>
    </row>
    <row r="71" customFormat="false" ht="15.75" hidden="false" customHeight="false" outlineLevel="0" collapsed="false">
      <c r="A71" s="5"/>
      <c r="B71" s="5" t="s">
        <v>601</v>
      </c>
    </row>
    <row r="72" customFormat="false" ht="15.75" hidden="false" customHeight="false" outlineLevel="0" collapsed="false">
      <c r="A72" s="5"/>
      <c r="B72" s="5" t="s">
        <v>602</v>
      </c>
    </row>
    <row r="73" customFormat="false" ht="15.75" hidden="false" customHeight="false" outlineLevel="0" collapsed="false">
      <c r="A73" s="5"/>
      <c r="B73" s="5" t="s">
        <v>434</v>
      </c>
    </row>
    <row r="74" customFormat="false" ht="15.75" hidden="false" customHeight="false" outlineLevel="0" collapsed="false">
      <c r="A74" s="5"/>
      <c r="B74" s="5" t="s">
        <v>603</v>
      </c>
    </row>
    <row r="75" customFormat="false" ht="15.75" hidden="false" customHeight="false" outlineLevel="0" collapsed="false">
      <c r="A75" s="5"/>
      <c r="B75" s="5" t="s">
        <v>604</v>
      </c>
    </row>
    <row r="76" customFormat="false" ht="15.75" hidden="false" customHeight="false" outlineLevel="0" collapsed="false">
      <c r="A76" s="5"/>
      <c r="B76" s="5" t="s">
        <v>605</v>
      </c>
    </row>
    <row r="77" customFormat="false" ht="15.75" hidden="false" customHeight="false" outlineLevel="0" collapsed="false">
      <c r="A77" s="5"/>
      <c r="B77" s="5" t="s">
        <v>606</v>
      </c>
    </row>
    <row r="78" customFormat="false" ht="15.75" hidden="false" customHeight="false" outlineLevel="0" collapsed="false">
      <c r="A78" s="5"/>
      <c r="B78" s="5" t="s">
        <v>607</v>
      </c>
    </row>
    <row r="79" customFormat="false" ht="15.75" hidden="false" customHeight="false" outlineLevel="0" collapsed="false">
      <c r="A79" s="5"/>
      <c r="B79" s="5" t="s">
        <v>608</v>
      </c>
    </row>
    <row r="80" customFormat="false" ht="15.75" hidden="false" customHeight="false" outlineLevel="0" collapsed="false">
      <c r="A80" s="5"/>
      <c r="B80" s="5" t="s">
        <v>609</v>
      </c>
    </row>
    <row r="81" customFormat="false" ht="15.75" hidden="false" customHeight="false" outlineLevel="0" collapsed="false">
      <c r="A81" s="5"/>
      <c r="B81" s="5" t="s">
        <v>610</v>
      </c>
    </row>
    <row r="82" customFormat="false" ht="15.75" hidden="false" customHeight="false" outlineLevel="0" collapsed="false">
      <c r="A82" s="5"/>
      <c r="B82" s="5" t="s">
        <v>611</v>
      </c>
    </row>
    <row r="83" customFormat="false" ht="15.75" hidden="false" customHeight="false" outlineLevel="0" collapsed="false">
      <c r="A83" s="5"/>
      <c r="B83" s="5" t="s">
        <v>612</v>
      </c>
    </row>
    <row r="84" customFormat="false" ht="15.75" hidden="false" customHeight="false" outlineLevel="0" collapsed="false">
      <c r="A84" s="5"/>
      <c r="B84" s="5" t="s">
        <v>613</v>
      </c>
    </row>
    <row r="85" customFormat="false" ht="15.75" hidden="false" customHeight="false" outlineLevel="0" collapsed="false">
      <c r="A85" s="5"/>
      <c r="B85" s="5" t="s">
        <v>614</v>
      </c>
    </row>
    <row r="86" customFormat="false" ht="15.75" hidden="false" customHeight="false" outlineLevel="0" collapsed="false">
      <c r="A86" s="5"/>
      <c r="B86" s="5" t="s">
        <v>396</v>
      </c>
    </row>
    <row r="87" customFormat="false" ht="15.75" hidden="false" customHeight="false" outlineLevel="0" collapsed="false">
      <c r="A87" s="5"/>
      <c r="B87" s="5" t="s">
        <v>615</v>
      </c>
    </row>
    <row r="88" customFormat="false" ht="15.75" hidden="false" customHeight="false" outlineLevel="0" collapsed="false">
      <c r="A88" s="5"/>
      <c r="B88" s="5" t="s">
        <v>616</v>
      </c>
    </row>
    <row r="89" customFormat="false" ht="15.75" hidden="false" customHeight="false" outlineLevel="0" collapsed="false">
      <c r="A89" s="5"/>
      <c r="B89" s="5" t="s">
        <v>617</v>
      </c>
    </row>
    <row r="90" customFormat="false" ht="15.75" hidden="false" customHeight="false" outlineLevel="0" collapsed="false">
      <c r="A90" s="5"/>
      <c r="B90" s="5" t="s">
        <v>618</v>
      </c>
    </row>
    <row r="91" customFormat="false" ht="15.75" hidden="false" customHeight="false" outlineLevel="0" collapsed="false">
      <c r="A91" s="5"/>
      <c r="B91" s="5" t="s">
        <v>619</v>
      </c>
    </row>
    <row r="92" customFormat="false" ht="15.75" hidden="false" customHeight="false" outlineLevel="0" collapsed="false">
      <c r="A92" s="5"/>
      <c r="B92" s="5" t="s">
        <v>620</v>
      </c>
    </row>
    <row r="93" customFormat="false" ht="15.75" hidden="false" customHeight="false" outlineLevel="0" collapsed="false">
      <c r="A93" s="5"/>
      <c r="B93" s="5" t="s">
        <v>621</v>
      </c>
    </row>
    <row r="94" customFormat="false" ht="15.75" hidden="false" customHeight="false" outlineLevel="0" collapsed="false">
      <c r="A94" s="5"/>
      <c r="B94" s="5" t="s">
        <v>622</v>
      </c>
    </row>
    <row r="95" customFormat="false" ht="15.75" hidden="false" customHeight="false" outlineLevel="0" collapsed="false">
      <c r="A95" s="5"/>
      <c r="B95" s="5" t="s">
        <v>623</v>
      </c>
    </row>
    <row r="96" customFormat="false" ht="15.75" hidden="false" customHeight="false" outlineLevel="0" collapsed="false">
      <c r="A96" s="5"/>
      <c r="B96" s="5" t="s">
        <v>624</v>
      </c>
    </row>
    <row r="97" customFormat="false" ht="15.75" hidden="false" customHeight="false" outlineLevel="0" collapsed="false">
      <c r="A97" s="5"/>
      <c r="B97" s="5" t="s">
        <v>625</v>
      </c>
    </row>
    <row r="98" customFormat="false" ht="15.75" hidden="false" customHeight="false" outlineLevel="0" collapsed="false">
      <c r="A98" s="5"/>
      <c r="B98" s="5" t="s">
        <v>626</v>
      </c>
    </row>
    <row r="99" customFormat="false" ht="15.75" hidden="false" customHeight="false" outlineLevel="0" collapsed="false">
      <c r="A99" s="5"/>
      <c r="B99" s="5" t="s">
        <v>627</v>
      </c>
    </row>
    <row r="100" customFormat="false" ht="15.75" hidden="false" customHeight="false" outlineLevel="0" collapsed="false">
      <c r="A100" s="5"/>
      <c r="B100" s="5" t="s">
        <v>628</v>
      </c>
    </row>
    <row r="101" customFormat="false" ht="15.75" hidden="false" customHeight="false" outlineLevel="0" collapsed="false">
      <c r="A101" s="5"/>
      <c r="B101" s="5" t="s">
        <v>629</v>
      </c>
    </row>
    <row r="102" customFormat="false" ht="15.75" hidden="false" customHeight="false" outlineLevel="0" collapsed="false">
      <c r="A102" s="5"/>
      <c r="B102" s="5" t="s">
        <v>630</v>
      </c>
    </row>
    <row r="103" customFormat="false" ht="15.75" hidden="false" customHeight="false" outlineLevel="0" collapsed="false">
      <c r="A103" s="5"/>
      <c r="B103" s="5" t="s">
        <v>389</v>
      </c>
    </row>
    <row r="104" customFormat="false" ht="15.75" hidden="false" customHeight="false" outlineLevel="0" collapsed="false">
      <c r="A104" s="5"/>
      <c r="B104" s="5" t="s">
        <v>631</v>
      </c>
    </row>
    <row r="105" customFormat="false" ht="15.75" hidden="false" customHeight="false" outlineLevel="0" collapsed="false">
      <c r="A105" s="5"/>
      <c r="B105" s="5" t="s">
        <v>632</v>
      </c>
    </row>
    <row r="106" customFormat="false" ht="15.75" hidden="false" customHeight="false" outlineLevel="0" collapsed="false">
      <c r="A106" s="5"/>
      <c r="B106" s="5" t="s">
        <v>633</v>
      </c>
    </row>
    <row r="107" customFormat="false" ht="15.75" hidden="false" customHeight="false" outlineLevel="0" collapsed="false">
      <c r="A107" s="5"/>
      <c r="B107" s="5" t="s">
        <v>634</v>
      </c>
    </row>
    <row r="108" customFormat="false" ht="15.75" hidden="false" customHeight="false" outlineLevel="0" collapsed="false">
      <c r="A108" s="5"/>
      <c r="B108" s="5" t="s">
        <v>635</v>
      </c>
    </row>
    <row r="109" customFormat="false" ht="15.75" hidden="false" customHeight="false" outlineLevel="0" collapsed="false">
      <c r="A109" s="5"/>
      <c r="B109" s="5" t="s">
        <v>636</v>
      </c>
    </row>
    <row r="110" customFormat="false" ht="15.75" hidden="false" customHeight="false" outlineLevel="0" collapsed="false">
      <c r="A110" s="5"/>
      <c r="B110" s="5" t="s">
        <v>637</v>
      </c>
    </row>
    <row r="111" customFormat="false" ht="15.75" hidden="false" customHeight="false" outlineLevel="0" collapsed="false">
      <c r="A111" s="5"/>
      <c r="B111" s="5" t="s">
        <v>638</v>
      </c>
    </row>
    <row r="112" customFormat="false" ht="15.75" hidden="false" customHeight="false" outlineLevel="0" collapsed="false">
      <c r="A112" s="5"/>
      <c r="B112" s="5" t="s">
        <v>639</v>
      </c>
    </row>
    <row r="113" customFormat="false" ht="15.75" hidden="false" customHeight="false" outlineLevel="0" collapsed="false">
      <c r="A113" s="5"/>
      <c r="B113" s="5" t="s">
        <v>640</v>
      </c>
    </row>
    <row r="114" customFormat="false" ht="15.75" hidden="false" customHeight="false" outlineLevel="0" collapsed="false">
      <c r="A114" s="5"/>
      <c r="B114" s="5" t="s">
        <v>641</v>
      </c>
    </row>
    <row r="115" customFormat="false" ht="15.75" hidden="false" customHeight="false" outlineLevel="0" collapsed="false">
      <c r="A115" s="5"/>
      <c r="B115" s="5" t="s">
        <v>642</v>
      </c>
    </row>
    <row r="116" customFormat="false" ht="15.75" hidden="false" customHeight="false" outlineLevel="0" collapsed="false">
      <c r="A116" s="5"/>
      <c r="B116" s="5" t="s">
        <v>643</v>
      </c>
    </row>
    <row r="117" customFormat="false" ht="15.75" hidden="false" customHeight="false" outlineLevel="0" collapsed="false">
      <c r="A117" s="5"/>
      <c r="B117" s="5" t="s">
        <v>644</v>
      </c>
    </row>
    <row r="118" customFormat="false" ht="15.75" hidden="false" customHeight="false" outlineLevel="0" collapsed="false">
      <c r="A118" s="5"/>
      <c r="B118" s="5" t="s">
        <v>645</v>
      </c>
    </row>
    <row r="119" customFormat="false" ht="15.75" hidden="false" customHeight="false" outlineLevel="0" collapsed="false">
      <c r="A119" s="5"/>
      <c r="B119" s="5" t="s">
        <v>494</v>
      </c>
    </row>
    <row r="120" customFormat="false" ht="15.75" hidden="false" customHeight="false" outlineLevel="0" collapsed="false">
      <c r="A120" s="5"/>
      <c r="B120" s="5" t="s">
        <v>646</v>
      </c>
    </row>
    <row r="121" customFormat="false" ht="15.75" hidden="false" customHeight="false" outlineLevel="0" collapsed="false">
      <c r="A121" s="5"/>
      <c r="B121" s="5" t="s">
        <v>647</v>
      </c>
    </row>
    <row r="122" customFormat="false" ht="15.75" hidden="false" customHeight="false" outlineLevel="0" collapsed="false">
      <c r="A122" s="5"/>
      <c r="B122" s="5" t="s">
        <v>648</v>
      </c>
    </row>
    <row r="123" customFormat="false" ht="15.75" hidden="false" customHeight="false" outlineLevel="0" collapsed="false">
      <c r="A123" s="5"/>
      <c r="B123" s="5" t="s">
        <v>649</v>
      </c>
    </row>
    <row r="124" customFormat="false" ht="15.75" hidden="false" customHeight="false" outlineLevel="0" collapsed="false">
      <c r="A124" s="5"/>
      <c r="B124" s="5" t="s">
        <v>650</v>
      </c>
    </row>
    <row r="125" customFormat="false" ht="15.75" hidden="false" customHeight="false" outlineLevel="0" collapsed="false">
      <c r="A125" s="5"/>
      <c r="B125" s="5" t="s">
        <v>651</v>
      </c>
    </row>
    <row r="126" customFormat="false" ht="15.75" hidden="false" customHeight="false" outlineLevel="0" collapsed="false">
      <c r="A126" s="5"/>
      <c r="B126" s="5" t="s">
        <v>652</v>
      </c>
    </row>
    <row r="127" customFormat="false" ht="15.75" hidden="false" customHeight="false" outlineLevel="0" collapsed="false">
      <c r="A127" s="5"/>
      <c r="B127" s="5" t="s">
        <v>653</v>
      </c>
    </row>
    <row r="128" customFormat="false" ht="15.75" hidden="false" customHeight="false" outlineLevel="0" collapsed="false">
      <c r="A128" s="5"/>
      <c r="B128" s="5" t="s">
        <v>654</v>
      </c>
    </row>
    <row r="129" customFormat="false" ht="15.75" hidden="false" customHeight="false" outlineLevel="0" collapsed="false">
      <c r="A129" s="5"/>
      <c r="B129" s="5" t="s">
        <v>655</v>
      </c>
    </row>
    <row r="130" customFormat="false" ht="15.75" hidden="false" customHeight="false" outlineLevel="0" collapsed="false">
      <c r="A130" s="5"/>
      <c r="B130" s="5" t="s">
        <v>656</v>
      </c>
    </row>
    <row r="131" customFormat="false" ht="15.75" hidden="false" customHeight="false" outlineLevel="0" collapsed="false">
      <c r="A131" s="5"/>
      <c r="B131" s="5" t="s">
        <v>657</v>
      </c>
    </row>
    <row r="132" customFormat="false" ht="15.75" hidden="false" customHeight="false" outlineLevel="0" collapsed="false">
      <c r="A132" s="5"/>
      <c r="B132" s="5" t="s">
        <v>658</v>
      </c>
    </row>
    <row r="133" customFormat="false" ht="15.75" hidden="false" customHeight="false" outlineLevel="0" collapsed="false">
      <c r="A133" s="5"/>
      <c r="B133" s="5" t="s">
        <v>659</v>
      </c>
    </row>
    <row r="134" customFormat="false" ht="15.75" hidden="false" customHeight="false" outlineLevel="0" collapsed="false">
      <c r="A134" s="5"/>
      <c r="B134" s="5" t="s">
        <v>660</v>
      </c>
    </row>
    <row r="135" customFormat="false" ht="15.75" hidden="false" customHeight="false" outlineLevel="0" collapsed="false">
      <c r="A135" s="5"/>
      <c r="B135" s="5" t="s">
        <v>661</v>
      </c>
    </row>
    <row r="136" customFormat="false" ht="15.75" hidden="false" customHeight="false" outlineLevel="0" collapsed="false">
      <c r="A136" s="5"/>
      <c r="B136" s="5" t="s">
        <v>662</v>
      </c>
    </row>
    <row r="137" customFormat="false" ht="15.75" hidden="false" customHeight="false" outlineLevel="0" collapsed="false">
      <c r="A137" s="5"/>
      <c r="B137" s="5" t="s">
        <v>663</v>
      </c>
    </row>
    <row r="138" customFormat="false" ht="15.75" hidden="false" customHeight="false" outlineLevel="0" collapsed="false">
      <c r="A138" s="5"/>
      <c r="B138" s="5" t="s">
        <v>664</v>
      </c>
    </row>
    <row r="139" customFormat="false" ht="15.75" hidden="false" customHeight="false" outlineLevel="0" collapsed="false">
      <c r="A139" s="5"/>
      <c r="B139" s="5" t="s">
        <v>665</v>
      </c>
    </row>
    <row r="140" customFormat="false" ht="15.75" hidden="false" customHeight="false" outlineLevel="0" collapsed="false">
      <c r="A140" s="5"/>
      <c r="B140" s="5" t="s">
        <v>666</v>
      </c>
    </row>
    <row r="141" customFormat="false" ht="15.75" hidden="false" customHeight="false" outlineLevel="0" collapsed="false">
      <c r="A141" s="5"/>
      <c r="B141" s="5" t="s">
        <v>667</v>
      </c>
    </row>
    <row r="142" customFormat="false" ht="15.75" hidden="false" customHeight="false" outlineLevel="0" collapsed="false">
      <c r="A142" s="5"/>
      <c r="B142" s="5" t="s">
        <v>668</v>
      </c>
    </row>
    <row r="143" customFormat="false" ht="15.75" hidden="false" customHeight="false" outlineLevel="0" collapsed="false">
      <c r="A143" s="5"/>
      <c r="B143" s="5" t="s">
        <v>421</v>
      </c>
    </row>
    <row r="144" customFormat="false" ht="15.75" hidden="false" customHeight="false" outlineLevel="0" collapsed="false">
      <c r="A144" s="5"/>
      <c r="B144" s="5" t="s">
        <v>669</v>
      </c>
    </row>
    <row r="145" customFormat="false" ht="15.75" hidden="false" customHeight="false" outlineLevel="0" collapsed="false">
      <c r="A145" s="5"/>
      <c r="B145" s="5" t="s">
        <v>670</v>
      </c>
    </row>
    <row r="146" customFormat="false" ht="15.75" hidden="false" customHeight="false" outlineLevel="0" collapsed="false">
      <c r="A146" s="5"/>
      <c r="B146" s="5" t="s">
        <v>671</v>
      </c>
    </row>
    <row r="147" customFormat="false" ht="15.75" hidden="false" customHeight="false" outlineLevel="0" collapsed="false">
      <c r="A147" s="5"/>
      <c r="B147" s="5" t="s">
        <v>672</v>
      </c>
    </row>
    <row r="148" customFormat="false" ht="15.75" hidden="false" customHeight="false" outlineLevel="0" collapsed="false">
      <c r="A148" s="5"/>
      <c r="B148" s="5" t="s">
        <v>673</v>
      </c>
    </row>
    <row r="149" customFormat="false" ht="15.75" hidden="false" customHeight="false" outlineLevel="0" collapsed="false">
      <c r="A149" s="5"/>
      <c r="B149" s="5" t="s">
        <v>674</v>
      </c>
    </row>
    <row r="150" customFormat="false" ht="15.75" hidden="false" customHeight="false" outlineLevel="0" collapsed="false">
      <c r="A150" s="5"/>
      <c r="B150" s="5" t="s">
        <v>675</v>
      </c>
    </row>
    <row r="151" customFormat="false" ht="15.75" hidden="false" customHeight="false" outlineLevel="0" collapsed="false">
      <c r="A151" s="5"/>
      <c r="B151" s="5" t="s">
        <v>676</v>
      </c>
    </row>
    <row r="152" customFormat="false" ht="15.75" hidden="false" customHeight="false" outlineLevel="0" collapsed="false">
      <c r="A152" s="5"/>
      <c r="B152" s="5" t="s">
        <v>677</v>
      </c>
    </row>
    <row r="153" customFormat="false" ht="15.75" hidden="false" customHeight="false" outlineLevel="0" collapsed="false">
      <c r="A153" s="5"/>
      <c r="B153" s="5" t="s">
        <v>678</v>
      </c>
    </row>
    <row r="154" customFormat="false" ht="15.75" hidden="false" customHeight="false" outlineLevel="0" collapsed="false">
      <c r="A154" s="5"/>
      <c r="B154" s="5" t="s">
        <v>679</v>
      </c>
    </row>
    <row r="155" customFormat="false" ht="15.75" hidden="false" customHeight="false" outlineLevel="0" collapsed="false">
      <c r="A155" s="5"/>
      <c r="B155" s="5" t="s">
        <v>680</v>
      </c>
    </row>
    <row r="156" customFormat="false" ht="15.75" hidden="false" customHeight="false" outlineLevel="0" collapsed="false">
      <c r="A156" s="5"/>
      <c r="B156" s="5" t="s">
        <v>681</v>
      </c>
    </row>
    <row r="157" customFormat="false" ht="15.75" hidden="false" customHeight="false" outlineLevel="0" collapsed="false">
      <c r="A157" s="5"/>
      <c r="B157" s="5" t="s">
        <v>682</v>
      </c>
    </row>
    <row r="158" customFormat="false" ht="15.75" hidden="false" customHeight="false" outlineLevel="0" collapsed="false">
      <c r="A158" s="5"/>
      <c r="B158" s="5" t="s">
        <v>683</v>
      </c>
    </row>
    <row r="159" customFormat="false" ht="15.75" hidden="false" customHeight="false" outlineLevel="0" collapsed="false">
      <c r="A159" s="5"/>
      <c r="B159" s="5" t="s">
        <v>684</v>
      </c>
    </row>
    <row r="160" customFormat="false" ht="15.75" hidden="false" customHeight="false" outlineLevel="0" collapsed="false">
      <c r="A160" s="5"/>
      <c r="B160" s="5" t="s">
        <v>685</v>
      </c>
    </row>
    <row r="161" customFormat="false" ht="15.75" hidden="false" customHeight="false" outlineLevel="0" collapsed="false">
      <c r="A161" s="5"/>
      <c r="B161" s="5" t="s">
        <v>686</v>
      </c>
    </row>
    <row r="162" customFormat="false" ht="15.75" hidden="false" customHeight="false" outlineLevel="0" collapsed="false">
      <c r="A162" s="5"/>
      <c r="B162" s="5" t="s">
        <v>687</v>
      </c>
    </row>
    <row r="163" customFormat="false" ht="15.75" hidden="false" customHeight="false" outlineLevel="0" collapsed="false">
      <c r="A163" s="5"/>
      <c r="B163" s="5" t="s">
        <v>688</v>
      </c>
    </row>
    <row r="164" customFormat="false" ht="15.75" hidden="false" customHeight="false" outlineLevel="0" collapsed="false">
      <c r="A164" s="5"/>
      <c r="B164" s="5" t="s">
        <v>689</v>
      </c>
    </row>
    <row r="165" customFormat="false" ht="15.75" hidden="false" customHeight="false" outlineLevel="0" collapsed="false">
      <c r="A165" s="5"/>
      <c r="B165" s="5" t="s">
        <v>690</v>
      </c>
    </row>
    <row r="166" customFormat="false" ht="15.75" hidden="false" customHeight="false" outlineLevel="0" collapsed="false">
      <c r="A166" s="5"/>
      <c r="B166" s="5" t="s">
        <v>691</v>
      </c>
    </row>
    <row r="167" customFormat="false" ht="15.75" hidden="false" customHeight="false" outlineLevel="0" collapsed="false">
      <c r="A167" s="5"/>
      <c r="B167" s="5" t="s">
        <v>692</v>
      </c>
    </row>
    <row r="168" customFormat="false" ht="15.75" hidden="false" customHeight="false" outlineLevel="0" collapsed="false">
      <c r="A168" s="5"/>
      <c r="B168" s="5" t="s">
        <v>693</v>
      </c>
    </row>
    <row r="169" customFormat="false" ht="15.75" hidden="false" customHeight="false" outlineLevel="0" collapsed="false">
      <c r="A169" s="5"/>
      <c r="B169" s="5" t="s">
        <v>694</v>
      </c>
    </row>
    <row r="170" customFormat="false" ht="15.75" hidden="false" customHeight="false" outlineLevel="0" collapsed="false">
      <c r="A170" s="5"/>
      <c r="B170" s="5" t="s">
        <v>695</v>
      </c>
    </row>
    <row r="171" customFormat="false" ht="15.75" hidden="false" customHeight="false" outlineLevel="0" collapsed="false">
      <c r="A171" s="5"/>
      <c r="B171" s="5" t="s">
        <v>696</v>
      </c>
    </row>
    <row r="172" customFormat="false" ht="15.75" hidden="false" customHeight="false" outlineLevel="0" collapsed="false">
      <c r="A172" s="5"/>
      <c r="B172" s="5" t="s">
        <v>697</v>
      </c>
    </row>
    <row r="173" customFormat="false" ht="15.75" hidden="false" customHeight="false" outlineLevel="0" collapsed="false">
      <c r="A173" s="5"/>
      <c r="B173" s="5" t="s">
        <v>698</v>
      </c>
    </row>
    <row r="174" customFormat="false" ht="15.75" hidden="false" customHeight="false" outlineLevel="0" collapsed="false">
      <c r="A174" s="5"/>
      <c r="B174" s="5" t="s">
        <v>699</v>
      </c>
    </row>
    <row r="175" customFormat="false" ht="15.75" hidden="false" customHeight="false" outlineLevel="0" collapsed="false">
      <c r="A175" s="5"/>
      <c r="B175" s="5" t="s">
        <v>700</v>
      </c>
    </row>
    <row r="176" customFormat="false" ht="15.75" hidden="false" customHeight="false" outlineLevel="0" collapsed="false">
      <c r="A176" s="5"/>
      <c r="B176" s="5" t="s">
        <v>701</v>
      </c>
    </row>
    <row r="177" customFormat="false" ht="15.75" hidden="false" customHeight="false" outlineLevel="0" collapsed="false">
      <c r="A177" s="5"/>
      <c r="B177" s="5" t="s">
        <v>702</v>
      </c>
    </row>
    <row r="178" customFormat="false" ht="15.75" hidden="false" customHeight="false" outlineLevel="0" collapsed="false">
      <c r="A178" s="5"/>
      <c r="B178" s="5" t="s">
        <v>703</v>
      </c>
    </row>
    <row r="179" customFormat="false" ht="15.75" hidden="false" customHeight="false" outlineLevel="0" collapsed="false">
      <c r="A179" s="5"/>
      <c r="B179" s="5" t="s">
        <v>704</v>
      </c>
    </row>
    <row r="180" customFormat="false" ht="15.75" hidden="false" customHeight="false" outlineLevel="0" collapsed="false">
      <c r="A180" s="5"/>
      <c r="B180" s="5" t="s">
        <v>705</v>
      </c>
    </row>
    <row r="181" customFormat="false" ht="15.75" hidden="false" customHeight="false" outlineLevel="0" collapsed="false">
      <c r="A181" s="5"/>
      <c r="B181" s="5" t="s">
        <v>706</v>
      </c>
    </row>
    <row r="182" customFormat="false" ht="15.75" hidden="false" customHeight="false" outlineLevel="0" collapsed="false">
      <c r="A182" s="5"/>
      <c r="B182" s="5" t="s">
        <v>707</v>
      </c>
    </row>
    <row r="183" customFormat="false" ht="15.75" hidden="false" customHeight="false" outlineLevel="0" collapsed="false">
      <c r="A183" s="5"/>
      <c r="B183" s="5" t="s">
        <v>708</v>
      </c>
    </row>
    <row r="184" customFormat="false" ht="15.75" hidden="false" customHeight="false" outlineLevel="0" collapsed="false">
      <c r="A184" s="5"/>
      <c r="B184" s="5" t="s">
        <v>709</v>
      </c>
    </row>
    <row r="185" customFormat="false" ht="15.75" hidden="false" customHeight="false" outlineLevel="0" collapsed="false">
      <c r="A185" s="5"/>
      <c r="B185" s="5" t="s">
        <v>710</v>
      </c>
    </row>
    <row r="186" customFormat="false" ht="15.75" hidden="false" customHeight="false" outlineLevel="0" collapsed="false">
      <c r="A186" s="5"/>
      <c r="B186" s="5" t="s">
        <v>711</v>
      </c>
    </row>
    <row r="187" customFormat="false" ht="15.75" hidden="false" customHeight="false" outlineLevel="0" collapsed="false">
      <c r="A187" s="5"/>
      <c r="B187" s="5" t="s">
        <v>712</v>
      </c>
    </row>
    <row r="188" customFormat="false" ht="15.75" hidden="false" customHeight="false" outlineLevel="0" collapsed="false">
      <c r="A188" s="5"/>
      <c r="B188" s="5" t="s">
        <v>713</v>
      </c>
    </row>
    <row r="189" customFormat="false" ht="15.75" hidden="false" customHeight="false" outlineLevel="0" collapsed="false">
      <c r="A189" s="5"/>
    </row>
    <row r="190" customFormat="false" ht="15.75" hidden="false" customHeight="false" outlineLevel="0" collapsed="false">
      <c r="A190" s="5"/>
      <c r="B190" s="5"/>
    </row>
    <row r="191" customFormat="false" ht="15.75" hidden="false" customHeight="false" outlineLevel="0" collapsed="false">
      <c r="A191" s="5"/>
      <c r="B191" s="5"/>
    </row>
    <row r="192" customFormat="false" ht="15.75" hidden="false" customHeight="false" outlineLevel="0" collapsed="false">
      <c r="A192" s="5"/>
      <c r="B192" s="5"/>
    </row>
    <row r="193" customFormat="false" ht="15.75" hidden="false" customHeight="false" outlineLevel="0" collapsed="false">
      <c r="A193" s="5"/>
      <c r="B193" s="5"/>
    </row>
    <row r="194" customFormat="false" ht="15.75" hidden="false" customHeight="false" outlineLevel="0" collapsed="false">
      <c r="A194" s="5"/>
      <c r="B194" s="5"/>
    </row>
    <row r="195" customFormat="false" ht="15.75" hidden="false" customHeight="false" outlineLevel="0" collapsed="false">
      <c r="A195" s="5"/>
      <c r="B195" s="5"/>
    </row>
    <row r="196" customFormat="false" ht="15.75" hidden="false" customHeight="false" outlineLevel="0" collapsed="false">
      <c r="A196" s="5"/>
      <c r="B196" s="5"/>
    </row>
    <row r="197" customFormat="false" ht="15.75" hidden="false" customHeight="false" outlineLevel="0" collapsed="false">
      <c r="A197" s="5"/>
      <c r="B197" s="5"/>
    </row>
    <row r="198" customFormat="false" ht="15.75" hidden="false" customHeight="false" outlineLevel="0" collapsed="false">
      <c r="A198" s="5"/>
      <c r="B198" s="5"/>
    </row>
    <row r="199" customFormat="false" ht="15.75" hidden="false" customHeight="false" outlineLevel="0" collapsed="false">
      <c r="A199" s="5"/>
      <c r="B199" s="5"/>
    </row>
    <row r="200" customFormat="false" ht="15.75" hidden="false" customHeight="false" outlineLevel="0" collapsed="false">
      <c r="A200" s="5"/>
      <c r="B200" s="5"/>
    </row>
    <row r="201" customFormat="false" ht="15.75" hidden="false" customHeight="false" outlineLevel="0" collapsed="false">
      <c r="A201" s="5"/>
      <c r="B201" s="5"/>
    </row>
    <row r="202" customFormat="false" ht="15.75" hidden="false" customHeight="false" outlineLevel="0" collapsed="false">
      <c r="A202" s="5"/>
      <c r="B202" s="5"/>
    </row>
    <row r="203" customFormat="false" ht="15.75" hidden="false" customHeight="false" outlineLevel="0" collapsed="false">
      <c r="A203" s="5"/>
      <c r="B203" s="5"/>
    </row>
    <row r="204" customFormat="false" ht="15.75" hidden="false" customHeight="false" outlineLevel="0" collapsed="false">
      <c r="A204" s="5"/>
      <c r="B204" s="5"/>
    </row>
    <row r="205" customFormat="false" ht="15.75" hidden="false" customHeight="false" outlineLevel="0" collapsed="false">
      <c r="A205" s="5"/>
      <c r="B205" s="5"/>
    </row>
    <row r="206" customFormat="false" ht="15.75" hidden="false" customHeight="false" outlineLevel="0" collapsed="false">
      <c r="A206" s="5"/>
      <c r="B206" s="5"/>
    </row>
    <row r="207" customFormat="false" ht="15.75" hidden="false" customHeight="false" outlineLevel="0" collapsed="false">
      <c r="A207" s="5"/>
      <c r="B207" s="5"/>
    </row>
    <row r="208" customFormat="false" ht="15.75" hidden="false" customHeight="false" outlineLevel="0" collapsed="false">
      <c r="A208" s="5"/>
      <c r="B208" s="5"/>
    </row>
    <row r="209" customFormat="false" ht="15.75" hidden="false" customHeight="false" outlineLevel="0" collapsed="false">
      <c r="A209" s="5"/>
      <c r="B209" s="5"/>
    </row>
    <row r="210" customFormat="false" ht="15.75" hidden="false" customHeight="false" outlineLevel="0" collapsed="false">
      <c r="A210" s="5"/>
      <c r="B210" s="5"/>
    </row>
    <row r="211" customFormat="false" ht="15.75" hidden="false" customHeight="false" outlineLevel="0" collapsed="false">
      <c r="A211" s="5"/>
      <c r="B211" s="5"/>
    </row>
    <row r="212" customFormat="false" ht="15.75" hidden="false" customHeight="false" outlineLevel="0" collapsed="false">
      <c r="A212" s="5"/>
      <c r="B212" s="5"/>
    </row>
    <row r="213" customFormat="false" ht="15.75" hidden="false" customHeight="false" outlineLevel="0" collapsed="false">
      <c r="A213" s="5"/>
      <c r="B213" s="5"/>
    </row>
    <row r="214" customFormat="false" ht="15.75" hidden="false" customHeight="false" outlineLevel="0" collapsed="false">
      <c r="A214" s="5"/>
      <c r="B214" s="5"/>
    </row>
    <row r="215" customFormat="false" ht="15.75" hidden="false" customHeight="false" outlineLevel="0" collapsed="false">
      <c r="A215" s="5"/>
      <c r="B215" s="5"/>
    </row>
    <row r="216" customFormat="false" ht="15.75" hidden="false" customHeight="false" outlineLevel="0" collapsed="false">
      <c r="A216" s="5"/>
      <c r="B216" s="5"/>
    </row>
    <row r="217" customFormat="false" ht="15.75" hidden="false" customHeight="false" outlineLevel="0" collapsed="false">
      <c r="A217" s="5"/>
      <c r="B217" s="5"/>
    </row>
    <row r="218" customFormat="false" ht="15.75" hidden="false" customHeight="false" outlineLevel="0" collapsed="false">
      <c r="A218" s="5"/>
      <c r="B218" s="5"/>
    </row>
    <row r="219" customFormat="false" ht="15.75" hidden="false" customHeight="false" outlineLevel="0" collapsed="false">
      <c r="A219" s="5"/>
      <c r="B219" s="5"/>
    </row>
    <row r="220" customFormat="false" ht="15.75" hidden="false" customHeight="false" outlineLevel="0" collapsed="false">
      <c r="A220" s="5"/>
      <c r="B220" s="5"/>
    </row>
    <row r="221" customFormat="false" ht="15.75" hidden="false" customHeight="false" outlineLevel="0" collapsed="false">
      <c r="A221" s="5"/>
      <c r="B221" s="5"/>
    </row>
    <row r="222" customFormat="false" ht="15.75" hidden="false" customHeight="false" outlineLevel="0" collapsed="false">
      <c r="A222" s="5"/>
      <c r="B222" s="5"/>
    </row>
    <row r="223" customFormat="false" ht="15.75" hidden="false" customHeight="false" outlineLevel="0" collapsed="false">
      <c r="A223" s="5"/>
      <c r="B223" s="5"/>
    </row>
    <row r="224" customFormat="false" ht="15.75" hidden="false" customHeight="false" outlineLevel="0" collapsed="false">
      <c r="A224" s="5"/>
      <c r="B224" s="5"/>
    </row>
    <row r="225" customFormat="false" ht="15.75" hidden="false" customHeight="false" outlineLevel="0" collapsed="false">
      <c r="A225" s="5"/>
      <c r="B225" s="5"/>
    </row>
    <row r="226" customFormat="false" ht="15.75" hidden="false" customHeight="false" outlineLevel="0" collapsed="false">
      <c r="A226" s="5"/>
      <c r="B226" s="5"/>
    </row>
    <row r="227" customFormat="false" ht="15.75" hidden="false" customHeight="false" outlineLevel="0" collapsed="false">
      <c r="A227" s="5"/>
      <c r="B227" s="5"/>
    </row>
    <row r="228" customFormat="false" ht="15.75" hidden="false" customHeight="false" outlineLevel="0" collapsed="false">
      <c r="A228" s="5"/>
      <c r="B228" s="5"/>
    </row>
    <row r="229" customFormat="false" ht="15.75" hidden="false" customHeight="false" outlineLevel="0" collapsed="false">
      <c r="A229" s="5"/>
      <c r="B229" s="5"/>
    </row>
    <row r="230" customFormat="false" ht="15.75" hidden="false" customHeight="false" outlineLevel="0" collapsed="false">
      <c r="A230" s="5"/>
      <c r="B230" s="5"/>
    </row>
    <row r="231" customFormat="false" ht="15.75" hidden="false" customHeight="false" outlineLevel="0" collapsed="false">
      <c r="A231" s="5"/>
      <c r="B231" s="5"/>
    </row>
    <row r="232" customFormat="false" ht="15.75" hidden="false" customHeight="false" outlineLevel="0" collapsed="false">
      <c r="A232" s="5"/>
      <c r="B232" s="5"/>
    </row>
    <row r="233" customFormat="false" ht="15.75" hidden="false" customHeight="false" outlineLevel="0" collapsed="false">
      <c r="A233" s="5"/>
      <c r="B233" s="5"/>
    </row>
    <row r="234" customFormat="false" ht="15.75" hidden="false" customHeight="false" outlineLevel="0" collapsed="false">
      <c r="A234" s="5"/>
      <c r="B234" s="5"/>
    </row>
    <row r="235" customFormat="false" ht="15.75" hidden="false" customHeight="false" outlineLevel="0" collapsed="false">
      <c r="A235" s="5"/>
      <c r="B235" s="5"/>
    </row>
    <row r="236" customFormat="false" ht="15.75" hidden="false" customHeight="false" outlineLevel="0" collapsed="false">
      <c r="A236" s="5"/>
      <c r="B236" s="5"/>
    </row>
    <row r="237" customFormat="false" ht="15.75" hidden="false" customHeight="false" outlineLevel="0" collapsed="false">
      <c r="A237" s="5"/>
      <c r="B237" s="5"/>
    </row>
    <row r="238" customFormat="false" ht="15.75" hidden="false" customHeight="false" outlineLevel="0" collapsed="false">
      <c r="A238" s="5"/>
      <c r="B238" s="5"/>
    </row>
    <row r="239" customFormat="false" ht="15.75" hidden="false" customHeight="false" outlineLevel="0" collapsed="false">
      <c r="A239" s="5"/>
      <c r="B239" s="5"/>
    </row>
    <row r="240" customFormat="false" ht="15.75" hidden="false" customHeight="false" outlineLevel="0" collapsed="false">
      <c r="A240" s="5"/>
      <c r="B240" s="5"/>
    </row>
    <row r="241" customFormat="false" ht="15.75" hidden="false" customHeight="false" outlineLevel="0" collapsed="false">
      <c r="A241" s="5"/>
      <c r="B241" s="5"/>
    </row>
    <row r="242" customFormat="false" ht="15.75" hidden="false" customHeight="false" outlineLevel="0" collapsed="false">
      <c r="A242" s="5"/>
      <c r="B242" s="5"/>
    </row>
    <row r="243" customFormat="false" ht="15.75" hidden="false" customHeight="false" outlineLevel="0" collapsed="false">
      <c r="A243" s="5"/>
      <c r="B243" s="5"/>
    </row>
    <row r="244" customFormat="false" ht="15.75" hidden="false" customHeight="false" outlineLevel="0" collapsed="false">
      <c r="A244" s="5"/>
      <c r="B244" s="5"/>
    </row>
    <row r="245" customFormat="false" ht="15.75" hidden="false" customHeight="false" outlineLevel="0" collapsed="false">
      <c r="A245" s="5"/>
      <c r="B245" s="5"/>
    </row>
    <row r="246" customFormat="false" ht="15.75" hidden="false" customHeight="false" outlineLevel="0" collapsed="false">
      <c r="A246" s="5"/>
      <c r="B246" s="5"/>
    </row>
    <row r="247" customFormat="false" ht="15.75" hidden="false" customHeight="false" outlineLevel="0" collapsed="false">
      <c r="A247" s="5"/>
      <c r="B247" s="5"/>
    </row>
    <row r="248" customFormat="false" ht="15.75" hidden="false" customHeight="false" outlineLevel="0" collapsed="false">
      <c r="A248" s="5"/>
      <c r="B248" s="5"/>
    </row>
    <row r="249" customFormat="false" ht="15.75" hidden="false" customHeight="false" outlineLevel="0" collapsed="false">
      <c r="A249" s="5"/>
      <c r="B249" s="5"/>
    </row>
    <row r="250" customFormat="false" ht="15.75" hidden="false" customHeight="false" outlineLevel="0" collapsed="false">
      <c r="A250" s="5"/>
      <c r="B250" s="5"/>
    </row>
    <row r="251" customFormat="false" ht="15.75" hidden="false" customHeight="false" outlineLevel="0" collapsed="false">
      <c r="A251" s="5"/>
      <c r="B251" s="5"/>
    </row>
    <row r="252" customFormat="false" ht="15.75" hidden="false" customHeight="false" outlineLevel="0" collapsed="false">
      <c r="A252" s="5"/>
      <c r="B252" s="5"/>
    </row>
    <row r="253" customFormat="false" ht="15.75" hidden="false" customHeight="false" outlineLevel="0" collapsed="false">
      <c r="A253" s="5"/>
      <c r="B253" s="5"/>
    </row>
    <row r="254" customFormat="false" ht="15.75" hidden="false" customHeight="false" outlineLevel="0" collapsed="false">
      <c r="A254" s="5"/>
      <c r="B254" s="5"/>
    </row>
    <row r="255" customFormat="false" ht="15.75" hidden="false" customHeight="false" outlineLevel="0" collapsed="false">
      <c r="A255" s="5"/>
      <c r="B255" s="5"/>
    </row>
    <row r="256" customFormat="false" ht="15.75" hidden="false" customHeight="false" outlineLevel="0" collapsed="false">
      <c r="A256" s="5"/>
      <c r="B256" s="5"/>
    </row>
    <row r="257" customFormat="false" ht="15.75" hidden="false" customHeight="false" outlineLevel="0" collapsed="false">
      <c r="A257" s="5"/>
      <c r="B257" s="5"/>
    </row>
    <row r="258" customFormat="false" ht="15.75" hidden="false" customHeight="false" outlineLevel="0" collapsed="false">
      <c r="A258" s="5"/>
      <c r="B258" s="5"/>
    </row>
    <row r="259" customFormat="false" ht="15.75" hidden="false" customHeight="false" outlineLevel="0" collapsed="false">
      <c r="A259" s="5"/>
      <c r="B259" s="5"/>
    </row>
    <row r="260" customFormat="false" ht="15.75" hidden="false" customHeight="false" outlineLevel="0" collapsed="false">
      <c r="A260" s="5"/>
      <c r="B260" s="5"/>
    </row>
    <row r="261" customFormat="false" ht="15.75" hidden="false" customHeight="false" outlineLevel="0" collapsed="false">
      <c r="A261" s="5"/>
      <c r="B261" s="5"/>
    </row>
    <row r="262" customFormat="false" ht="15.75" hidden="false" customHeight="false" outlineLevel="0" collapsed="false">
      <c r="A262" s="5"/>
      <c r="B262" s="5"/>
    </row>
    <row r="263" customFormat="false" ht="15.75" hidden="false" customHeight="false" outlineLevel="0" collapsed="false">
      <c r="A263" s="5"/>
      <c r="B263" s="5"/>
    </row>
    <row r="264" customFormat="false" ht="15.75" hidden="false" customHeight="false" outlineLevel="0" collapsed="false">
      <c r="A264" s="5"/>
      <c r="B264" s="5"/>
    </row>
    <row r="265" customFormat="false" ht="15.75" hidden="false" customHeight="false" outlineLevel="0" collapsed="false">
      <c r="A265" s="5"/>
      <c r="B265" s="5"/>
    </row>
    <row r="266" customFormat="false" ht="15.75" hidden="false" customHeight="false" outlineLevel="0" collapsed="false">
      <c r="A266" s="5"/>
      <c r="B266" s="5"/>
    </row>
    <row r="267" customFormat="false" ht="15.75" hidden="false" customHeight="false" outlineLevel="0" collapsed="false">
      <c r="A267" s="5"/>
      <c r="B267" s="5"/>
    </row>
    <row r="268" customFormat="false" ht="15.75" hidden="false" customHeight="false" outlineLevel="0" collapsed="false">
      <c r="A268" s="5"/>
      <c r="B268" s="5"/>
    </row>
    <row r="269" customFormat="false" ht="15.75" hidden="false" customHeight="false" outlineLevel="0" collapsed="false">
      <c r="A269" s="5"/>
      <c r="B269" s="5"/>
    </row>
    <row r="270" customFormat="false" ht="15.75" hidden="false" customHeight="false" outlineLevel="0" collapsed="false">
      <c r="A270" s="5"/>
      <c r="B270" s="5"/>
    </row>
    <row r="271" customFormat="false" ht="15.75" hidden="false" customHeight="false" outlineLevel="0" collapsed="false">
      <c r="A271" s="5"/>
      <c r="B271" s="5"/>
    </row>
    <row r="272" customFormat="false" ht="15.75" hidden="false" customHeight="false" outlineLevel="0" collapsed="false">
      <c r="A272" s="5"/>
      <c r="B272" s="5"/>
    </row>
    <row r="273" customFormat="false" ht="15.75" hidden="false" customHeight="false" outlineLevel="0" collapsed="false">
      <c r="A273" s="5"/>
      <c r="B273" s="5"/>
    </row>
    <row r="274" customFormat="false" ht="15.75" hidden="false" customHeight="false" outlineLevel="0" collapsed="false">
      <c r="A274" s="5"/>
      <c r="B274" s="5"/>
    </row>
    <row r="275" customFormat="false" ht="15.75" hidden="false" customHeight="false" outlineLevel="0" collapsed="false">
      <c r="A275" s="5"/>
      <c r="B275" s="5"/>
    </row>
    <row r="276" customFormat="false" ht="15.75" hidden="false" customHeight="false" outlineLevel="0" collapsed="false">
      <c r="A276" s="5"/>
      <c r="B276" s="5"/>
    </row>
    <row r="277" customFormat="false" ht="15.75" hidden="false" customHeight="false" outlineLevel="0" collapsed="false">
      <c r="A277" s="5"/>
      <c r="B277" s="5"/>
    </row>
    <row r="278" customFormat="false" ht="15.75" hidden="false" customHeight="false" outlineLevel="0" collapsed="false">
      <c r="A278" s="5"/>
      <c r="B278" s="5"/>
    </row>
    <row r="279" customFormat="false" ht="15.75" hidden="false" customHeight="false" outlineLevel="0" collapsed="false">
      <c r="A279" s="5"/>
      <c r="B279" s="5"/>
    </row>
    <row r="280" customFormat="false" ht="15.75" hidden="false" customHeight="false" outlineLevel="0" collapsed="false">
      <c r="A280" s="5"/>
      <c r="B280" s="5"/>
    </row>
    <row r="281" customFormat="false" ht="15.75" hidden="false" customHeight="false" outlineLevel="0" collapsed="false">
      <c r="A281" s="5"/>
      <c r="B281" s="5"/>
    </row>
    <row r="282" customFormat="false" ht="15.75" hidden="false" customHeight="false" outlineLevel="0" collapsed="false">
      <c r="A282" s="5"/>
      <c r="B282" s="5"/>
    </row>
    <row r="283" customFormat="false" ht="15.75" hidden="false" customHeight="false" outlineLevel="0" collapsed="false">
      <c r="A283" s="5"/>
      <c r="B283" s="5"/>
    </row>
    <row r="284" customFormat="false" ht="15.75" hidden="false" customHeight="false" outlineLevel="0" collapsed="false">
      <c r="A284" s="5"/>
      <c r="B284" s="5"/>
    </row>
    <row r="285" customFormat="false" ht="15.75" hidden="false" customHeight="false" outlineLevel="0" collapsed="false">
      <c r="A285" s="5"/>
      <c r="B285" s="5"/>
    </row>
    <row r="286" customFormat="false" ht="15.75" hidden="false" customHeight="false" outlineLevel="0" collapsed="false">
      <c r="A286" s="5"/>
      <c r="B286" s="5"/>
    </row>
    <row r="287" customFormat="false" ht="15.75" hidden="false" customHeight="false" outlineLevel="0" collapsed="false">
      <c r="A287" s="5"/>
      <c r="B287" s="5"/>
    </row>
    <row r="288" customFormat="false" ht="15.75" hidden="false" customHeight="false" outlineLevel="0" collapsed="false">
      <c r="A288" s="5"/>
      <c r="B288" s="5"/>
    </row>
    <row r="289" customFormat="false" ht="15.75" hidden="false" customHeight="false" outlineLevel="0" collapsed="false">
      <c r="A289" s="5"/>
      <c r="B289" s="5"/>
    </row>
    <row r="290" customFormat="false" ht="15.75" hidden="false" customHeight="false" outlineLevel="0" collapsed="false">
      <c r="A290" s="5"/>
      <c r="B290" s="5"/>
    </row>
    <row r="291" customFormat="false" ht="15.75" hidden="false" customHeight="false" outlineLevel="0" collapsed="false">
      <c r="A291" s="5"/>
      <c r="B291" s="5"/>
    </row>
    <row r="292" customFormat="false" ht="15.75" hidden="false" customHeight="false" outlineLevel="0" collapsed="false">
      <c r="A292" s="5"/>
      <c r="B292" s="5"/>
    </row>
    <row r="293" customFormat="false" ht="15.75" hidden="false" customHeight="false" outlineLevel="0" collapsed="false">
      <c r="A293" s="5"/>
      <c r="B293" s="5"/>
    </row>
    <row r="294" customFormat="false" ht="15.75" hidden="false" customHeight="false" outlineLevel="0" collapsed="false">
      <c r="A294" s="5"/>
      <c r="B294" s="5"/>
    </row>
    <row r="295" customFormat="false" ht="15.75" hidden="false" customHeight="false" outlineLevel="0" collapsed="false">
      <c r="A295" s="5"/>
      <c r="B295" s="5"/>
    </row>
    <row r="296" customFormat="false" ht="15.75" hidden="false" customHeight="false" outlineLevel="0" collapsed="false">
      <c r="A296" s="5"/>
      <c r="B296" s="5"/>
    </row>
    <row r="297" customFormat="false" ht="15.75" hidden="false" customHeight="false" outlineLevel="0" collapsed="false">
      <c r="A297" s="5"/>
      <c r="B297" s="5"/>
    </row>
    <row r="298" customFormat="false" ht="15.75" hidden="false" customHeight="false" outlineLevel="0" collapsed="false">
      <c r="A298" s="5"/>
      <c r="B298" s="5"/>
    </row>
    <row r="299" customFormat="false" ht="15.75" hidden="false" customHeight="false" outlineLevel="0" collapsed="false">
      <c r="A299" s="5"/>
      <c r="B299" s="5"/>
    </row>
    <row r="300" customFormat="false" ht="15.75" hidden="false" customHeight="false" outlineLevel="0" collapsed="false">
      <c r="A300" s="5"/>
      <c r="B300" s="5"/>
    </row>
    <row r="301" customFormat="false" ht="15.75" hidden="false" customHeight="false" outlineLevel="0" collapsed="false">
      <c r="A301" s="5"/>
      <c r="B301" s="5"/>
    </row>
    <row r="302" customFormat="false" ht="15.75" hidden="false" customHeight="false" outlineLevel="0" collapsed="false">
      <c r="A302" s="5"/>
      <c r="B302" s="5"/>
    </row>
    <row r="303" customFormat="false" ht="15.75" hidden="false" customHeight="false" outlineLevel="0" collapsed="false">
      <c r="A303" s="5"/>
      <c r="B303" s="5"/>
    </row>
    <row r="304" customFormat="false" ht="15.75" hidden="false" customHeight="false" outlineLevel="0" collapsed="false">
      <c r="A304" s="5"/>
      <c r="B304" s="5"/>
    </row>
    <row r="305" customFormat="false" ht="15.75" hidden="false" customHeight="false" outlineLevel="0" collapsed="false">
      <c r="A305" s="5"/>
      <c r="B305" s="5"/>
    </row>
    <row r="306" customFormat="false" ht="15.75" hidden="false" customHeight="false" outlineLevel="0" collapsed="false">
      <c r="A306" s="5"/>
      <c r="B306" s="5"/>
    </row>
    <row r="307" customFormat="false" ht="15.75" hidden="false" customHeight="false" outlineLevel="0" collapsed="false">
      <c r="A307" s="5"/>
      <c r="B307" s="5"/>
    </row>
    <row r="308" customFormat="false" ht="15.75" hidden="false" customHeight="false" outlineLevel="0" collapsed="false">
      <c r="A308" s="5"/>
      <c r="B308" s="5"/>
    </row>
    <row r="309" customFormat="false" ht="15.75" hidden="false" customHeight="false" outlineLevel="0" collapsed="false">
      <c r="A309" s="5"/>
      <c r="B309" s="5"/>
    </row>
    <row r="310" customFormat="false" ht="15.75" hidden="false" customHeight="false" outlineLevel="0" collapsed="false">
      <c r="A310" s="5"/>
      <c r="B310" s="5"/>
    </row>
    <row r="311" customFormat="false" ht="15.75" hidden="false" customHeight="false" outlineLevel="0" collapsed="false">
      <c r="A311" s="5"/>
      <c r="B311" s="5"/>
    </row>
    <row r="312" customFormat="false" ht="15.75" hidden="false" customHeight="false" outlineLevel="0" collapsed="false">
      <c r="A312" s="5"/>
      <c r="B312" s="5"/>
    </row>
    <row r="313" customFormat="false" ht="15.75" hidden="false" customHeight="false" outlineLevel="0" collapsed="false">
      <c r="A313" s="5"/>
      <c r="B313" s="5"/>
    </row>
    <row r="314" customFormat="false" ht="15.75" hidden="false" customHeight="false" outlineLevel="0" collapsed="false">
      <c r="A314" s="5"/>
      <c r="B314" s="5"/>
    </row>
    <row r="315" customFormat="false" ht="15.75" hidden="false" customHeight="false" outlineLevel="0" collapsed="false">
      <c r="A315" s="5"/>
      <c r="B315" s="5"/>
    </row>
    <row r="316" customFormat="false" ht="15.75" hidden="false" customHeight="false" outlineLevel="0" collapsed="false">
      <c r="A316" s="5"/>
      <c r="B316" s="5"/>
    </row>
    <row r="317" customFormat="false" ht="15.75" hidden="false" customHeight="false" outlineLevel="0" collapsed="false">
      <c r="A317" s="5"/>
      <c r="B317" s="5"/>
    </row>
    <row r="318" customFormat="false" ht="15.75" hidden="false" customHeight="false" outlineLevel="0" collapsed="false">
      <c r="A318" s="5"/>
      <c r="B318" s="5"/>
    </row>
    <row r="319" customFormat="false" ht="15.75" hidden="false" customHeight="false" outlineLevel="0" collapsed="false">
      <c r="A319" s="5"/>
      <c r="B319" s="5"/>
    </row>
    <row r="320" customFormat="false" ht="15.75" hidden="false" customHeight="false" outlineLevel="0" collapsed="false">
      <c r="A320" s="5"/>
      <c r="B320" s="5"/>
    </row>
    <row r="321" customFormat="false" ht="15.75" hidden="false" customHeight="false" outlineLevel="0" collapsed="false">
      <c r="A321" s="5"/>
      <c r="B321" s="5"/>
    </row>
    <row r="322" customFormat="false" ht="15.75" hidden="false" customHeight="false" outlineLevel="0" collapsed="false">
      <c r="A322" s="5"/>
      <c r="B322" s="5"/>
    </row>
    <row r="323" customFormat="false" ht="15.75" hidden="false" customHeight="false" outlineLevel="0" collapsed="false">
      <c r="A323" s="5"/>
      <c r="B323" s="5"/>
    </row>
    <row r="324" customFormat="false" ht="15.75" hidden="false" customHeight="false" outlineLevel="0" collapsed="false">
      <c r="A324" s="5"/>
      <c r="B324" s="5"/>
    </row>
    <row r="325" customFormat="false" ht="15.75" hidden="false" customHeight="false" outlineLevel="0" collapsed="false">
      <c r="A325" s="5"/>
      <c r="B325" s="5"/>
    </row>
    <row r="326" customFormat="false" ht="15.75" hidden="false" customHeight="false" outlineLevel="0" collapsed="false">
      <c r="A326" s="5"/>
      <c r="B326" s="5"/>
    </row>
    <row r="327" customFormat="false" ht="15.75" hidden="false" customHeight="false" outlineLevel="0" collapsed="false">
      <c r="A327" s="5"/>
      <c r="B327" s="5"/>
    </row>
    <row r="328" customFormat="false" ht="15.75" hidden="false" customHeight="false" outlineLevel="0" collapsed="false">
      <c r="A328" s="5"/>
      <c r="B328" s="5"/>
    </row>
    <row r="329" customFormat="false" ht="15.75" hidden="false" customHeight="false" outlineLevel="0" collapsed="false">
      <c r="A329" s="5"/>
      <c r="B329" s="5"/>
    </row>
    <row r="330" customFormat="false" ht="15.75" hidden="false" customHeight="false" outlineLevel="0" collapsed="false">
      <c r="A330" s="5"/>
      <c r="B330" s="5"/>
    </row>
    <row r="331" customFormat="false" ht="15.75" hidden="false" customHeight="false" outlineLevel="0" collapsed="false">
      <c r="A331" s="5"/>
      <c r="B331" s="5"/>
    </row>
    <row r="332" customFormat="false" ht="15.75" hidden="false" customHeight="false" outlineLevel="0" collapsed="false">
      <c r="A332" s="5"/>
      <c r="B332" s="5"/>
    </row>
    <row r="333" customFormat="false" ht="15.75" hidden="false" customHeight="false" outlineLevel="0" collapsed="false">
      <c r="A333" s="5"/>
      <c r="B333" s="5"/>
    </row>
    <row r="334" customFormat="false" ht="15.75" hidden="false" customHeight="false" outlineLevel="0" collapsed="false">
      <c r="A334" s="5"/>
      <c r="B334" s="5"/>
    </row>
    <row r="335" customFormat="false" ht="15.75" hidden="false" customHeight="false" outlineLevel="0" collapsed="false">
      <c r="A335" s="5"/>
      <c r="B335" s="5"/>
    </row>
    <row r="336" customFormat="false" ht="15.75" hidden="false" customHeight="false" outlineLevel="0" collapsed="false">
      <c r="A336" s="5"/>
      <c r="B336" s="5"/>
    </row>
    <row r="337" customFormat="false" ht="15.75" hidden="false" customHeight="false" outlineLevel="0" collapsed="false">
      <c r="A337" s="5"/>
      <c r="B337" s="5"/>
    </row>
    <row r="338" customFormat="false" ht="15.75" hidden="false" customHeight="false" outlineLevel="0" collapsed="false">
      <c r="A338" s="5"/>
      <c r="B338" s="5"/>
    </row>
    <row r="339" customFormat="false" ht="15.75" hidden="false" customHeight="false" outlineLevel="0" collapsed="false">
      <c r="A339" s="5"/>
      <c r="B339" s="5"/>
    </row>
    <row r="340" customFormat="false" ht="15.75" hidden="false" customHeight="false" outlineLevel="0" collapsed="false">
      <c r="A340" s="5"/>
      <c r="B340" s="5"/>
    </row>
    <row r="341" customFormat="false" ht="15.75" hidden="false" customHeight="false" outlineLevel="0" collapsed="false">
      <c r="A341" s="5"/>
      <c r="B341" s="5"/>
    </row>
    <row r="342" customFormat="false" ht="15.75" hidden="false" customHeight="false" outlineLevel="0" collapsed="false">
      <c r="A342" s="5"/>
      <c r="B342" s="5"/>
    </row>
    <row r="343" customFormat="false" ht="15.75" hidden="false" customHeight="false" outlineLevel="0" collapsed="false">
      <c r="A343" s="5"/>
      <c r="B343" s="5"/>
    </row>
    <row r="344" customFormat="false" ht="15.75" hidden="false" customHeight="false" outlineLevel="0" collapsed="false">
      <c r="A344" s="5"/>
      <c r="B344" s="5"/>
    </row>
    <row r="345" customFormat="false" ht="15.75" hidden="false" customHeight="false" outlineLevel="0" collapsed="false">
      <c r="A345" s="5"/>
      <c r="B345" s="5"/>
    </row>
    <row r="346" customFormat="false" ht="15.75" hidden="false" customHeight="false" outlineLevel="0" collapsed="false">
      <c r="A346" s="5"/>
      <c r="B346" s="5"/>
    </row>
    <row r="347" customFormat="false" ht="15.75" hidden="false" customHeight="false" outlineLevel="0" collapsed="false">
      <c r="A347" s="5"/>
      <c r="B347" s="5"/>
    </row>
    <row r="348" customFormat="false" ht="15.75" hidden="false" customHeight="false" outlineLevel="0" collapsed="false">
      <c r="A348" s="5"/>
      <c r="B348" s="5"/>
    </row>
    <row r="349" customFormat="false" ht="15.75" hidden="false" customHeight="false" outlineLevel="0" collapsed="false">
      <c r="A349" s="5"/>
      <c r="B349" s="5"/>
    </row>
    <row r="350" customFormat="false" ht="15.75" hidden="false" customHeight="false" outlineLevel="0" collapsed="false">
      <c r="A350" s="5"/>
      <c r="B350" s="5"/>
    </row>
    <row r="351" customFormat="false" ht="15.75" hidden="false" customHeight="false" outlineLevel="0" collapsed="false">
      <c r="A351" s="5"/>
      <c r="B351" s="5"/>
    </row>
    <row r="352" customFormat="false" ht="15.75" hidden="false" customHeight="false" outlineLevel="0" collapsed="false">
      <c r="A352" s="5"/>
      <c r="B352" s="5"/>
    </row>
    <row r="353" customFormat="false" ht="15.75" hidden="false" customHeight="false" outlineLevel="0" collapsed="false">
      <c r="A353" s="5"/>
      <c r="B353" s="5"/>
    </row>
    <row r="354" customFormat="false" ht="15.75" hidden="false" customHeight="false" outlineLevel="0" collapsed="false">
      <c r="A354" s="5"/>
      <c r="B354" s="5"/>
    </row>
    <row r="355" customFormat="false" ht="15.75" hidden="false" customHeight="false" outlineLevel="0" collapsed="false">
      <c r="A355" s="5"/>
      <c r="B355" s="5"/>
    </row>
    <row r="356" customFormat="false" ht="15.75" hidden="false" customHeight="false" outlineLevel="0" collapsed="false">
      <c r="A356" s="5"/>
      <c r="B356" s="5"/>
    </row>
    <row r="357" customFormat="false" ht="15.75" hidden="false" customHeight="false" outlineLevel="0" collapsed="false">
      <c r="A357" s="5"/>
      <c r="B357" s="5"/>
    </row>
    <row r="358" customFormat="false" ht="15.75" hidden="false" customHeight="false" outlineLevel="0" collapsed="false">
      <c r="A358" s="5"/>
      <c r="B358" s="5"/>
    </row>
    <row r="359" customFormat="false" ht="15.75" hidden="false" customHeight="false" outlineLevel="0" collapsed="false">
      <c r="A359" s="5"/>
      <c r="B359" s="5"/>
    </row>
    <row r="360" customFormat="false" ht="15.75" hidden="false" customHeight="false" outlineLevel="0" collapsed="false">
      <c r="A360" s="5"/>
      <c r="B360" s="5"/>
    </row>
    <row r="361" customFormat="false" ht="15.75" hidden="false" customHeight="false" outlineLevel="0" collapsed="false">
      <c r="A361" s="5"/>
      <c r="B361" s="5"/>
    </row>
    <row r="362" customFormat="false" ht="15.75" hidden="false" customHeight="false" outlineLevel="0" collapsed="false">
      <c r="A362" s="5"/>
      <c r="B362" s="5"/>
    </row>
    <row r="363" customFormat="false" ht="15.75" hidden="false" customHeight="false" outlineLevel="0" collapsed="false">
      <c r="A363" s="5"/>
      <c r="B363" s="5"/>
    </row>
    <row r="364" customFormat="false" ht="15.75" hidden="false" customHeight="false" outlineLevel="0" collapsed="false">
      <c r="A364" s="5"/>
      <c r="B364" s="5"/>
    </row>
    <row r="365" customFormat="false" ht="15.75" hidden="false" customHeight="false" outlineLevel="0" collapsed="false">
      <c r="A365" s="5"/>
      <c r="B365" s="5"/>
    </row>
    <row r="366" customFormat="false" ht="15.75" hidden="false" customHeight="false" outlineLevel="0" collapsed="false">
      <c r="A366" s="5"/>
      <c r="B366" s="5"/>
    </row>
    <row r="367" customFormat="false" ht="15.75" hidden="false" customHeight="false" outlineLevel="0" collapsed="false">
      <c r="A367" s="5"/>
      <c r="B367" s="5"/>
    </row>
    <row r="368" customFormat="false" ht="15.75" hidden="false" customHeight="false" outlineLevel="0" collapsed="false">
      <c r="A368" s="5"/>
      <c r="B368" s="5"/>
    </row>
    <row r="369" customFormat="false" ht="15.75" hidden="false" customHeight="false" outlineLevel="0" collapsed="false">
      <c r="A369" s="5"/>
      <c r="B369" s="5"/>
    </row>
    <row r="370" customFormat="false" ht="15.75" hidden="false" customHeight="false" outlineLevel="0" collapsed="false">
      <c r="A370" s="5"/>
      <c r="B370" s="5"/>
    </row>
    <row r="371" customFormat="false" ht="15.75" hidden="false" customHeight="false" outlineLevel="0" collapsed="false">
      <c r="A371" s="5"/>
      <c r="B371" s="5"/>
    </row>
    <row r="372" customFormat="false" ht="15.75" hidden="false" customHeight="false" outlineLevel="0" collapsed="false">
      <c r="A372" s="5"/>
      <c r="B372" s="5"/>
    </row>
    <row r="373" customFormat="false" ht="15.75" hidden="false" customHeight="false" outlineLevel="0" collapsed="false">
      <c r="A373" s="5"/>
      <c r="B373" s="5"/>
    </row>
    <row r="374" customFormat="false" ht="15.75" hidden="false" customHeight="false" outlineLevel="0" collapsed="false">
      <c r="A374" s="5"/>
      <c r="B374" s="5"/>
    </row>
    <row r="375" customFormat="false" ht="15.75" hidden="false" customHeight="false" outlineLevel="0" collapsed="false">
      <c r="A375" s="5"/>
      <c r="B375" s="5"/>
    </row>
    <row r="376" customFormat="false" ht="15.75" hidden="false" customHeight="false" outlineLevel="0" collapsed="false">
      <c r="A376" s="5"/>
      <c r="B376" s="5"/>
    </row>
    <row r="377" customFormat="false" ht="15.75" hidden="false" customHeight="false" outlineLevel="0" collapsed="false">
      <c r="A377" s="5"/>
      <c r="B377" s="5"/>
    </row>
    <row r="378" customFormat="false" ht="15.75" hidden="false" customHeight="false" outlineLevel="0" collapsed="false">
      <c r="A378" s="5"/>
      <c r="B378" s="5"/>
    </row>
    <row r="379" customFormat="false" ht="15.75" hidden="false" customHeight="false" outlineLevel="0" collapsed="false">
      <c r="A379" s="5"/>
      <c r="B379" s="5"/>
    </row>
    <row r="380" customFormat="false" ht="15.75" hidden="false" customHeight="false" outlineLevel="0" collapsed="false">
      <c r="A380" s="5"/>
      <c r="B380" s="5"/>
    </row>
    <row r="381" customFormat="false" ht="15.75" hidden="false" customHeight="false" outlineLevel="0" collapsed="false">
      <c r="A381" s="5"/>
      <c r="B381" s="5"/>
    </row>
    <row r="382" customFormat="false" ht="15.75" hidden="false" customHeight="false" outlineLevel="0" collapsed="false">
      <c r="A382" s="5"/>
      <c r="B382" s="5"/>
    </row>
    <row r="383" customFormat="false" ht="15.75" hidden="false" customHeight="false" outlineLevel="0" collapsed="false">
      <c r="A383" s="5"/>
      <c r="B383" s="5"/>
    </row>
    <row r="384" customFormat="false" ht="15.75" hidden="false" customHeight="false" outlineLevel="0" collapsed="false">
      <c r="A384" s="5"/>
      <c r="B384" s="5"/>
    </row>
    <row r="385" customFormat="false" ht="15.75" hidden="false" customHeight="false" outlineLevel="0" collapsed="false">
      <c r="A385" s="5"/>
      <c r="B385" s="5"/>
    </row>
    <row r="386" customFormat="false" ht="15.75" hidden="false" customHeight="false" outlineLevel="0" collapsed="false">
      <c r="A386" s="5"/>
      <c r="B386" s="5"/>
    </row>
    <row r="387" customFormat="false" ht="15.75" hidden="false" customHeight="false" outlineLevel="0" collapsed="false">
      <c r="A387" s="5"/>
      <c r="B387" s="5"/>
    </row>
    <row r="388" customFormat="false" ht="15.75" hidden="false" customHeight="false" outlineLevel="0" collapsed="false">
      <c r="A388" s="5"/>
      <c r="B388" s="5"/>
    </row>
    <row r="389" customFormat="false" ht="15.75" hidden="false" customHeight="false" outlineLevel="0" collapsed="false">
      <c r="A389" s="5"/>
      <c r="B389" s="5"/>
    </row>
    <row r="390" customFormat="false" ht="15.75" hidden="false" customHeight="false" outlineLevel="0" collapsed="false">
      <c r="A390" s="5"/>
      <c r="B390" s="5"/>
    </row>
    <row r="391" customFormat="false" ht="15.75" hidden="false" customHeight="false" outlineLevel="0" collapsed="false">
      <c r="A391" s="5"/>
      <c r="B391" s="5"/>
    </row>
    <row r="392" customFormat="false" ht="15.75" hidden="false" customHeight="false" outlineLevel="0" collapsed="false">
      <c r="A392" s="5"/>
      <c r="B392" s="5"/>
    </row>
    <row r="393" customFormat="false" ht="15.75" hidden="false" customHeight="false" outlineLevel="0" collapsed="false">
      <c r="A393" s="5"/>
      <c r="B393" s="5"/>
    </row>
    <row r="394" customFormat="false" ht="15.75" hidden="false" customHeight="false" outlineLevel="0" collapsed="false">
      <c r="A394" s="5"/>
      <c r="B394" s="5"/>
    </row>
    <row r="395" customFormat="false" ht="15.75" hidden="false" customHeight="false" outlineLevel="0" collapsed="false">
      <c r="A395" s="5"/>
      <c r="B395" s="5"/>
    </row>
    <row r="396" customFormat="false" ht="15.75" hidden="false" customHeight="false" outlineLevel="0" collapsed="false">
      <c r="A396" s="5"/>
      <c r="B396" s="5"/>
    </row>
    <row r="397" customFormat="false" ht="15.75" hidden="false" customHeight="false" outlineLevel="0" collapsed="false">
      <c r="A397" s="5"/>
      <c r="B397" s="5"/>
    </row>
    <row r="398" customFormat="false" ht="15.75" hidden="false" customHeight="false" outlineLevel="0" collapsed="false">
      <c r="A398" s="5"/>
      <c r="B398" s="5"/>
    </row>
    <row r="399" customFormat="false" ht="15.75" hidden="false" customHeight="false" outlineLevel="0" collapsed="false">
      <c r="A399" s="5"/>
      <c r="B399" s="5"/>
    </row>
    <row r="400" customFormat="false" ht="15.75" hidden="false" customHeight="false" outlineLevel="0" collapsed="false">
      <c r="A400" s="5"/>
      <c r="B400" s="5"/>
    </row>
    <row r="401" customFormat="false" ht="15.75" hidden="false" customHeight="false" outlineLevel="0" collapsed="false">
      <c r="A401" s="5"/>
      <c r="B401" s="5"/>
    </row>
    <row r="402" customFormat="false" ht="15.75" hidden="false" customHeight="false" outlineLevel="0" collapsed="false">
      <c r="A402" s="5"/>
      <c r="B402" s="5"/>
    </row>
    <row r="403" customFormat="false" ht="15.75" hidden="false" customHeight="false" outlineLevel="0" collapsed="false">
      <c r="A403" s="5"/>
      <c r="B403" s="5"/>
    </row>
    <row r="404" customFormat="false" ht="15.75" hidden="false" customHeight="false" outlineLevel="0" collapsed="false">
      <c r="A404" s="5"/>
      <c r="B404" s="5"/>
    </row>
    <row r="405" customFormat="false" ht="15.75" hidden="false" customHeight="false" outlineLevel="0" collapsed="false">
      <c r="A405" s="5"/>
      <c r="B405" s="5"/>
    </row>
    <row r="406" customFormat="false" ht="15.75" hidden="false" customHeight="false" outlineLevel="0" collapsed="false">
      <c r="A406" s="5"/>
      <c r="B406" s="5"/>
    </row>
    <row r="407" customFormat="false" ht="15.75" hidden="false" customHeight="false" outlineLevel="0" collapsed="false">
      <c r="A407" s="5"/>
      <c r="B407" s="5"/>
    </row>
    <row r="408" customFormat="false" ht="15.75" hidden="false" customHeight="false" outlineLevel="0" collapsed="false">
      <c r="A408" s="5"/>
      <c r="B408" s="5"/>
    </row>
    <row r="409" customFormat="false" ht="15.75" hidden="false" customHeight="false" outlineLevel="0" collapsed="false">
      <c r="A409" s="5"/>
      <c r="B409" s="5"/>
    </row>
    <row r="410" customFormat="false" ht="15.75" hidden="false" customHeight="false" outlineLevel="0" collapsed="false">
      <c r="A410" s="5"/>
      <c r="B410" s="5"/>
    </row>
    <row r="411" customFormat="false" ht="15.75" hidden="false" customHeight="false" outlineLevel="0" collapsed="false">
      <c r="A411" s="5"/>
      <c r="B411" s="5"/>
    </row>
    <row r="412" customFormat="false" ht="15.75" hidden="false" customHeight="false" outlineLevel="0" collapsed="false">
      <c r="A412" s="5"/>
      <c r="B412" s="5"/>
    </row>
    <row r="413" customFormat="false" ht="15.75" hidden="false" customHeight="false" outlineLevel="0" collapsed="false">
      <c r="A413" s="5"/>
      <c r="B413" s="5"/>
    </row>
    <row r="414" customFormat="false" ht="15.75" hidden="false" customHeight="false" outlineLevel="0" collapsed="false">
      <c r="A414" s="5"/>
      <c r="B414" s="5"/>
    </row>
    <row r="415" customFormat="false" ht="15.75" hidden="false" customHeight="false" outlineLevel="0" collapsed="false">
      <c r="A415" s="5"/>
      <c r="B415" s="5"/>
    </row>
    <row r="416" customFormat="false" ht="15.75" hidden="false" customHeight="false" outlineLevel="0" collapsed="false">
      <c r="A416" s="5"/>
      <c r="B416" s="5"/>
    </row>
    <row r="417" customFormat="false" ht="15.75" hidden="false" customHeight="false" outlineLevel="0" collapsed="false">
      <c r="A417" s="5"/>
      <c r="B417" s="5"/>
    </row>
    <row r="418" customFormat="false" ht="15.75" hidden="false" customHeight="false" outlineLevel="0" collapsed="false">
      <c r="A418" s="5"/>
      <c r="B418" s="5"/>
    </row>
    <row r="419" customFormat="false" ht="15.75" hidden="false" customHeight="false" outlineLevel="0" collapsed="false">
      <c r="A419" s="5"/>
      <c r="B419" s="5"/>
    </row>
    <row r="420" customFormat="false" ht="15.75" hidden="false" customHeight="false" outlineLevel="0" collapsed="false">
      <c r="A420" s="5"/>
      <c r="B420" s="5"/>
    </row>
    <row r="421" customFormat="false" ht="15.75" hidden="false" customHeight="false" outlineLevel="0" collapsed="false">
      <c r="A421" s="5"/>
      <c r="B421" s="5"/>
    </row>
    <row r="422" customFormat="false" ht="15.75" hidden="false" customHeight="false" outlineLevel="0" collapsed="false">
      <c r="A422" s="5"/>
      <c r="B422" s="5"/>
    </row>
    <row r="423" customFormat="false" ht="15.75" hidden="false" customHeight="false" outlineLevel="0" collapsed="false">
      <c r="A423" s="5"/>
      <c r="B423" s="5"/>
    </row>
    <row r="424" customFormat="false" ht="15.75" hidden="false" customHeight="false" outlineLevel="0" collapsed="false">
      <c r="A424" s="5"/>
      <c r="B424" s="5"/>
    </row>
    <row r="425" customFormat="false" ht="15.75" hidden="false" customHeight="false" outlineLevel="0" collapsed="false">
      <c r="A425" s="5"/>
      <c r="B425" s="5"/>
    </row>
    <row r="426" customFormat="false" ht="15.75" hidden="false" customHeight="false" outlineLevel="0" collapsed="false">
      <c r="A426" s="5"/>
      <c r="B426" s="5"/>
    </row>
    <row r="427" customFormat="false" ht="15.75" hidden="false" customHeight="false" outlineLevel="0" collapsed="false">
      <c r="A427" s="5"/>
      <c r="B427" s="5"/>
    </row>
    <row r="428" customFormat="false" ht="15.75" hidden="false" customHeight="false" outlineLevel="0" collapsed="false">
      <c r="A428" s="5"/>
      <c r="B428" s="5"/>
    </row>
    <row r="429" customFormat="false" ht="15.75" hidden="false" customHeight="false" outlineLevel="0" collapsed="false">
      <c r="A429" s="5"/>
      <c r="B429" s="5"/>
    </row>
    <row r="430" customFormat="false" ht="15.75" hidden="false" customHeight="false" outlineLevel="0" collapsed="false">
      <c r="A430" s="5"/>
      <c r="B430" s="5"/>
    </row>
    <row r="431" customFormat="false" ht="15.75" hidden="false" customHeight="false" outlineLevel="0" collapsed="false">
      <c r="A431" s="5"/>
      <c r="B431" s="5"/>
    </row>
    <row r="432" customFormat="false" ht="15.75" hidden="false" customHeight="false" outlineLevel="0" collapsed="false">
      <c r="A432" s="5"/>
      <c r="B432" s="5"/>
    </row>
    <row r="433" customFormat="false" ht="15.75" hidden="false" customHeight="false" outlineLevel="0" collapsed="false">
      <c r="A433" s="5"/>
      <c r="B433" s="5"/>
    </row>
    <row r="434" customFormat="false" ht="15.75" hidden="false" customHeight="false" outlineLevel="0" collapsed="false">
      <c r="A434" s="5"/>
      <c r="B434" s="5"/>
    </row>
    <row r="435" customFormat="false" ht="15.75" hidden="false" customHeight="false" outlineLevel="0" collapsed="false">
      <c r="A435" s="5"/>
      <c r="B435" s="5"/>
    </row>
    <row r="436" customFormat="false" ht="15.75" hidden="false" customHeight="false" outlineLevel="0" collapsed="false">
      <c r="A436" s="5"/>
      <c r="B436" s="5"/>
    </row>
    <row r="437" customFormat="false" ht="15.75" hidden="false" customHeight="false" outlineLevel="0" collapsed="false">
      <c r="A437" s="5"/>
      <c r="B437" s="5"/>
    </row>
    <row r="438" customFormat="false" ht="15.75" hidden="false" customHeight="false" outlineLevel="0" collapsed="false">
      <c r="A438" s="5"/>
      <c r="B438" s="5"/>
    </row>
    <row r="439" customFormat="false" ht="15.75" hidden="false" customHeight="false" outlineLevel="0" collapsed="false">
      <c r="A439" s="5"/>
      <c r="B439" s="5"/>
    </row>
    <row r="440" customFormat="false" ht="15.75" hidden="false" customHeight="false" outlineLevel="0" collapsed="false">
      <c r="A440" s="5"/>
      <c r="B440" s="5"/>
    </row>
    <row r="441" customFormat="false" ht="15.75" hidden="false" customHeight="false" outlineLevel="0" collapsed="false">
      <c r="A441" s="5"/>
      <c r="B441" s="5"/>
    </row>
    <row r="442" customFormat="false" ht="15.75" hidden="false" customHeight="false" outlineLevel="0" collapsed="false">
      <c r="A442" s="5"/>
      <c r="B442" s="5"/>
    </row>
    <row r="443" customFormat="false" ht="15.75" hidden="false" customHeight="false" outlineLevel="0" collapsed="false">
      <c r="A443" s="5"/>
      <c r="B443" s="5"/>
    </row>
    <row r="444" customFormat="false" ht="15.75" hidden="false" customHeight="false" outlineLevel="0" collapsed="false">
      <c r="A444" s="5"/>
      <c r="B444" s="5"/>
    </row>
    <row r="445" customFormat="false" ht="15.75" hidden="false" customHeight="false" outlineLevel="0" collapsed="false">
      <c r="A445" s="5"/>
      <c r="B445" s="5"/>
    </row>
    <row r="446" customFormat="false" ht="15.75" hidden="false" customHeight="false" outlineLevel="0" collapsed="false">
      <c r="A446" s="5"/>
      <c r="B446" s="5"/>
    </row>
    <row r="447" customFormat="false" ht="15.75" hidden="false" customHeight="false" outlineLevel="0" collapsed="false">
      <c r="A447" s="5"/>
      <c r="B447" s="5"/>
    </row>
    <row r="448" customFormat="false" ht="15.75" hidden="false" customHeight="false" outlineLevel="0" collapsed="false">
      <c r="A448" s="5"/>
      <c r="B448" s="5"/>
    </row>
    <row r="449" customFormat="false" ht="15.75" hidden="false" customHeight="false" outlineLevel="0" collapsed="false">
      <c r="A449" s="5"/>
      <c r="B449" s="5"/>
    </row>
    <row r="450" customFormat="false" ht="15.75" hidden="false" customHeight="false" outlineLevel="0" collapsed="false">
      <c r="A450" s="5"/>
      <c r="B450" s="5"/>
    </row>
    <row r="451" customFormat="false" ht="15.75" hidden="false" customHeight="false" outlineLevel="0" collapsed="false">
      <c r="A451" s="5"/>
      <c r="B451" s="5"/>
    </row>
    <row r="452" customFormat="false" ht="15.75" hidden="false" customHeight="false" outlineLevel="0" collapsed="false">
      <c r="A452" s="5"/>
      <c r="B452" s="5"/>
    </row>
    <row r="453" customFormat="false" ht="15.75" hidden="false" customHeight="false" outlineLevel="0" collapsed="false">
      <c r="A453" s="5"/>
      <c r="B453" s="5"/>
    </row>
    <row r="454" customFormat="false" ht="15.75" hidden="false" customHeight="false" outlineLevel="0" collapsed="false">
      <c r="A454" s="5"/>
      <c r="B454" s="5"/>
    </row>
    <row r="455" customFormat="false" ht="15.75" hidden="false" customHeight="false" outlineLevel="0" collapsed="false">
      <c r="A455" s="5"/>
      <c r="B455" s="5"/>
    </row>
    <row r="456" customFormat="false" ht="15.75" hidden="false" customHeight="false" outlineLevel="0" collapsed="false">
      <c r="A456" s="5"/>
      <c r="B456" s="5"/>
    </row>
    <row r="457" customFormat="false" ht="15.75" hidden="false" customHeight="false" outlineLevel="0" collapsed="false">
      <c r="A457" s="5"/>
      <c r="B457" s="5"/>
    </row>
    <row r="458" customFormat="false" ht="15.75" hidden="false" customHeight="false" outlineLevel="0" collapsed="false">
      <c r="A458" s="5"/>
      <c r="B458" s="5"/>
    </row>
    <row r="459" customFormat="false" ht="15.75" hidden="false" customHeight="false" outlineLevel="0" collapsed="false">
      <c r="A459" s="5"/>
      <c r="B459" s="5"/>
    </row>
    <row r="460" customFormat="false" ht="15.75" hidden="false" customHeight="false" outlineLevel="0" collapsed="false">
      <c r="A460" s="5"/>
      <c r="B460" s="5"/>
    </row>
    <row r="461" customFormat="false" ht="15.75" hidden="false" customHeight="false" outlineLevel="0" collapsed="false">
      <c r="A461" s="5"/>
      <c r="B461" s="5"/>
    </row>
    <row r="462" customFormat="false" ht="15.75" hidden="false" customHeight="false" outlineLevel="0" collapsed="false">
      <c r="A462" s="5"/>
      <c r="B462" s="5"/>
    </row>
    <row r="463" customFormat="false" ht="15.75" hidden="false" customHeight="false" outlineLevel="0" collapsed="false">
      <c r="A463" s="5"/>
      <c r="B463" s="5"/>
    </row>
    <row r="464" customFormat="false" ht="15.75" hidden="false" customHeight="false" outlineLevel="0" collapsed="false">
      <c r="A464" s="5"/>
      <c r="B464" s="5"/>
    </row>
    <row r="465" customFormat="false" ht="15.75" hidden="false" customHeight="false" outlineLevel="0" collapsed="false">
      <c r="A465" s="5"/>
      <c r="B465" s="5"/>
    </row>
    <row r="466" customFormat="false" ht="15.75" hidden="false" customHeight="false" outlineLevel="0" collapsed="false">
      <c r="A466" s="5"/>
      <c r="B466" s="5"/>
    </row>
    <row r="467" customFormat="false" ht="15.75" hidden="false" customHeight="false" outlineLevel="0" collapsed="false">
      <c r="A467" s="5"/>
      <c r="B467" s="5"/>
    </row>
    <row r="468" customFormat="false" ht="15.75" hidden="false" customHeight="false" outlineLevel="0" collapsed="false">
      <c r="A468" s="5"/>
      <c r="B468" s="5"/>
    </row>
    <row r="469" customFormat="false" ht="15.75" hidden="false" customHeight="false" outlineLevel="0" collapsed="false">
      <c r="A469" s="5"/>
      <c r="B469" s="5"/>
    </row>
    <row r="470" customFormat="false" ht="15.75" hidden="false" customHeight="false" outlineLevel="0" collapsed="false">
      <c r="A470" s="5"/>
      <c r="B470" s="5"/>
    </row>
    <row r="471" customFormat="false" ht="15.75" hidden="false" customHeight="false" outlineLevel="0" collapsed="false">
      <c r="A471" s="5"/>
      <c r="B471" s="5"/>
    </row>
    <row r="472" customFormat="false" ht="15.75" hidden="false" customHeight="false" outlineLevel="0" collapsed="false">
      <c r="A472" s="5"/>
      <c r="B472" s="5"/>
    </row>
    <row r="473" customFormat="false" ht="15.75" hidden="false" customHeight="false" outlineLevel="0" collapsed="false">
      <c r="A473" s="5"/>
      <c r="B473" s="5"/>
    </row>
    <row r="474" customFormat="false" ht="15.75" hidden="false" customHeight="false" outlineLevel="0" collapsed="false">
      <c r="A474" s="5"/>
      <c r="B474" s="5"/>
    </row>
    <row r="475" customFormat="false" ht="15.75" hidden="false" customHeight="false" outlineLevel="0" collapsed="false">
      <c r="A475" s="5"/>
      <c r="B475" s="5"/>
    </row>
    <row r="476" customFormat="false" ht="15.75" hidden="false" customHeight="false" outlineLevel="0" collapsed="false">
      <c r="A476" s="5"/>
      <c r="B476" s="5"/>
    </row>
    <row r="477" customFormat="false" ht="15.75" hidden="false" customHeight="false" outlineLevel="0" collapsed="false">
      <c r="A477" s="5"/>
      <c r="B477" s="5"/>
    </row>
    <row r="478" customFormat="false" ht="15.75" hidden="false" customHeight="false" outlineLevel="0" collapsed="false">
      <c r="A478" s="5"/>
      <c r="B478" s="5"/>
    </row>
    <row r="479" customFormat="false" ht="15.75" hidden="false" customHeight="false" outlineLevel="0" collapsed="false">
      <c r="A479" s="5"/>
      <c r="B479" s="5"/>
    </row>
    <row r="480" customFormat="false" ht="15.75" hidden="false" customHeight="false" outlineLevel="0" collapsed="false">
      <c r="A480" s="5"/>
      <c r="B480" s="5"/>
    </row>
    <row r="481" customFormat="false" ht="15.75" hidden="false" customHeight="false" outlineLevel="0" collapsed="false">
      <c r="A481" s="5"/>
      <c r="B481" s="5"/>
    </row>
    <row r="482" customFormat="false" ht="15.75" hidden="false" customHeight="false" outlineLevel="0" collapsed="false">
      <c r="A482" s="5"/>
      <c r="B482" s="5"/>
    </row>
    <row r="483" customFormat="false" ht="15.75" hidden="false" customHeight="false" outlineLevel="0" collapsed="false">
      <c r="A483" s="5"/>
      <c r="B483" s="5"/>
    </row>
    <row r="484" customFormat="false" ht="15.75" hidden="false" customHeight="false" outlineLevel="0" collapsed="false">
      <c r="A484" s="5"/>
      <c r="B484" s="5"/>
    </row>
    <row r="485" customFormat="false" ht="15.75" hidden="false" customHeight="false" outlineLevel="0" collapsed="false">
      <c r="A485" s="5"/>
      <c r="B485" s="5"/>
    </row>
    <row r="486" customFormat="false" ht="15.75" hidden="false" customHeight="false" outlineLevel="0" collapsed="false">
      <c r="A486" s="5"/>
      <c r="B486" s="5"/>
    </row>
    <row r="487" customFormat="false" ht="15.75" hidden="false" customHeight="false" outlineLevel="0" collapsed="false">
      <c r="A487" s="5"/>
      <c r="B487" s="5"/>
    </row>
    <row r="488" customFormat="false" ht="15.75" hidden="false" customHeight="false" outlineLevel="0" collapsed="false">
      <c r="A488" s="5"/>
      <c r="B488" s="5"/>
    </row>
    <row r="489" customFormat="false" ht="15.75" hidden="false" customHeight="false" outlineLevel="0" collapsed="false">
      <c r="A489" s="5"/>
      <c r="B489" s="5"/>
    </row>
    <row r="490" customFormat="false" ht="15.75" hidden="false" customHeight="false" outlineLevel="0" collapsed="false">
      <c r="A490" s="5"/>
      <c r="B490" s="5"/>
    </row>
    <row r="491" customFormat="false" ht="15.75" hidden="false" customHeight="false" outlineLevel="0" collapsed="false">
      <c r="A491" s="5"/>
      <c r="B491" s="5"/>
    </row>
    <row r="492" customFormat="false" ht="15.75" hidden="false" customHeight="false" outlineLevel="0" collapsed="false">
      <c r="A492" s="5"/>
      <c r="B492" s="5"/>
    </row>
    <row r="493" customFormat="false" ht="15.75" hidden="false" customHeight="false" outlineLevel="0" collapsed="false">
      <c r="A493" s="5"/>
      <c r="B493" s="5"/>
    </row>
    <row r="494" customFormat="false" ht="15.75" hidden="false" customHeight="false" outlineLevel="0" collapsed="false">
      <c r="A494" s="5"/>
      <c r="B494" s="5"/>
    </row>
    <row r="495" customFormat="false" ht="15.75" hidden="false" customHeight="false" outlineLevel="0" collapsed="false">
      <c r="A495" s="5"/>
      <c r="B495" s="5"/>
    </row>
    <row r="496" customFormat="false" ht="15.75" hidden="false" customHeight="false" outlineLevel="0" collapsed="false">
      <c r="A496" s="5"/>
      <c r="B496" s="5"/>
    </row>
    <row r="497" customFormat="false" ht="15.75" hidden="false" customHeight="false" outlineLevel="0" collapsed="false">
      <c r="A497" s="5"/>
      <c r="B497" s="5"/>
    </row>
    <row r="498" customFormat="false" ht="15.75" hidden="false" customHeight="false" outlineLevel="0" collapsed="false">
      <c r="A498" s="5"/>
      <c r="B498" s="5"/>
    </row>
    <row r="499" customFormat="false" ht="15.75" hidden="false" customHeight="false" outlineLevel="0" collapsed="false">
      <c r="A499" s="5"/>
      <c r="B499" s="5"/>
    </row>
    <row r="500" customFormat="false" ht="15.75" hidden="false" customHeight="false" outlineLevel="0" collapsed="false">
      <c r="A500" s="5"/>
      <c r="B500" s="5"/>
    </row>
    <row r="501" customFormat="false" ht="15.75" hidden="false" customHeight="false" outlineLevel="0" collapsed="false">
      <c r="A501" s="5"/>
      <c r="B501" s="5"/>
    </row>
    <row r="502" customFormat="false" ht="15.75" hidden="false" customHeight="false" outlineLevel="0" collapsed="false">
      <c r="A502" s="5"/>
      <c r="B502" s="5"/>
    </row>
    <row r="503" customFormat="false" ht="15.75" hidden="false" customHeight="false" outlineLevel="0" collapsed="false">
      <c r="A503" s="5"/>
      <c r="B503" s="5"/>
    </row>
    <row r="504" customFormat="false" ht="15.75" hidden="false" customHeight="false" outlineLevel="0" collapsed="false">
      <c r="A504" s="5"/>
      <c r="B504" s="5"/>
    </row>
    <row r="505" customFormat="false" ht="15.75" hidden="false" customHeight="false" outlineLevel="0" collapsed="false">
      <c r="A505" s="5"/>
      <c r="B505" s="5"/>
    </row>
    <row r="506" customFormat="false" ht="15.75" hidden="false" customHeight="false" outlineLevel="0" collapsed="false">
      <c r="A506" s="5"/>
      <c r="B506" s="5"/>
    </row>
    <row r="507" customFormat="false" ht="15.75" hidden="false" customHeight="false" outlineLevel="0" collapsed="false">
      <c r="A507" s="5"/>
      <c r="B507" s="5"/>
    </row>
    <row r="508" customFormat="false" ht="15.75" hidden="false" customHeight="false" outlineLevel="0" collapsed="false">
      <c r="A508" s="5"/>
      <c r="B508" s="5"/>
    </row>
    <row r="509" customFormat="false" ht="15.75" hidden="false" customHeight="false" outlineLevel="0" collapsed="false">
      <c r="A509" s="5"/>
      <c r="B509" s="5"/>
    </row>
    <row r="510" customFormat="false" ht="15.75" hidden="false" customHeight="false" outlineLevel="0" collapsed="false">
      <c r="A510" s="5"/>
      <c r="B510" s="5"/>
    </row>
    <row r="511" customFormat="false" ht="15.75" hidden="false" customHeight="false" outlineLevel="0" collapsed="false">
      <c r="A511" s="5"/>
      <c r="B511" s="5"/>
    </row>
    <row r="512" customFormat="false" ht="15.75" hidden="false" customHeight="false" outlineLevel="0" collapsed="false">
      <c r="A512" s="5"/>
      <c r="B512" s="5"/>
    </row>
    <row r="513" customFormat="false" ht="15.75" hidden="false" customHeight="false" outlineLevel="0" collapsed="false">
      <c r="A513" s="5"/>
      <c r="B513" s="5"/>
    </row>
    <row r="514" customFormat="false" ht="15.75" hidden="false" customHeight="false" outlineLevel="0" collapsed="false">
      <c r="A514" s="5"/>
      <c r="B514" s="5"/>
    </row>
    <row r="515" customFormat="false" ht="15.75" hidden="false" customHeight="false" outlineLevel="0" collapsed="false">
      <c r="A515" s="5"/>
      <c r="B515" s="5"/>
    </row>
    <row r="516" customFormat="false" ht="15.75" hidden="false" customHeight="false" outlineLevel="0" collapsed="false">
      <c r="A516" s="5"/>
      <c r="B516" s="5"/>
    </row>
    <row r="517" customFormat="false" ht="15.75" hidden="false" customHeight="false" outlineLevel="0" collapsed="false">
      <c r="A517" s="5"/>
      <c r="B517" s="5"/>
    </row>
    <row r="518" customFormat="false" ht="15.75" hidden="false" customHeight="false" outlineLevel="0" collapsed="false">
      <c r="A518" s="5"/>
      <c r="B518" s="5"/>
    </row>
    <row r="519" customFormat="false" ht="15.75" hidden="false" customHeight="false" outlineLevel="0" collapsed="false">
      <c r="A519" s="5"/>
      <c r="B519" s="5"/>
    </row>
    <row r="520" customFormat="false" ht="15.75" hidden="false" customHeight="false" outlineLevel="0" collapsed="false">
      <c r="A520" s="5"/>
      <c r="B520" s="5"/>
    </row>
    <row r="521" customFormat="false" ht="15.75" hidden="false" customHeight="false" outlineLevel="0" collapsed="false">
      <c r="A521" s="5"/>
      <c r="B521" s="5"/>
    </row>
    <row r="522" customFormat="false" ht="15.75" hidden="false" customHeight="false" outlineLevel="0" collapsed="false">
      <c r="A522" s="5"/>
      <c r="B522" s="5"/>
    </row>
    <row r="523" customFormat="false" ht="15.75" hidden="false" customHeight="false" outlineLevel="0" collapsed="false">
      <c r="A523" s="5"/>
      <c r="B523" s="5"/>
    </row>
    <row r="524" customFormat="false" ht="15.75" hidden="false" customHeight="false" outlineLevel="0" collapsed="false">
      <c r="A524" s="5"/>
      <c r="B524" s="5"/>
    </row>
    <row r="525" customFormat="false" ht="15.75" hidden="false" customHeight="false" outlineLevel="0" collapsed="false">
      <c r="A525" s="5"/>
      <c r="B525" s="5"/>
    </row>
    <row r="526" customFormat="false" ht="15.75" hidden="false" customHeight="false" outlineLevel="0" collapsed="false">
      <c r="A526" s="5"/>
      <c r="B526" s="5"/>
    </row>
    <row r="527" customFormat="false" ht="15.75" hidden="false" customHeight="false" outlineLevel="0" collapsed="false">
      <c r="A527" s="5"/>
      <c r="B527" s="5"/>
    </row>
    <row r="528" customFormat="false" ht="15.75" hidden="false" customHeight="false" outlineLevel="0" collapsed="false">
      <c r="A528" s="5"/>
      <c r="B528" s="5"/>
    </row>
    <row r="529" customFormat="false" ht="15.75" hidden="false" customHeight="false" outlineLevel="0" collapsed="false">
      <c r="A529" s="5"/>
      <c r="B529" s="5"/>
    </row>
    <row r="530" customFormat="false" ht="15.75" hidden="false" customHeight="false" outlineLevel="0" collapsed="false">
      <c r="A530" s="5"/>
      <c r="B530" s="5"/>
    </row>
    <row r="531" customFormat="false" ht="15.75" hidden="false" customHeight="false" outlineLevel="0" collapsed="false">
      <c r="A531" s="5"/>
      <c r="B531" s="5"/>
    </row>
    <row r="532" customFormat="false" ht="15.75" hidden="false" customHeight="false" outlineLevel="0" collapsed="false">
      <c r="A532" s="5"/>
      <c r="B532" s="5"/>
    </row>
    <row r="533" customFormat="false" ht="15.75" hidden="false" customHeight="false" outlineLevel="0" collapsed="false">
      <c r="A533" s="5"/>
      <c r="B533" s="5"/>
    </row>
    <row r="534" customFormat="false" ht="15.75" hidden="false" customHeight="false" outlineLevel="0" collapsed="false">
      <c r="A534" s="5"/>
      <c r="B534" s="5"/>
    </row>
    <row r="535" customFormat="false" ht="15.75" hidden="false" customHeight="false" outlineLevel="0" collapsed="false">
      <c r="A535" s="5"/>
      <c r="B535" s="5"/>
    </row>
    <row r="536" customFormat="false" ht="15.75" hidden="false" customHeight="false" outlineLevel="0" collapsed="false">
      <c r="A536" s="5"/>
      <c r="B536" s="5"/>
    </row>
    <row r="537" customFormat="false" ht="15.75" hidden="false" customHeight="false" outlineLevel="0" collapsed="false">
      <c r="A537" s="5"/>
      <c r="B537" s="5"/>
    </row>
    <row r="538" customFormat="false" ht="15.75" hidden="false" customHeight="false" outlineLevel="0" collapsed="false">
      <c r="A538" s="5"/>
      <c r="B538" s="5"/>
    </row>
    <row r="539" customFormat="false" ht="15.75" hidden="false" customHeight="false" outlineLevel="0" collapsed="false">
      <c r="A539" s="5"/>
      <c r="B539" s="5"/>
    </row>
    <row r="540" customFormat="false" ht="15.75" hidden="false" customHeight="false" outlineLevel="0" collapsed="false">
      <c r="A540" s="5"/>
      <c r="B540" s="5"/>
    </row>
    <row r="541" customFormat="false" ht="15.75" hidden="false" customHeight="false" outlineLevel="0" collapsed="false">
      <c r="A541" s="5"/>
      <c r="B541" s="5"/>
    </row>
    <row r="542" customFormat="false" ht="15.75" hidden="false" customHeight="false" outlineLevel="0" collapsed="false">
      <c r="A542" s="5"/>
      <c r="B542" s="5"/>
    </row>
    <row r="543" customFormat="false" ht="15.75" hidden="false" customHeight="false" outlineLevel="0" collapsed="false">
      <c r="A543" s="5"/>
      <c r="B543" s="5"/>
    </row>
    <row r="544" customFormat="false" ht="15.75" hidden="false" customHeight="false" outlineLevel="0" collapsed="false">
      <c r="A544" s="5"/>
      <c r="B544" s="5"/>
    </row>
    <row r="545" customFormat="false" ht="15.75" hidden="false" customHeight="false" outlineLevel="0" collapsed="false">
      <c r="A545" s="5"/>
      <c r="B545" s="5"/>
    </row>
    <row r="546" customFormat="false" ht="15.75" hidden="false" customHeight="false" outlineLevel="0" collapsed="false">
      <c r="A546" s="5"/>
      <c r="B546" s="5"/>
    </row>
    <row r="547" customFormat="false" ht="15.75" hidden="false" customHeight="false" outlineLevel="0" collapsed="false">
      <c r="A547" s="5"/>
      <c r="B547" s="5"/>
    </row>
    <row r="548" customFormat="false" ht="15.75" hidden="false" customHeight="false" outlineLevel="0" collapsed="false">
      <c r="A548" s="5"/>
      <c r="B548" s="5"/>
    </row>
    <row r="549" customFormat="false" ht="15.75" hidden="false" customHeight="false" outlineLevel="0" collapsed="false">
      <c r="A549" s="5"/>
      <c r="B549" s="5"/>
    </row>
    <row r="550" customFormat="false" ht="15.75" hidden="false" customHeight="false" outlineLevel="0" collapsed="false">
      <c r="A550" s="5"/>
      <c r="B550" s="5"/>
    </row>
    <row r="551" customFormat="false" ht="15.75" hidden="false" customHeight="false" outlineLevel="0" collapsed="false">
      <c r="A551" s="5"/>
      <c r="B551" s="5"/>
    </row>
    <row r="552" customFormat="false" ht="15.75" hidden="false" customHeight="false" outlineLevel="0" collapsed="false">
      <c r="A552" s="5"/>
      <c r="B552" s="5"/>
    </row>
    <row r="553" customFormat="false" ht="15.75" hidden="false" customHeight="false" outlineLevel="0" collapsed="false">
      <c r="A553" s="5"/>
      <c r="B553" s="5"/>
    </row>
    <row r="554" customFormat="false" ht="15.75" hidden="false" customHeight="false" outlineLevel="0" collapsed="false">
      <c r="A554" s="5"/>
      <c r="B554" s="5"/>
    </row>
    <row r="555" customFormat="false" ht="15.75" hidden="false" customHeight="false" outlineLevel="0" collapsed="false">
      <c r="A555" s="5"/>
      <c r="B555" s="5"/>
    </row>
    <row r="556" customFormat="false" ht="15.75" hidden="false" customHeight="false" outlineLevel="0" collapsed="false">
      <c r="A556" s="5"/>
      <c r="B556" s="5"/>
    </row>
    <row r="557" customFormat="false" ht="15.75" hidden="false" customHeight="false" outlineLevel="0" collapsed="false">
      <c r="A557" s="5"/>
      <c r="B557" s="5"/>
    </row>
    <row r="558" customFormat="false" ht="15.75" hidden="false" customHeight="false" outlineLevel="0" collapsed="false">
      <c r="A558" s="5"/>
      <c r="B558" s="5"/>
    </row>
    <row r="559" customFormat="false" ht="15.75" hidden="false" customHeight="false" outlineLevel="0" collapsed="false">
      <c r="A559" s="5"/>
      <c r="B559" s="5"/>
    </row>
    <row r="560" customFormat="false" ht="15.75" hidden="false" customHeight="false" outlineLevel="0" collapsed="false">
      <c r="A560" s="5"/>
      <c r="B560" s="5"/>
    </row>
    <row r="561" customFormat="false" ht="15.75" hidden="false" customHeight="false" outlineLevel="0" collapsed="false">
      <c r="A561" s="5"/>
      <c r="B561" s="5"/>
    </row>
    <row r="562" customFormat="false" ht="15.75" hidden="false" customHeight="false" outlineLevel="0" collapsed="false">
      <c r="A562" s="5"/>
      <c r="B562" s="5"/>
    </row>
    <row r="563" customFormat="false" ht="15.75" hidden="false" customHeight="false" outlineLevel="0" collapsed="false">
      <c r="A563" s="5"/>
      <c r="B563"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5.38"/>
    <col collapsed="false" customWidth="true" hidden="false" outlineLevel="0" max="2" min="2" style="1" width="34.88"/>
    <col collapsed="false" customWidth="true" hidden="false" outlineLevel="0" max="3" min="3" style="1" width="33.38"/>
    <col collapsed="false" customWidth="true" hidden="false" outlineLevel="0" max="4" min="4" style="1" width="21.12"/>
  </cols>
  <sheetData>
    <row r="1" customFormat="false" ht="15.75" hidden="false" customHeight="false" outlineLevel="0" collapsed="false">
      <c r="A1" s="2" t="s">
        <v>714</v>
      </c>
      <c r="B1" s="2" t="s">
        <v>715</v>
      </c>
      <c r="C1" s="2" t="s">
        <v>716</v>
      </c>
      <c r="D1" s="2" t="s">
        <v>717</v>
      </c>
    </row>
    <row r="2" customFormat="false" ht="15.75" hidden="false" customHeight="false" outlineLevel="0" collapsed="false">
      <c r="A2" s="5" t="s">
        <v>718</v>
      </c>
      <c r="B2" s="5" t="s">
        <v>719</v>
      </c>
      <c r="C2" s="5" t="s">
        <v>720</v>
      </c>
      <c r="D2" s="5" t="s">
        <v>721</v>
      </c>
    </row>
    <row r="3" customFormat="false" ht="15.75" hidden="false" customHeight="false" outlineLevel="0" collapsed="false">
      <c r="A3" s="5" t="s">
        <v>722</v>
      </c>
      <c r="B3" s="5" t="s">
        <v>723</v>
      </c>
      <c r="C3" s="5" t="s">
        <v>641</v>
      </c>
      <c r="D3" s="5" t="s">
        <v>724</v>
      </c>
    </row>
    <row r="4" customFormat="false" ht="15.75" hidden="false" customHeight="false" outlineLevel="0" collapsed="false">
      <c r="A4" s="5" t="s">
        <v>725</v>
      </c>
      <c r="B4" s="5" t="s">
        <v>726</v>
      </c>
      <c r="C4" s="5" t="s">
        <v>727</v>
      </c>
      <c r="D4" s="5" t="s">
        <v>728</v>
      </c>
    </row>
    <row r="5" customFormat="false" ht="15.75" hidden="false" customHeight="false" outlineLevel="0" collapsed="false">
      <c r="A5" s="5" t="s">
        <v>525</v>
      </c>
      <c r="B5" s="5" t="s">
        <v>439</v>
      </c>
      <c r="C5" s="5" t="s">
        <v>729</v>
      </c>
      <c r="D5" s="5" t="s">
        <v>730</v>
      </c>
    </row>
    <row r="6" customFormat="false" ht="15.75" hidden="false" customHeight="false" outlineLevel="0" collapsed="false">
      <c r="A6" s="5" t="s">
        <v>731</v>
      </c>
      <c r="B6" s="5" t="s">
        <v>732</v>
      </c>
      <c r="C6" s="5" t="s">
        <v>733</v>
      </c>
      <c r="D6" s="5" t="s">
        <v>734</v>
      </c>
    </row>
    <row r="7" customFormat="false" ht="15.75" hidden="false" customHeight="false" outlineLevel="0" collapsed="false">
      <c r="A7" s="5"/>
      <c r="B7" s="5" t="s">
        <v>735</v>
      </c>
      <c r="C7" s="5" t="s">
        <v>736</v>
      </c>
      <c r="D7" s="5" t="s">
        <v>737</v>
      </c>
    </row>
    <row r="8" customFormat="false" ht="15.75" hidden="false" customHeight="false" outlineLevel="0" collapsed="false">
      <c r="A8" s="5"/>
      <c r="B8" s="5" t="s">
        <v>738</v>
      </c>
      <c r="C8" s="5" t="s">
        <v>739</v>
      </c>
      <c r="D8" s="5" t="s">
        <v>603</v>
      </c>
    </row>
    <row r="9" customFormat="false" ht="15.75" hidden="false" customHeight="false" outlineLevel="0" collapsed="false">
      <c r="A9" s="5"/>
      <c r="B9" s="5" t="s">
        <v>740</v>
      </c>
      <c r="C9" s="5" t="s">
        <v>741</v>
      </c>
      <c r="D9" s="5" t="s">
        <v>731</v>
      </c>
    </row>
    <row r="10" customFormat="false" ht="15.75" hidden="false" customHeight="false" outlineLevel="0" collapsed="false">
      <c r="A10" s="5"/>
      <c r="B10" s="5" t="s">
        <v>742</v>
      </c>
      <c r="C10" s="5" t="s">
        <v>743</v>
      </c>
      <c r="D10" s="5" t="s">
        <v>744</v>
      </c>
    </row>
    <row r="11" customFormat="false" ht="15.75" hidden="false" customHeight="false" outlineLevel="0" collapsed="false">
      <c r="A11" s="5"/>
      <c r="B11" s="5" t="s">
        <v>745</v>
      </c>
      <c r="C11" s="5" t="s">
        <v>746</v>
      </c>
      <c r="D11" s="5" t="s">
        <v>747</v>
      </c>
    </row>
    <row r="12" customFormat="false" ht="15.75" hidden="false" customHeight="false" outlineLevel="0" collapsed="false">
      <c r="A12" s="5"/>
      <c r="B12" s="5" t="s">
        <v>748</v>
      </c>
      <c r="C12" s="5" t="s">
        <v>749</v>
      </c>
      <c r="D12" s="5" t="s">
        <v>750</v>
      </c>
    </row>
    <row r="13" customFormat="false" ht="15.75" hidden="false" customHeight="false" outlineLevel="0" collapsed="false">
      <c r="A13" s="5"/>
      <c r="B13" s="5" t="s">
        <v>751</v>
      </c>
      <c r="C13" s="5" t="s">
        <v>752</v>
      </c>
      <c r="D13" s="5" t="s">
        <v>753</v>
      </c>
    </row>
    <row r="14" customFormat="false" ht="15.75" hidden="false" customHeight="false" outlineLevel="0" collapsed="false">
      <c r="A14" s="5"/>
      <c r="B14" s="5" t="s">
        <v>754</v>
      </c>
      <c r="C14" s="5" t="s">
        <v>755</v>
      </c>
      <c r="D14" s="5" t="s">
        <v>756</v>
      </c>
    </row>
    <row r="15" customFormat="false" ht="15.75" hidden="false" customHeight="false" outlineLevel="0" collapsed="false">
      <c r="A15" s="5"/>
      <c r="B15" s="5" t="s">
        <v>757</v>
      </c>
      <c r="C15" s="5" t="s">
        <v>758</v>
      </c>
      <c r="D15" s="5" t="s">
        <v>759</v>
      </c>
    </row>
    <row r="16" customFormat="false" ht="15.75" hidden="false" customHeight="false" outlineLevel="0" collapsed="false">
      <c r="A16" s="5"/>
      <c r="B16" s="5" t="s">
        <v>760</v>
      </c>
      <c r="C16" s="5" t="s">
        <v>761</v>
      </c>
      <c r="D16" s="5" t="s">
        <v>762</v>
      </c>
    </row>
    <row r="17" customFormat="false" ht="15.75" hidden="false" customHeight="false" outlineLevel="0" collapsed="false">
      <c r="A17" s="5"/>
      <c r="B17" s="5" t="s">
        <v>763</v>
      </c>
      <c r="C17" s="5" t="s">
        <v>764</v>
      </c>
      <c r="D17" s="5" t="s">
        <v>765</v>
      </c>
    </row>
    <row r="18" customFormat="false" ht="15.75" hidden="false" customHeight="false" outlineLevel="0" collapsed="false">
      <c r="A18" s="5"/>
      <c r="B18" s="5" t="s">
        <v>766</v>
      </c>
      <c r="C18" s="5" t="s">
        <v>767</v>
      </c>
      <c r="D18" s="5" t="s">
        <v>768</v>
      </c>
    </row>
    <row r="19" customFormat="false" ht="15.75" hidden="false" customHeight="false" outlineLevel="0" collapsed="false">
      <c r="A19" s="5"/>
      <c r="B19" s="5" t="s">
        <v>769</v>
      </c>
      <c r="C19" s="5" t="s">
        <v>770</v>
      </c>
      <c r="D19" s="5" t="s">
        <v>771</v>
      </c>
    </row>
    <row r="20" customFormat="false" ht="15.75" hidden="false" customHeight="false" outlineLevel="0" collapsed="false">
      <c r="A20" s="5"/>
      <c r="B20" s="5" t="s">
        <v>772</v>
      </c>
      <c r="C20" s="5" t="s">
        <v>773</v>
      </c>
      <c r="D20" s="5" t="s">
        <v>774</v>
      </c>
    </row>
    <row r="21" customFormat="false" ht="15.75" hidden="false" customHeight="false" outlineLevel="0" collapsed="false">
      <c r="A21" s="5"/>
      <c r="B21" s="5" t="s">
        <v>731</v>
      </c>
      <c r="C21" s="5" t="s">
        <v>775</v>
      </c>
      <c r="D21" s="5" t="s">
        <v>776</v>
      </c>
    </row>
    <row r="22" customFormat="false" ht="15.75" hidden="false" customHeight="false" outlineLevel="0" collapsed="false">
      <c r="A22" s="5"/>
      <c r="B22" s="5" t="s">
        <v>777</v>
      </c>
      <c r="C22" s="5" t="s">
        <v>778</v>
      </c>
      <c r="D22" s="5" t="s">
        <v>779</v>
      </c>
    </row>
    <row r="23" customFormat="false" ht="15.75" hidden="false" customHeight="false" outlineLevel="0" collapsed="false">
      <c r="A23" s="5"/>
      <c r="B23" s="5"/>
      <c r="C23" s="5" t="s">
        <v>780</v>
      </c>
      <c r="D23" s="5" t="s">
        <v>781</v>
      </c>
    </row>
    <row r="24" customFormat="false" ht="15.75" hidden="false" customHeight="false" outlineLevel="0" collapsed="false">
      <c r="A24" s="5"/>
      <c r="B24" s="5"/>
      <c r="C24" s="5" t="s">
        <v>782</v>
      </c>
      <c r="D24" s="5" t="s">
        <v>783</v>
      </c>
    </row>
    <row r="25" customFormat="false" ht="15.75" hidden="false" customHeight="false" outlineLevel="0" collapsed="false">
      <c r="A25" s="5"/>
      <c r="B25" s="5"/>
      <c r="C25" s="5" t="s">
        <v>784</v>
      </c>
      <c r="D25" s="5" t="s">
        <v>785</v>
      </c>
    </row>
    <row r="26" customFormat="false" ht="15.75" hidden="false" customHeight="false" outlineLevel="0" collapsed="false">
      <c r="A26" s="5"/>
      <c r="B26" s="5"/>
      <c r="C26" s="5" t="s">
        <v>786</v>
      </c>
      <c r="D26" s="5" t="s">
        <v>787</v>
      </c>
    </row>
    <row r="27" customFormat="false" ht="15.75" hidden="false" customHeight="false" outlineLevel="0" collapsed="false">
      <c r="A27" s="5"/>
      <c r="B27" s="5"/>
      <c r="C27" s="5" t="s">
        <v>788</v>
      </c>
      <c r="D27" s="5" t="s">
        <v>789</v>
      </c>
    </row>
    <row r="28" customFormat="false" ht="15.75" hidden="false" customHeight="false" outlineLevel="0" collapsed="false">
      <c r="A28" s="5"/>
      <c r="B28" s="5"/>
      <c r="C28" s="5" t="s">
        <v>534</v>
      </c>
      <c r="D28" s="5" t="s">
        <v>790</v>
      </c>
    </row>
    <row r="29" customFormat="false" ht="15.75" hidden="false" customHeight="false" outlineLevel="0" collapsed="false">
      <c r="A29" s="5"/>
      <c r="B29" s="5"/>
      <c r="C29" s="5" t="s">
        <v>791</v>
      </c>
      <c r="D29" s="5" t="s">
        <v>792</v>
      </c>
    </row>
    <row r="30" customFormat="false" ht="15.75" hidden="false" customHeight="false" outlineLevel="0" collapsed="false">
      <c r="A30" s="5"/>
      <c r="B30" s="5"/>
      <c r="C30" s="5" t="s">
        <v>793</v>
      </c>
      <c r="D30" s="5" t="s">
        <v>794</v>
      </c>
    </row>
    <row r="31" customFormat="false" ht="15.75" hidden="false" customHeight="false" outlineLevel="0" collapsed="false">
      <c r="A31" s="5"/>
      <c r="B31" s="5"/>
      <c r="C31" s="5" t="s">
        <v>490</v>
      </c>
      <c r="D31" s="5" t="s">
        <v>795</v>
      </c>
    </row>
    <row r="32" customFormat="false" ht="15.75" hidden="false" customHeight="false" outlineLevel="0" collapsed="false">
      <c r="A32" s="5"/>
      <c r="B32" s="5"/>
      <c r="C32" s="5" t="s">
        <v>796</v>
      </c>
      <c r="D32" s="5" t="s">
        <v>797</v>
      </c>
    </row>
    <row r="33" customFormat="false" ht="15.75" hidden="false" customHeight="false" outlineLevel="0" collapsed="false">
      <c r="A33" s="5"/>
      <c r="B33" s="5"/>
      <c r="C33" s="5" t="s">
        <v>798</v>
      </c>
      <c r="D33" s="5"/>
    </row>
    <row r="34" customFormat="false" ht="15.75" hidden="false" customHeight="false" outlineLevel="0" collapsed="false">
      <c r="A34" s="5"/>
      <c r="B34" s="5"/>
      <c r="C34" s="5" t="s">
        <v>799</v>
      </c>
      <c r="D34" s="5"/>
    </row>
    <row r="35" customFormat="false" ht="15.75" hidden="false" customHeight="false" outlineLevel="0" collapsed="false">
      <c r="A35" s="5"/>
      <c r="B35" s="5"/>
      <c r="C35" s="5" t="s">
        <v>800</v>
      </c>
      <c r="D35" s="5"/>
    </row>
    <row r="36" customFormat="false" ht="15.75" hidden="false" customHeight="false" outlineLevel="0" collapsed="false">
      <c r="A36" s="5"/>
      <c r="B36" s="5"/>
      <c r="C36" s="5" t="s">
        <v>801</v>
      </c>
      <c r="D36" s="5"/>
    </row>
    <row r="37" customFormat="false" ht="15.75" hidden="false" customHeight="false" outlineLevel="0" collapsed="false">
      <c r="A37" s="5"/>
      <c r="B37" s="5"/>
      <c r="C37" s="5" t="s">
        <v>802</v>
      </c>
      <c r="D37" s="5"/>
    </row>
    <row r="38" customFormat="false" ht="15.75" hidden="false" customHeight="false" outlineLevel="0" collapsed="false">
      <c r="A38" s="5"/>
      <c r="B38" s="5"/>
      <c r="C38" s="5" t="s">
        <v>580</v>
      </c>
      <c r="D38" s="5"/>
    </row>
    <row r="39" customFormat="false" ht="15.75" hidden="false" customHeight="false" outlineLevel="0" collapsed="false">
      <c r="A39" s="5"/>
      <c r="B39" s="5"/>
      <c r="C39" s="5" t="s">
        <v>624</v>
      </c>
      <c r="D39" s="5"/>
    </row>
    <row r="40" customFormat="false" ht="15.75" hidden="false" customHeight="false" outlineLevel="0" collapsed="false">
      <c r="A40" s="5"/>
      <c r="B40" s="5"/>
      <c r="C40" s="5" t="s">
        <v>803</v>
      </c>
      <c r="D40" s="5"/>
    </row>
    <row r="41" customFormat="false" ht="15.75" hidden="false" customHeight="false" outlineLevel="0" collapsed="false">
      <c r="A41" s="5"/>
      <c r="B41" s="5"/>
      <c r="C41" s="5" t="s">
        <v>804</v>
      </c>
      <c r="D41" s="5"/>
    </row>
    <row r="42" customFormat="false" ht="15.75" hidden="false" customHeight="false" outlineLevel="0" collapsed="false">
      <c r="A42" s="5"/>
      <c r="B42" s="5"/>
      <c r="C42" s="5" t="s">
        <v>805</v>
      </c>
      <c r="D42" s="5"/>
    </row>
    <row r="43" customFormat="false" ht="15.75" hidden="false" customHeight="false" outlineLevel="0" collapsed="false">
      <c r="A43" s="5"/>
      <c r="B43" s="5"/>
      <c r="C43" s="5" t="s">
        <v>806</v>
      </c>
      <c r="D43" s="5"/>
    </row>
    <row r="44" customFormat="false" ht="15.75" hidden="false" customHeight="false" outlineLevel="0" collapsed="false">
      <c r="A44" s="5"/>
      <c r="B44" s="5"/>
      <c r="C44" s="5" t="s">
        <v>807</v>
      </c>
      <c r="D44" s="5"/>
    </row>
    <row r="45" customFormat="false" ht="15.75" hidden="false" customHeight="false" outlineLevel="0" collapsed="false">
      <c r="A45" s="5"/>
      <c r="B45" s="5"/>
      <c r="C45" s="5" t="s">
        <v>808</v>
      </c>
      <c r="D45" s="5"/>
    </row>
    <row r="46" customFormat="false" ht="15.75" hidden="false" customHeight="false" outlineLevel="0" collapsed="false">
      <c r="A46" s="5"/>
      <c r="B46" s="5"/>
      <c r="C46" s="5" t="s">
        <v>809</v>
      </c>
      <c r="D46" s="5"/>
    </row>
    <row r="47" customFormat="false" ht="15.75" hidden="false" customHeight="false" outlineLevel="0" collapsed="false">
      <c r="A47" s="5"/>
      <c r="B47" s="5"/>
      <c r="C47" s="5" t="s">
        <v>810</v>
      </c>
      <c r="D47" s="5"/>
    </row>
    <row r="48" customFormat="false" ht="15.75" hidden="false" customHeight="false" outlineLevel="0" collapsed="false">
      <c r="A48" s="5"/>
      <c r="B48" s="5"/>
      <c r="C48" s="5" t="s">
        <v>811</v>
      </c>
      <c r="D48" s="5"/>
    </row>
    <row r="49" customFormat="false" ht="15.75" hidden="false" customHeight="false" outlineLevel="0" collapsed="false">
      <c r="A49" s="5"/>
      <c r="B49" s="5"/>
      <c r="C49" s="5" t="s">
        <v>812</v>
      </c>
      <c r="D49" s="5"/>
    </row>
    <row r="50" customFormat="false" ht="15.75" hidden="false" customHeight="false" outlineLevel="0" collapsed="false">
      <c r="A50" s="5"/>
      <c r="B50" s="5"/>
      <c r="C50" s="5" t="s">
        <v>813</v>
      </c>
      <c r="D50" s="5"/>
    </row>
    <row r="51" customFormat="false" ht="15.75" hidden="false" customHeight="false" outlineLevel="0" collapsed="false">
      <c r="A51" s="5"/>
      <c r="B51" s="5"/>
      <c r="C51" s="5" t="s">
        <v>814</v>
      </c>
      <c r="D51" s="5"/>
    </row>
    <row r="52" customFormat="false" ht="15.75" hidden="false" customHeight="false" outlineLevel="0" collapsed="false">
      <c r="A52" s="5"/>
      <c r="B52" s="5"/>
      <c r="C52" s="5" t="s">
        <v>815</v>
      </c>
      <c r="D52" s="5"/>
    </row>
    <row r="53" customFormat="false" ht="15.75" hidden="false" customHeight="false" outlineLevel="0" collapsed="false">
      <c r="A53" s="5"/>
      <c r="B53" s="5"/>
      <c r="C53" s="5" t="s">
        <v>816</v>
      </c>
      <c r="D53" s="5"/>
    </row>
    <row r="54" customFormat="false" ht="15.75" hidden="false" customHeight="false" outlineLevel="0" collapsed="false">
      <c r="A54" s="5"/>
      <c r="B54" s="5"/>
      <c r="C54" s="5" t="s">
        <v>817</v>
      </c>
      <c r="D54" s="5"/>
    </row>
    <row r="55" customFormat="false" ht="15.75" hidden="false" customHeight="false" outlineLevel="0" collapsed="false">
      <c r="A55" s="5"/>
      <c r="B55" s="5"/>
      <c r="C55" s="5" t="s">
        <v>574</v>
      </c>
      <c r="D55" s="5"/>
    </row>
    <row r="56" customFormat="false" ht="15.75" hidden="false" customHeight="false" outlineLevel="0" collapsed="false">
      <c r="A56" s="5"/>
      <c r="B56" s="5"/>
      <c r="C56" s="5" t="s">
        <v>818</v>
      </c>
      <c r="D56" s="5"/>
    </row>
    <row r="57" customFormat="false" ht="15.75" hidden="false" customHeight="false" outlineLevel="0" collapsed="false">
      <c r="A57" s="5"/>
      <c r="B57" s="5"/>
      <c r="C57" s="5" t="s">
        <v>819</v>
      </c>
      <c r="D57" s="5"/>
    </row>
    <row r="58" customFormat="false" ht="15.75" hidden="false" customHeight="false" outlineLevel="0" collapsed="false">
      <c r="A58" s="5"/>
      <c r="B58" s="5"/>
      <c r="C58" s="5" t="s">
        <v>820</v>
      </c>
      <c r="D58" s="5"/>
    </row>
    <row r="59" customFormat="false" ht="15.75" hidden="false" customHeight="false" outlineLevel="0" collapsed="false">
      <c r="A59" s="5"/>
      <c r="B59" s="5"/>
      <c r="C59" s="5" t="s">
        <v>821</v>
      </c>
      <c r="D59" s="5"/>
    </row>
    <row r="60" customFormat="false" ht="15.75" hidden="false" customHeight="false" outlineLevel="0" collapsed="false">
      <c r="A60" s="5"/>
      <c r="B60" s="5"/>
      <c r="C60" s="5" t="s">
        <v>822</v>
      </c>
      <c r="D60" s="5"/>
    </row>
    <row r="61" customFormat="false" ht="15.75" hidden="false" customHeight="false" outlineLevel="0" collapsed="false">
      <c r="A61" s="5"/>
      <c r="B61" s="5"/>
      <c r="C61" s="5" t="s">
        <v>823</v>
      </c>
      <c r="D61" s="5"/>
    </row>
    <row r="62" customFormat="false" ht="15.75" hidden="false" customHeight="false" outlineLevel="0" collapsed="false">
      <c r="A62" s="5"/>
      <c r="B62" s="5"/>
      <c r="C62" s="5" t="s">
        <v>824</v>
      </c>
      <c r="D62" s="5"/>
    </row>
    <row r="63" customFormat="false" ht="15.75" hidden="false" customHeight="false" outlineLevel="0" collapsed="false">
      <c r="A63" s="5"/>
      <c r="B63" s="5"/>
      <c r="C63" s="5" t="s">
        <v>825</v>
      </c>
      <c r="D63" s="5"/>
    </row>
    <row r="64" customFormat="false" ht="15.75" hidden="false" customHeight="false" outlineLevel="0" collapsed="false">
      <c r="A64" s="5"/>
      <c r="B64" s="5"/>
      <c r="C64" s="5" t="s">
        <v>826</v>
      </c>
      <c r="D64" s="5"/>
    </row>
    <row r="65" customFormat="false" ht="15.75" hidden="false" customHeight="false" outlineLevel="0" collapsed="false">
      <c r="A65" s="5"/>
      <c r="B65" s="5"/>
      <c r="C65" s="5" t="s">
        <v>827</v>
      </c>
      <c r="D65" s="5"/>
    </row>
    <row r="66" customFormat="false" ht="15.75" hidden="false" customHeight="false" outlineLevel="0" collapsed="false">
      <c r="A66" s="5"/>
      <c r="B66" s="5"/>
      <c r="C66" s="5" t="s">
        <v>828</v>
      </c>
      <c r="D66" s="5"/>
    </row>
    <row r="67" customFormat="false" ht="15.75" hidden="false" customHeight="false" outlineLevel="0" collapsed="false">
      <c r="A67" s="5"/>
      <c r="B67" s="5"/>
      <c r="C67" s="5" t="s">
        <v>829</v>
      </c>
      <c r="D67" s="5"/>
    </row>
    <row r="68" customFormat="false" ht="15.75" hidden="false" customHeight="false" outlineLevel="0" collapsed="false">
      <c r="A68" s="5"/>
      <c r="B68" s="5"/>
      <c r="C68" s="5" t="s">
        <v>830</v>
      </c>
      <c r="D68" s="5"/>
    </row>
    <row r="69" customFormat="false" ht="15.75" hidden="false" customHeight="false" outlineLevel="0" collapsed="false">
      <c r="A69" s="5"/>
      <c r="B69" s="5"/>
      <c r="C69" s="5" t="s">
        <v>831</v>
      </c>
      <c r="D69" s="5"/>
    </row>
    <row r="70" customFormat="false" ht="15.75" hidden="false" customHeight="false" outlineLevel="0" collapsed="false">
      <c r="A70" s="5"/>
      <c r="B70" s="5"/>
      <c r="C70" s="5" t="s">
        <v>832</v>
      </c>
      <c r="D70" s="5"/>
    </row>
    <row r="71" customFormat="false" ht="15.75" hidden="false" customHeight="false" outlineLevel="0" collapsed="false">
      <c r="A71" s="5"/>
      <c r="B71" s="5"/>
      <c r="C71" s="5" t="s">
        <v>833</v>
      </c>
      <c r="D71" s="5"/>
    </row>
    <row r="72" customFormat="false" ht="15.75" hidden="false" customHeight="false" outlineLevel="0" collapsed="false">
      <c r="A72" s="5"/>
      <c r="B72" s="5"/>
      <c r="C72" s="5" t="s">
        <v>834</v>
      </c>
      <c r="D72" s="5"/>
    </row>
    <row r="73" customFormat="false" ht="15.75" hidden="false" customHeight="false" outlineLevel="0" collapsed="false">
      <c r="A73" s="5"/>
      <c r="B73" s="5"/>
      <c r="C73" s="5" t="s">
        <v>835</v>
      </c>
      <c r="D73" s="5"/>
    </row>
    <row r="74" customFormat="false" ht="15.75" hidden="false" customHeight="false" outlineLevel="0" collapsed="false">
      <c r="A74" s="5"/>
      <c r="B74" s="5"/>
      <c r="C74" s="5" t="s">
        <v>687</v>
      </c>
      <c r="D74" s="5"/>
    </row>
    <row r="75" customFormat="false" ht="15.75" hidden="false" customHeight="false" outlineLevel="0" collapsed="false">
      <c r="A75" s="5"/>
      <c r="B75" s="5"/>
      <c r="C75" s="5" t="s">
        <v>836</v>
      </c>
      <c r="D75" s="5"/>
    </row>
    <row r="76" customFormat="false" ht="15.75" hidden="false" customHeight="false" outlineLevel="0" collapsed="false">
      <c r="A76" s="5"/>
      <c r="B76" s="5"/>
      <c r="C76" s="5" t="s">
        <v>837</v>
      </c>
      <c r="D76" s="5"/>
    </row>
    <row r="77" customFormat="false" ht="15.75" hidden="false" customHeight="false" outlineLevel="0" collapsed="false">
      <c r="A77" s="5"/>
      <c r="B77" s="5"/>
      <c r="C77" s="5" t="s">
        <v>838</v>
      </c>
      <c r="D77" s="5"/>
    </row>
    <row r="78" customFormat="false" ht="15.75" hidden="false" customHeight="false" outlineLevel="0" collapsed="false">
      <c r="A78" s="5"/>
      <c r="B78" s="5"/>
      <c r="C78" s="5" t="s">
        <v>839</v>
      </c>
      <c r="D78" s="5"/>
    </row>
    <row r="79" customFormat="false" ht="15.75" hidden="false" customHeight="false" outlineLevel="0" collapsed="false">
      <c r="A79" s="5"/>
      <c r="B79" s="5"/>
      <c r="C79" s="5" t="s">
        <v>840</v>
      </c>
      <c r="D79" s="5"/>
    </row>
    <row r="80" customFormat="false" ht="15.75" hidden="false" customHeight="false" outlineLevel="0" collapsed="false">
      <c r="A80" s="5"/>
      <c r="B80" s="5"/>
      <c r="C80" s="5" t="s">
        <v>841</v>
      </c>
      <c r="D80" s="5"/>
    </row>
    <row r="81" customFormat="false" ht="15.75" hidden="false" customHeight="false" outlineLevel="0" collapsed="false">
      <c r="A81" s="5"/>
      <c r="B81" s="5"/>
      <c r="C81" s="5" t="s">
        <v>842</v>
      </c>
      <c r="D81" s="5"/>
    </row>
    <row r="82" customFormat="false" ht="15.75" hidden="false" customHeight="false" outlineLevel="0" collapsed="false">
      <c r="A82" s="5"/>
      <c r="B82" s="5"/>
      <c r="C82" s="5" t="s">
        <v>843</v>
      </c>
      <c r="D82" s="5"/>
    </row>
    <row r="83" customFormat="false" ht="15.75" hidden="false" customHeight="false" outlineLevel="0" collapsed="false">
      <c r="A83" s="5"/>
      <c r="B83" s="5"/>
      <c r="C83" s="5" t="s">
        <v>844</v>
      </c>
      <c r="D83" s="5"/>
    </row>
    <row r="84" customFormat="false" ht="15.75" hidden="false" customHeight="false" outlineLevel="0" collapsed="false">
      <c r="A84" s="5"/>
      <c r="B84" s="5"/>
      <c r="C84" s="5" t="s">
        <v>845</v>
      </c>
      <c r="D84" s="5"/>
    </row>
    <row r="85" customFormat="false" ht="15.75" hidden="false" customHeight="false" outlineLevel="0" collapsed="false">
      <c r="A85" s="5"/>
      <c r="B85" s="5"/>
      <c r="C85" s="5" t="s">
        <v>846</v>
      </c>
      <c r="D85" s="5"/>
    </row>
    <row r="86" customFormat="false" ht="15.75" hidden="false" customHeight="false" outlineLevel="0" collapsed="false">
      <c r="A86" s="5"/>
      <c r="B86" s="5"/>
      <c r="C86" s="5" t="s">
        <v>847</v>
      </c>
      <c r="D86" s="5"/>
    </row>
    <row r="87" customFormat="false" ht="15.75" hidden="false" customHeight="false" outlineLevel="0" collapsed="false">
      <c r="A87" s="5"/>
      <c r="B87" s="5"/>
      <c r="C87" s="5" t="s">
        <v>848</v>
      </c>
      <c r="D87" s="5"/>
    </row>
    <row r="88" customFormat="false" ht="15.75" hidden="false" customHeight="false" outlineLevel="0" collapsed="false">
      <c r="A88" s="5"/>
      <c r="B88" s="5"/>
      <c r="C88" s="5" t="s">
        <v>731</v>
      </c>
      <c r="D88" s="5"/>
    </row>
    <row r="89" customFormat="false" ht="15.75" hidden="false" customHeight="false" outlineLevel="0" collapsed="false">
      <c r="A89" s="5"/>
      <c r="B89" s="5"/>
      <c r="C89" s="5" t="s">
        <v>849</v>
      </c>
      <c r="D89" s="5"/>
    </row>
    <row r="90" customFormat="false" ht="15.75" hidden="false" customHeight="false" outlineLevel="0" collapsed="false">
      <c r="A90" s="5"/>
      <c r="B90" s="5"/>
      <c r="C90" s="5" t="s">
        <v>850</v>
      </c>
      <c r="D90" s="5"/>
    </row>
    <row r="91" customFormat="false" ht="15.75" hidden="false" customHeight="false" outlineLevel="0" collapsed="false">
      <c r="A91" s="5"/>
      <c r="B91" s="5"/>
      <c r="C91" s="5" t="s">
        <v>851</v>
      </c>
      <c r="D91" s="5"/>
    </row>
    <row r="92" customFormat="false" ht="15.75" hidden="false" customHeight="false" outlineLevel="0" collapsed="false">
      <c r="A92" s="5"/>
      <c r="B92" s="5"/>
      <c r="C92" s="5" t="s">
        <v>584</v>
      </c>
      <c r="D92" s="5"/>
    </row>
    <row r="93" customFormat="false" ht="15.75" hidden="false" customHeight="false" outlineLevel="0" collapsed="false">
      <c r="A93" s="5"/>
      <c r="B93" s="5"/>
      <c r="C93" s="5" t="s">
        <v>852</v>
      </c>
      <c r="D93" s="5"/>
    </row>
    <row r="94" customFormat="false" ht="15.75" hidden="false" customHeight="false" outlineLevel="0" collapsed="false">
      <c r="A94" s="5"/>
      <c r="B94" s="5"/>
      <c r="C94" s="5" t="s">
        <v>853</v>
      </c>
      <c r="D94" s="5"/>
    </row>
    <row r="95" customFormat="false" ht="15.75" hidden="false" customHeight="false" outlineLevel="0" collapsed="false">
      <c r="A95" s="5"/>
      <c r="B95" s="5"/>
      <c r="C95" s="5" t="s">
        <v>854</v>
      </c>
      <c r="D95" s="5"/>
    </row>
    <row r="96" customFormat="false" ht="15.75" hidden="false" customHeight="false" outlineLevel="0" collapsed="false">
      <c r="A96" s="5"/>
      <c r="B96" s="5"/>
      <c r="C96" s="5" t="s">
        <v>855</v>
      </c>
      <c r="D96" s="5"/>
    </row>
    <row r="97" customFormat="false" ht="15.75" hidden="false" customHeight="false" outlineLevel="0" collapsed="false">
      <c r="A97" s="5"/>
      <c r="B97" s="5"/>
      <c r="C97" s="5" t="s">
        <v>856</v>
      </c>
      <c r="D97" s="5"/>
    </row>
    <row r="98" customFormat="false" ht="15.75" hidden="false" customHeight="false" outlineLevel="0" collapsed="false">
      <c r="A98" s="5"/>
      <c r="B98" s="5"/>
      <c r="C98" s="5" t="s">
        <v>608</v>
      </c>
      <c r="D98" s="5"/>
    </row>
    <row r="99" customFormat="false" ht="15.75" hidden="false" customHeight="false" outlineLevel="0" collapsed="false">
      <c r="A99" s="5"/>
      <c r="B99" s="5"/>
      <c r="C99" s="5" t="s">
        <v>857</v>
      </c>
      <c r="D99" s="5"/>
    </row>
    <row r="100" customFormat="false" ht="15.75" hidden="false" customHeight="false" outlineLevel="0" collapsed="false">
      <c r="A100" s="5"/>
      <c r="B100" s="5"/>
      <c r="C100" s="5" t="s">
        <v>858</v>
      </c>
      <c r="D100" s="5"/>
    </row>
    <row r="101" customFormat="false" ht="15.75" hidden="false" customHeight="false" outlineLevel="0" collapsed="false">
      <c r="A101" s="5"/>
      <c r="B101" s="5"/>
      <c r="C101" s="5" t="s">
        <v>859</v>
      </c>
      <c r="D101" s="5"/>
    </row>
    <row r="102" customFormat="false" ht="15.75" hidden="false" customHeight="false" outlineLevel="0" collapsed="false">
      <c r="A102" s="5"/>
      <c r="B102" s="5"/>
      <c r="C102" s="5" t="s">
        <v>860</v>
      </c>
      <c r="D102" s="5"/>
    </row>
    <row r="103" customFormat="false" ht="15.75" hidden="false" customHeight="false" outlineLevel="0" collapsed="false">
      <c r="A103" s="5"/>
      <c r="B103" s="5"/>
      <c r="C103" s="5" t="s">
        <v>861</v>
      </c>
      <c r="D103" s="5"/>
    </row>
    <row r="104" customFormat="false" ht="15.75" hidden="false" customHeight="false" outlineLevel="0" collapsed="false">
      <c r="A104" s="5"/>
      <c r="B104" s="5"/>
      <c r="C104" s="5" t="s">
        <v>862</v>
      </c>
      <c r="D104" s="5"/>
    </row>
    <row r="105" customFormat="false" ht="15.75" hidden="false" customHeight="false" outlineLevel="0" collapsed="false">
      <c r="A105" s="5"/>
      <c r="B105" s="5"/>
      <c r="C105" s="5" t="s">
        <v>863</v>
      </c>
      <c r="D105" s="5"/>
    </row>
    <row r="106" customFormat="false" ht="15.75" hidden="false" customHeight="false" outlineLevel="0" collapsed="false">
      <c r="A106" s="5"/>
      <c r="B106" s="5"/>
      <c r="C106" s="5" t="s">
        <v>864</v>
      </c>
      <c r="D106" s="5"/>
    </row>
    <row r="107" customFormat="false" ht="15.75" hidden="false" customHeight="false" outlineLevel="0" collapsed="false">
      <c r="A107" s="5"/>
      <c r="B107" s="5"/>
      <c r="C107" s="5" t="s">
        <v>865</v>
      </c>
      <c r="D107" s="5"/>
    </row>
    <row r="108" customFormat="false" ht="15.75" hidden="false" customHeight="false" outlineLevel="0" collapsed="false">
      <c r="A108" s="5"/>
      <c r="B108" s="5"/>
      <c r="C108" s="5" t="s">
        <v>866</v>
      </c>
      <c r="D108" s="5"/>
    </row>
    <row r="109" customFormat="false" ht="15.75" hidden="false" customHeight="false" outlineLevel="0" collapsed="false">
      <c r="A109" s="5"/>
      <c r="B109" s="5"/>
      <c r="C109" s="5" t="s">
        <v>867</v>
      </c>
      <c r="D109" s="5"/>
    </row>
    <row r="110" customFormat="false" ht="15.75" hidden="false" customHeight="false" outlineLevel="0" collapsed="false">
      <c r="A110" s="5"/>
      <c r="B110" s="5"/>
      <c r="C110" s="5" t="s">
        <v>868</v>
      </c>
      <c r="D110" s="5"/>
    </row>
    <row r="111" customFormat="false" ht="15.75" hidden="false" customHeight="false" outlineLevel="0" collapsed="false">
      <c r="A111" s="5"/>
      <c r="B111" s="5"/>
      <c r="C111" s="5" t="s">
        <v>869</v>
      </c>
      <c r="D111" s="5"/>
    </row>
    <row r="112" customFormat="false" ht="15.75" hidden="false" customHeight="false" outlineLevel="0" collapsed="false">
      <c r="A112" s="5"/>
      <c r="B112" s="5"/>
      <c r="C112" s="5" t="s">
        <v>870</v>
      </c>
      <c r="D112" s="5"/>
    </row>
    <row r="113" customFormat="false" ht="15.75" hidden="false" customHeight="false" outlineLevel="0" collapsed="false">
      <c r="A113" s="5"/>
      <c r="B113" s="5"/>
      <c r="C113" s="5" t="s">
        <v>871</v>
      </c>
      <c r="D113" s="5"/>
    </row>
    <row r="114" customFormat="false" ht="15.75" hidden="false" customHeight="false" outlineLevel="0" collapsed="false">
      <c r="A114" s="5"/>
      <c r="B114" s="5"/>
      <c r="C114" s="5" t="s">
        <v>872</v>
      </c>
      <c r="D114" s="5"/>
    </row>
    <row r="115" customFormat="false" ht="15.75" hidden="false" customHeight="false" outlineLevel="0" collapsed="false">
      <c r="A115" s="5"/>
      <c r="B115" s="5"/>
      <c r="C115" s="5" t="s">
        <v>873</v>
      </c>
      <c r="D115" s="5"/>
    </row>
    <row r="116" customFormat="false" ht="15.75" hidden="false" customHeight="false" outlineLevel="0" collapsed="false">
      <c r="A116" s="5"/>
      <c r="B116" s="5"/>
      <c r="C116" s="5" t="s">
        <v>874</v>
      </c>
      <c r="D116" s="5"/>
    </row>
    <row r="117" customFormat="false" ht="15.75" hidden="false" customHeight="false" outlineLevel="0" collapsed="false">
      <c r="A117" s="5"/>
      <c r="B117" s="5"/>
      <c r="C117" s="5" t="s">
        <v>875</v>
      </c>
      <c r="D117" s="5"/>
    </row>
    <row r="118" customFormat="false" ht="15.75" hidden="false" customHeight="false" outlineLevel="0" collapsed="false">
      <c r="A118" s="5"/>
      <c r="B118" s="5"/>
      <c r="C118" s="5" t="s">
        <v>876</v>
      </c>
      <c r="D118" s="5"/>
    </row>
    <row r="119" customFormat="false" ht="15.75" hidden="false" customHeight="false" outlineLevel="0" collapsed="false">
      <c r="A119" s="5"/>
      <c r="B119" s="5"/>
      <c r="C119" s="5" t="s">
        <v>877</v>
      </c>
      <c r="D119" s="5"/>
    </row>
    <row r="120" customFormat="false" ht="15.75" hidden="false" customHeight="false" outlineLevel="0" collapsed="false">
      <c r="A120" s="5"/>
      <c r="B120" s="5"/>
      <c r="C120" s="5" t="s">
        <v>878</v>
      </c>
      <c r="D120" s="5"/>
    </row>
    <row r="121" customFormat="false" ht="15.75" hidden="false" customHeight="false" outlineLevel="0" collapsed="false">
      <c r="A121" s="5"/>
      <c r="B121" s="5"/>
      <c r="C121" s="5" t="s">
        <v>879</v>
      </c>
      <c r="D121" s="5"/>
    </row>
    <row r="122" customFormat="false" ht="15.75" hidden="false" customHeight="false" outlineLevel="0" collapsed="false">
      <c r="A122" s="5"/>
      <c r="B122" s="5"/>
      <c r="C122" s="5" t="s">
        <v>421</v>
      </c>
      <c r="D122" s="5"/>
    </row>
    <row r="123" customFormat="false" ht="15.75" hidden="false" customHeight="false" outlineLevel="0" collapsed="false">
      <c r="A123" s="5"/>
      <c r="B123" s="5"/>
      <c r="C123" s="5" t="s">
        <v>880</v>
      </c>
      <c r="D123" s="5"/>
    </row>
    <row r="124" customFormat="false" ht="15.75" hidden="false" customHeight="false" outlineLevel="0" collapsed="false">
      <c r="A124" s="5"/>
      <c r="B124" s="5"/>
      <c r="C124" s="5" t="s">
        <v>881</v>
      </c>
      <c r="D124" s="5"/>
    </row>
    <row r="125" customFormat="false" ht="15.75" hidden="false" customHeight="false" outlineLevel="0" collapsed="false">
      <c r="A125" s="5"/>
      <c r="B125" s="5"/>
      <c r="C125" s="5" t="s">
        <v>882</v>
      </c>
      <c r="D125" s="5"/>
    </row>
    <row r="126" customFormat="false" ht="15.75" hidden="false" customHeight="false" outlineLevel="0" collapsed="false">
      <c r="A126" s="5"/>
      <c r="B126" s="5"/>
      <c r="C126" s="5" t="s">
        <v>883</v>
      </c>
      <c r="D126" s="5"/>
    </row>
    <row r="127" customFormat="false" ht="15.75" hidden="false" customHeight="false" outlineLevel="0" collapsed="false">
      <c r="A127" s="5"/>
      <c r="B127" s="5"/>
      <c r="C127" s="5" t="s">
        <v>884</v>
      </c>
      <c r="D127" s="5"/>
    </row>
    <row r="128" customFormat="false" ht="15.75" hidden="false" customHeight="false" outlineLevel="0" collapsed="false">
      <c r="A128" s="5"/>
      <c r="B128" s="5"/>
      <c r="C128" s="5" t="s">
        <v>885</v>
      </c>
      <c r="D128" s="5"/>
    </row>
    <row r="129" customFormat="false" ht="15.75" hidden="false" customHeight="false" outlineLevel="0" collapsed="false">
      <c r="A129" s="5"/>
      <c r="B129" s="5"/>
      <c r="C129" s="5" t="s">
        <v>886</v>
      </c>
      <c r="D129" s="5"/>
    </row>
    <row r="130" customFormat="false" ht="15.75" hidden="false" customHeight="false" outlineLevel="0" collapsed="false">
      <c r="A130" s="5"/>
      <c r="B130" s="5"/>
      <c r="C130" s="5"/>
      <c r="D130" s="5"/>
    </row>
    <row r="131" customFormat="false" ht="15.75" hidden="false" customHeight="false" outlineLevel="0" collapsed="false">
      <c r="A131" s="5"/>
      <c r="B131" s="5"/>
      <c r="C131" s="5"/>
      <c r="D131" s="5"/>
    </row>
    <row r="132" customFormat="false" ht="15.75" hidden="false" customHeight="false" outlineLevel="0" collapsed="false">
      <c r="A132" s="5"/>
      <c r="B132" s="5"/>
      <c r="C132" s="5"/>
      <c r="D132" s="5"/>
    </row>
    <row r="133" customFormat="false" ht="15.75" hidden="false" customHeight="false" outlineLevel="0" collapsed="false">
      <c r="A133" s="5"/>
      <c r="B133" s="5"/>
      <c r="C133" s="5"/>
      <c r="D133" s="5"/>
    </row>
    <row r="134" customFormat="false" ht="15.75" hidden="false" customHeight="false" outlineLevel="0" collapsed="false">
      <c r="A134" s="5"/>
      <c r="B134" s="5"/>
      <c r="C134" s="5"/>
      <c r="D134" s="5"/>
    </row>
    <row r="135" customFormat="false" ht="15.75" hidden="false" customHeight="false" outlineLevel="0" collapsed="false">
      <c r="A135" s="5"/>
      <c r="B135" s="5"/>
      <c r="C135" s="5"/>
      <c r="D135" s="5"/>
    </row>
    <row r="136" customFormat="false" ht="15.75" hidden="false" customHeight="false" outlineLevel="0" collapsed="false">
      <c r="A136" s="5"/>
      <c r="B136" s="5"/>
      <c r="C136" s="5"/>
      <c r="D136" s="5"/>
    </row>
    <row r="137" customFormat="false" ht="15.75" hidden="false" customHeight="false" outlineLevel="0" collapsed="false">
      <c r="A137" s="5"/>
      <c r="B137" s="5"/>
      <c r="C137" s="5"/>
      <c r="D137" s="5"/>
    </row>
    <row r="138" customFormat="false" ht="15.75" hidden="false" customHeight="false" outlineLevel="0" collapsed="false">
      <c r="A138" s="5"/>
      <c r="B138" s="5"/>
      <c r="C138" s="5"/>
      <c r="D138" s="5"/>
    </row>
    <row r="139" customFormat="false" ht="15.75" hidden="false" customHeight="false" outlineLevel="0" collapsed="false">
      <c r="A139" s="5"/>
      <c r="B139" s="5"/>
      <c r="C139" s="5"/>
      <c r="D139" s="5"/>
    </row>
    <row r="140" customFormat="false" ht="15.75" hidden="false" customHeight="false" outlineLevel="0" collapsed="false">
      <c r="A140" s="5"/>
      <c r="B140" s="5"/>
      <c r="C140" s="5"/>
      <c r="D140" s="5"/>
    </row>
    <row r="141" customFormat="false" ht="15.75" hidden="false" customHeight="false" outlineLevel="0" collapsed="false">
      <c r="A141" s="5"/>
      <c r="B141" s="5"/>
      <c r="C141" s="5"/>
      <c r="D141" s="5"/>
    </row>
    <row r="142" customFormat="false" ht="15.75" hidden="false" customHeight="false" outlineLevel="0" collapsed="false">
      <c r="A142" s="5"/>
      <c r="B142" s="5"/>
      <c r="C142" s="5"/>
      <c r="D142" s="5"/>
    </row>
    <row r="143" customFormat="false" ht="15.75" hidden="false" customHeight="false" outlineLevel="0" collapsed="false">
      <c r="A143" s="5"/>
      <c r="B143" s="5"/>
      <c r="C143" s="5"/>
      <c r="D143" s="5"/>
    </row>
    <row r="144" customFormat="false" ht="15.75" hidden="false" customHeight="false" outlineLevel="0" collapsed="false">
      <c r="A144" s="5"/>
      <c r="B144" s="5"/>
      <c r="C144" s="5"/>
      <c r="D144" s="5"/>
    </row>
    <row r="145" customFormat="false" ht="15.75" hidden="false" customHeight="false" outlineLevel="0" collapsed="false">
      <c r="A145" s="5"/>
      <c r="B145" s="5"/>
      <c r="C145" s="5"/>
      <c r="D145" s="5"/>
    </row>
    <row r="146" customFormat="false" ht="15.75" hidden="false" customHeight="false" outlineLevel="0" collapsed="false">
      <c r="A146" s="5"/>
      <c r="B146" s="5"/>
      <c r="C146" s="5"/>
      <c r="D146" s="5"/>
    </row>
    <row r="147" customFormat="false" ht="15.75" hidden="false" customHeight="false" outlineLevel="0" collapsed="false">
      <c r="A147" s="5"/>
      <c r="B147" s="5"/>
      <c r="C147" s="5"/>
      <c r="D147" s="5"/>
    </row>
    <row r="148" customFormat="false" ht="15.75" hidden="false" customHeight="false" outlineLevel="0" collapsed="false">
      <c r="A148" s="5"/>
      <c r="B148" s="5"/>
      <c r="C148" s="5"/>
      <c r="D148" s="5"/>
    </row>
    <row r="149" customFormat="false" ht="15.75" hidden="false" customHeight="false" outlineLevel="0" collapsed="false">
      <c r="A149" s="5"/>
      <c r="B149" s="5"/>
      <c r="C149" s="5"/>
      <c r="D149" s="5"/>
    </row>
    <row r="150" customFormat="false" ht="15.75" hidden="false" customHeight="false" outlineLevel="0" collapsed="false">
      <c r="A150" s="5"/>
      <c r="B150" s="5"/>
      <c r="C150" s="5"/>
      <c r="D150" s="5"/>
    </row>
    <row r="151" customFormat="false" ht="15.75" hidden="false" customHeight="false" outlineLevel="0" collapsed="false">
      <c r="A151" s="5"/>
      <c r="B151" s="5"/>
      <c r="C151" s="5"/>
      <c r="D151" s="5"/>
    </row>
    <row r="152" customFormat="false" ht="15.75" hidden="false" customHeight="false" outlineLevel="0" collapsed="false">
      <c r="A152" s="5"/>
      <c r="B152" s="5"/>
      <c r="C152" s="5"/>
      <c r="D152" s="5"/>
    </row>
    <row r="153" customFormat="false" ht="15.75" hidden="false" customHeight="false" outlineLevel="0" collapsed="false">
      <c r="A153" s="5"/>
      <c r="B153" s="5"/>
      <c r="C153" s="5"/>
      <c r="D153" s="5"/>
    </row>
    <row r="154" customFormat="false" ht="15.75" hidden="false" customHeight="false" outlineLevel="0" collapsed="false">
      <c r="A154" s="5"/>
      <c r="B154" s="5"/>
      <c r="C154" s="5"/>
      <c r="D154" s="5"/>
    </row>
    <row r="155" customFormat="false" ht="15.75" hidden="false" customHeight="false" outlineLevel="0" collapsed="false">
      <c r="A155" s="5"/>
      <c r="B155" s="5"/>
      <c r="C155" s="5"/>
      <c r="D155" s="5"/>
    </row>
    <row r="156" customFormat="false" ht="15.75" hidden="false" customHeight="false" outlineLevel="0" collapsed="false">
      <c r="A156" s="5"/>
      <c r="B156" s="5"/>
      <c r="C156" s="5"/>
      <c r="D156" s="5"/>
    </row>
    <row r="157" customFormat="false" ht="15.75" hidden="false" customHeight="false" outlineLevel="0" collapsed="false">
      <c r="A157" s="5"/>
      <c r="B157" s="5"/>
      <c r="C157" s="5"/>
      <c r="D157" s="5"/>
    </row>
    <row r="158" customFormat="false" ht="15.75" hidden="false" customHeight="false" outlineLevel="0" collapsed="false">
      <c r="A158" s="5"/>
      <c r="B158" s="5"/>
      <c r="C158" s="5"/>
      <c r="D158" s="5"/>
    </row>
    <row r="159" customFormat="false" ht="15.75" hidden="false" customHeight="false" outlineLevel="0" collapsed="false">
      <c r="A159" s="5"/>
      <c r="B159" s="5"/>
      <c r="C159" s="5"/>
      <c r="D159" s="5"/>
    </row>
    <row r="160" customFormat="false" ht="15.75" hidden="false" customHeight="false" outlineLevel="0" collapsed="false">
      <c r="A160" s="5"/>
      <c r="B160" s="5"/>
      <c r="C160" s="5"/>
      <c r="D160" s="5"/>
    </row>
    <row r="161" customFormat="false" ht="15.75" hidden="false" customHeight="false" outlineLevel="0" collapsed="false">
      <c r="A161" s="5"/>
      <c r="B161" s="5"/>
      <c r="C161" s="5"/>
      <c r="D161" s="5"/>
    </row>
    <row r="162" customFormat="false" ht="15.75" hidden="false" customHeight="false" outlineLevel="0" collapsed="false">
      <c r="A162" s="5"/>
      <c r="B162" s="5"/>
      <c r="C162" s="5"/>
      <c r="D162" s="5"/>
    </row>
    <row r="163" customFormat="false" ht="15.75" hidden="false" customHeight="false" outlineLevel="0" collapsed="false">
      <c r="A163" s="5"/>
      <c r="B163" s="5"/>
      <c r="C163" s="5"/>
      <c r="D163" s="5"/>
    </row>
    <row r="164" customFormat="false" ht="15.75" hidden="false" customHeight="false" outlineLevel="0" collapsed="false">
      <c r="A164" s="5"/>
      <c r="B164" s="5"/>
      <c r="C164" s="5"/>
      <c r="D164" s="5"/>
    </row>
    <row r="165" customFormat="false" ht="15.75" hidden="false" customHeight="false" outlineLevel="0" collapsed="false">
      <c r="A165" s="5"/>
      <c r="B165" s="5"/>
      <c r="C165" s="5"/>
      <c r="D165" s="5"/>
    </row>
    <row r="166" customFormat="false" ht="15.75" hidden="false" customHeight="false" outlineLevel="0" collapsed="false">
      <c r="A166" s="5"/>
      <c r="B166" s="5"/>
      <c r="C166" s="5"/>
      <c r="D166" s="5"/>
    </row>
    <row r="167" customFormat="false" ht="15.75" hidden="false" customHeight="false" outlineLevel="0" collapsed="false">
      <c r="A167" s="5"/>
      <c r="B167" s="5"/>
      <c r="C167" s="5"/>
      <c r="D167" s="5"/>
    </row>
    <row r="168" customFormat="false" ht="15.75" hidden="false" customHeight="false" outlineLevel="0" collapsed="false">
      <c r="A168" s="5"/>
      <c r="B168" s="5"/>
      <c r="C168" s="5"/>
      <c r="D168" s="5"/>
    </row>
    <row r="169" customFormat="false" ht="15.75" hidden="false" customHeight="false" outlineLevel="0" collapsed="false">
      <c r="A169" s="5"/>
      <c r="B169" s="5"/>
      <c r="C169" s="5"/>
      <c r="D169" s="5"/>
    </row>
    <row r="170" customFormat="false" ht="15.75" hidden="false" customHeight="false" outlineLevel="0" collapsed="false">
      <c r="A170" s="5"/>
      <c r="B170" s="5"/>
      <c r="C170" s="5"/>
      <c r="D170" s="5"/>
    </row>
    <row r="171" customFormat="false" ht="15.75" hidden="false" customHeight="false" outlineLevel="0" collapsed="false">
      <c r="A171" s="5"/>
      <c r="B171" s="5"/>
      <c r="C171" s="5"/>
      <c r="D171" s="5"/>
    </row>
    <row r="172" customFormat="false" ht="15.75" hidden="false" customHeight="false" outlineLevel="0" collapsed="false">
      <c r="A172" s="5"/>
      <c r="B172" s="5"/>
      <c r="C172" s="5"/>
      <c r="D172" s="5"/>
    </row>
    <row r="173" customFormat="false" ht="15.75" hidden="false" customHeight="false" outlineLevel="0" collapsed="false">
      <c r="A173" s="5"/>
      <c r="B173" s="5"/>
      <c r="C173" s="5"/>
      <c r="D173" s="5"/>
    </row>
    <row r="174" customFormat="false" ht="15.75" hidden="false" customHeight="false" outlineLevel="0" collapsed="false">
      <c r="A174" s="5"/>
      <c r="B174" s="5"/>
      <c r="C174" s="5"/>
      <c r="D174" s="5"/>
    </row>
    <row r="175" customFormat="false" ht="15.75" hidden="false" customHeight="false" outlineLevel="0" collapsed="false">
      <c r="A175" s="5"/>
      <c r="B175" s="5"/>
      <c r="C175" s="5"/>
      <c r="D175" s="5"/>
    </row>
    <row r="176" customFormat="false" ht="15.75" hidden="false" customHeight="false" outlineLevel="0" collapsed="false">
      <c r="A176" s="5"/>
      <c r="B176" s="5"/>
      <c r="C176" s="5"/>
      <c r="D176" s="5"/>
    </row>
    <row r="177" customFormat="false" ht="15.75" hidden="false" customHeight="false" outlineLevel="0" collapsed="false">
      <c r="A177" s="5"/>
      <c r="B177" s="5"/>
      <c r="C177" s="5"/>
      <c r="D177" s="5"/>
    </row>
    <row r="178" customFormat="false" ht="15.75" hidden="false" customHeight="false" outlineLevel="0" collapsed="false">
      <c r="A178" s="5"/>
      <c r="B178" s="5"/>
      <c r="C178" s="5"/>
      <c r="D178" s="5"/>
    </row>
    <row r="179" customFormat="false" ht="15.75" hidden="false" customHeight="false" outlineLevel="0" collapsed="false">
      <c r="A179" s="5"/>
      <c r="B179" s="5"/>
      <c r="C179" s="5"/>
      <c r="D179" s="5"/>
    </row>
    <row r="180" customFormat="false" ht="15.75" hidden="false" customHeight="false" outlineLevel="0" collapsed="false">
      <c r="A180" s="5"/>
      <c r="B180" s="5"/>
      <c r="C180" s="5"/>
      <c r="D180" s="5"/>
    </row>
    <row r="181" customFormat="false" ht="15.75" hidden="false" customHeight="false" outlineLevel="0" collapsed="false">
      <c r="A181" s="5"/>
      <c r="B181" s="5"/>
      <c r="C181" s="5"/>
      <c r="D181" s="5"/>
    </row>
    <row r="182" customFormat="false" ht="15.75" hidden="false" customHeight="false" outlineLevel="0" collapsed="false">
      <c r="A182" s="5"/>
      <c r="B182" s="5"/>
      <c r="C182" s="5"/>
      <c r="D182" s="5"/>
    </row>
    <row r="183" customFormat="false" ht="15.75" hidden="false" customHeight="false" outlineLevel="0" collapsed="false">
      <c r="A183" s="5"/>
      <c r="B183" s="5"/>
      <c r="C183" s="5"/>
      <c r="D183" s="5"/>
    </row>
    <row r="184" customFormat="false" ht="15.75" hidden="false" customHeight="false" outlineLevel="0" collapsed="false">
      <c r="A184" s="5"/>
      <c r="B184" s="5"/>
      <c r="C184" s="5"/>
      <c r="D184" s="5"/>
    </row>
    <row r="185" customFormat="false" ht="15.75" hidden="false" customHeight="false" outlineLevel="0" collapsed="false">
      <c r="A185" s="5"/>
      <c r="B185" s="5"/>
      <c r="C185" s="5"/>
      <c r="D185" s="5"/>
    </row>
    <row r="186" customFormat="false" ht="15.75" hidden="false" customHeight="false" outlineLevel="0" collapsed="false">
      <c r="A186" s="5"/>
      <c r="B186" s="5"/>
      <c r="C186" s="5"/>
      <c r="D186" s="5"/>
    </row>
    <row r="187" customFormat="false" ht="15.75" hidden="false" customHeight="false" outlineLevel="0" collapsed="false">
      <c r="A187" s="5"/>
      <c r="B187" s="5"/>
      <c r="C187" s="5"/>
      <c r="D187" s="5"/>
    </row>
    <row r="188" customFormat="false" ht="15.75" hidden="false" customHeight="false" outlineLevel="0" collapsed="false">
      <c r="A188" s="5"/>
      <c r="B188" s="5"/>
      <c r="C188" s="5"/>
      <c r="D188" s="5"/>
    </row>
    <row r="189" customFormat="false" ht="15.75" hidden="false" customHeight="false" outlineLevel="0" collapsed="false">
      <c r="A189" s="5"/>
      <c r="B189" s="5"/>
      <c r="C189" s="5"/>
      <c r="D189" s="5"/>
    </row>
    <row r="190" customFormat="false" ht="15.75" hidden="false" customHeight="false" outlineLevel="0" collapsed="false">
      <c r="A190" s="5"/>
      <c r="B190" s="5"/>
      <c r="C190" s="5"/>
      <c r="D190" s="5"/>
    </row>
    <row r="191" customFormat="false" ht="15.75" hidden="false" customHeight="false" outlineLevel="0" collapsed="false">
      <c r="A191" s="5"/>
      <c r="B191" s="5"/>
      <c r="C191" s="5"/>
      <c r="D191" s="5"/>
    </row>
    <row r="192" customFormat="false" ht="15.75" hidden="false" customHeight="false" outlineLevel="0" collapsed="false">
      <c r="A192" s="5"/>
      <c r="B192" s="5"/>
      <c r="C192" s="5"/>
      <c r="D192" s="5"/>
    </row>
    <row r="193" customFormat="false" ht="15.75" hidden="false" customHeight="false" outlineLevel="0" collapsed="false">
      <c r="A193" s="5"/>
      <c r="B193" s="5"/>
      <c r="C193" s="5"/>
      <c r="D193" s="5"/>
    </row>
    <row r="194" customFormat="false" ht="15.75" hidden="false" customHeight="false" outlineLevel="0" collapsed="false">
      <c r="A194" s="5"/>
      <c r="B194" s="5"/>
      <c r="C194" s="5"/>
      <c r="D194" s="5"/>
    </row>
    <row r="195" customFormat="false" ht="15.75" hidden="false" customHeight="false" outlineLevel="0" collapsed="false">
      <c r="A195" s="5"/>
      <c r="B195" s="5"/>
      <c r="C195" s="5"/>
      <c r="D195" s="5"/>
    </row>
    <row r="196" customFormat="false" ht="15.75" hidden="false" customHeight="false" outlineLevel="0" collapsed="false">
      <c r="A196" s="5"/>
      <c r="B196" s="5"/>
      <c r="C196" s="5"/>
      <c r="D196" s="5"/>
    </row>
    <row r="197" customFormat="false" ht="15.75" hidden="false" customHeight="false" outlineLevel="0" collapsed="false">
      <c r="A197" s="5"/>
      <c r="B197" s="5"/>
      <c r="C197" s="5"/>
      <c r="D197" s="5"/>
    </row>
    <row r="198" customFormat="false" ht="15.75" hidden="false" customHeight="false" outlineLevel="0" collapsed="false">
      <c r="A198" s="5"/>
      <c r="B198" s="5"/>
      <c r="C198" s="5"/>
      <c r="D198" s="5"/>
    </row>
    <row r="199" customFormat="false" ht="15.75" hidden="false" customHeight="false" outlineLevel="0" collapsed="false">
      <c r="A199" s="5"/>
      <c r="B199" s="5"/>
      <c r="C199" s="5"/>
      <c r="D199" s="5"/>
    </row>
    <row r="200" customFormat="false" ht="15.75" hidden="false" customHeight="false" outlineLevel="0" collapsed="false">
      <c r="A200" s="5"/>
      <c r="B200" s="5"/>
      <c r="C200" s="5"/>
      <c r="D200" s="5"/>
    </row>
    <row r="201" customFormat="false" ht="15.75" hidden="false" customHeight="false" outlineLevel="0" collapsed="false">
      <c r="A201" s="5"/>
      <c r="B201" s="5"/>
      <c r="C201" s="5"/>
      <c r="D201" s="5"/>
    </row>
    <row r="202" customFormat="false" ht="15.75" hidden="false" customHeight="false" outlineLevel="0" collapsed="false">
      <c r="A202" s="5"/>
      <c r="B202" s="5"/>
      <c r="C202" s="5"/>
      <c r="D202" s="5"/>
    </row>
    <row r="203" customFormat="false" ht="15.75" hidden="false" customHeight="false" outlineLevel="0" collapsed="false">
      <c r="A203" s="5"/>
      <c r="B203" s="5"/>
      <c r="C203" s="5"/>
      <c r="D203" s="5"/>
    </row>
    <row r="204" customFormat="false" ht="15.75" hidden="false" customHeight="false" outlineLevel="0" collapsed="false">
      <c r="A204" s="5"/>
      <c r="B204" s="5"/>
      <c r="C204" s="5"/>
      <c r="D204" s="5"/>
    </row>
    <row r="205" customFormat="false" ht="15.75" hidden="false" customHeight="false" outlineLevel="0" collapsed="false">
      <c r="A205" s="5"/>
      <c r="B205" s="5"/>
      <c r="C205" s="5"/>
      <c r="D205" s="5"/>
    </row>
    <row r="206" customFormat="false" ht="15.75" hidden="false" customHeight="false" outlineLevel="0" collapsed="false">
      <c r="A206" s="5"/>
      <c r="B206" s="5"/>
      <c r="C206" s="5"/>
      <c r="D206" s="5"/>
    </row>
    <row r="207" customFormat="false" ht="15.75" hidden="false" customHeight="false" outlineLevel="0" collapsed="false">
      <c r="A207" s="5"/>
      <c r="B207" s="5"/>
      <c r="C207" s="5"/>
      <c r="D207" s="5"/>
    </row>
    <row r="208" customFormat="false" ht="15.75" hidden="false" customHeight="false" outlineLevel="0" collapsed="false">
      <c r="A208" s="5"/>
      <c r="B208" s="5"/>
      <c r="C208" s="5"/>
      <c r="D208" s="5"/>
    </row>
    <row r="209" customFormat="false" ht="15.75" hidden="false" customHeight="false" outlineLevel="0" collapsed="false">
      <c r="A209" s="5"/>
      <c r="B209" s="5"/>
      <c r="C209" s="5"/>
      <c r="D209" s="5"/>
    </row>
    <row r="210" customFormat="false" ht="15.75" hidden="false" customHeight="false" outlineLevel="0" collapsed="false">
      <c r="A210" s="5"/>
      <c r="B210" s="5"/>
      <c r="C210" s="5"/>
      <c r="D210" s="5"/>
    </row>
    <row r="211" customFormat="false" ht="15.75" hidden="false" customHeight="false" outlineLevel="0" collapsed="false">
      <c r="A211" s="5"/>
      <c r="B211" s="5"/>
      <c r="C211" s="5"/>
      <c r="D211" s="5"/>
    </row>
    <row r="212" customFormat="false" ht="15.75" hidden="false" customHeight="false" outlineLevel="0" collapsed="false">
      <c r="A212" s="5"/>
      <c r="B212" s="5"/>
      <c r="C212" s="5"/>
      <c r="D212" s="5"/>
    </row>
    <row r="213" customFormat="false" ht="15.75" hidden="false" customHeight="false" outlineLevel="0" collapsed="false">
      <c r="A213" s="5"/>
      <c r="B213" s="5"/>
      <c r="C213" s="5"/>
      <c r="D213" s="5"/>
    </row>
    <row r="214" customFormat="false" ht="15.75" hidden="false" customHeight="false" outlineLevel="0" collapsed="false">
      <c r="A214" s="5"/>
      <c r="B214" s="5"/>
      <c r="C214" s="5"/>
      <c r="D214" s="5"/>
    </row>
    <row r="215" customFormat="false" ht="15.75" hidden="false" customHeight="false" outlineLevel="0" collapsed="false">
      <c r="A215" s="5"/>
      <c r="B215" s="5"/>
      <c r="C215" s="5"/>
      <c r="D215" s="5"/>
    </row>
    <row r="216" customFormat="false" ht="15.75" hidden="false" customHeight="false" outlineLevel="0" collapsed="false">
      <c r="A216" s="5"/>
      <c r="B216" s="5"/>
      <c r="C216" s="5"/>
      <c r="D216" s="5"/>
    </row>
    <row r="217" customFormat="false" ht="15.75" hidden="false" customHeight="false" outlineLevel="0" collapsed="false">
      <c r="A217" s="5"/>
      <c r="B217" s="5"/>
      <c r="C217" s="5"/>
      <c r="D217" s="5"/>
    </row>
    <row r="218" customFormat="false" ht="15.75" hidden="false" customHeight="false" outlineLevel="0" collapsed="false">
      <c r="A218" s="5"/>
      <c r="B218" s="5"/>
      <c r="C218" s="5"/>
      <c r="D218" s="5"/>
    </row>
    <row r="219" customFormat="false" ht="15.75" hidden="false" customHeight="false" outlineLevel="0" collapsed="false">
      <c r="A219" s="5"/>
      <c r="B219" s="5"/>
      <c r="C219" s="5"/>
      <c r="D219" s="5"/>
    </row>
    <row r="220" customFormat="false" ht="15.75" hidden="false" customHeight="false" outlineLevel="0" collapsed="false">
      <c r="A220" s="5"/>
      <c r="B220" s="5"/>
      <c r="C220" s="5"/>
      <c r="D220" s="5"/>
    </row>
    <row r="221" customFormat="false" ht="15.75" hidden="false" customHeight="false" outlineLevel="0" collapsed="false">
      <c r="A221" s="5"/>
      <c r="B221" s="5"/>
      <c r="C221" s="5"/>
      <c r="D221" s="5"/>
    </row>
    <row r="222" customFormat="false" ht="15.75" hidden="false" customHeight="false" outlineLevel="0" collapsed="false">
      <c r="A222" s="5"/>
      <c r="B222" s="5"/>
      <c r="C222" s="5"/>
      <c r="D222" s="5"/>
    </row>
    <row r="223" customFormat="false" ht="15.75" hidden="false" customHeight="false" outlineLevel="0" collapsed="false">
      <c r="A223" s="5"/>
      <c r="B223" s="5"/>
      <c r="C223" s="5"/>
      <c r="D223" s="5"/>
    </row>
    <row r="224" customFormat="false" ht="15.75" hidden="false" customHeight="false" outlineLevel="0" collapsed="false">
      <c r="A224" s="5"/>
      <c r="B224" s="5"/>
      <c r="C224" s="5"/>
      <c r="D224" s="5"/>
    </row>
    <row r="225" customFormat="false" ht="15.75" hidden="false" customHeight="false" outlineLevel="0" collapsed="false">
      <c r="A225" s="5"/>
      <c r="B225" s="5"/>
      <c r="C225" s="5"/>
      <c r="D225" s="5"/>
    </row>
    <row r="226" customFormat="false" ht="15.75" hidden="false" customHeight="false" outlineLevel="0" collapsed="false">
      <c r="A226" s="5"/>
      <c r="B226" s="5"/>
      <c r="C226" s="5"/>
      <c r="D226" s="5"/>
    </row>
    <row r="227" customFormat="false" ht="15.75" hidden="false" customHeight="false" outlineLevel="0" collapsed="false">
      <c r="A227" s="5"/>
      <c r="B227" s="5"/>
      <c r="C227" s="5"/>
      <c r="D227" s="5"/>
    </row>
    <row r="228" customFormat="false" ht="15.75" hidden="false" customHeight="false" outlineLevel="0" collapsed="false">
      <c r="A228" s="5"/>
      <c r="B228" s="5"/>
      <c r="C228" s="5"/>
      <c r="D228" s="5"/>
    </row>
    <row r="229" customFormat="false" ht="15.75" hidden="false" customHeight="false" outlineLevel="0" collapsed="false">
      <c r="A229" s="5"/>
      <c r="B229" s="5"/>
      <c r="C229" s="5"/>
      <c r="D229" s="5"/>
    </row>
    <row r="230" customFormat="false" ht="15.75" hidden="false" customHeight="false" outlineLevel="0" collapsed="false">
      <c r="A230" s="5"/>
      <c r="B230" s="5"/>
      <c r="C230" s="5"/>
      <c r="D230" s="5"/>
    </row>
    <row r="231" customFormat="false" ht="15.75" hidden="false" customHeight="false" outlineLevel="0" collapsed="false">
      <c r="A231" s="5"/>
      <c r="B231" s="5"/>
      <c r="C231" s="5"/>
      <c r="D231" s="5"/>
    </row>
    <row r="232" customFormat="false" ht="15.75" hidden="false" customHeight="false" outlineLevel="0" collapsed="false">
      <c r="A232" s="5"/>
      <c r="B232" s="5"/>
      <c r="C232" s="5"/>
      <c r="D232" s="5"/>
    </row>
    <row r="233" customFormat="false" ht="15.75" hidden="false" customHeight="false" outlineLevel="0" collapsed="false">
      <c r="A233" s="5"/>
      <c r="B233" s="5"/>
      <c r="C233" s="5"/>
      <c r="D233" s="5"/>
    </row>
    <row r="234" customFormat="false" ht="15.75" hidden="false" customHeight="false" outlineLevel="0" collapsed="false">
      <c r="A234" s="5"/>
      <c r="B234" s="5"/>
      <c r="C234" s="5"/>
      <c r="D234" s="5"/>
    </row>
    <row r="235" customFormat="false" ht="15.75" hidden="false" customHeight="false" outlineLevel="0" collapsed="false">
      <c r="A235" s="5"/>
      <c r="B235" s="5"/>
      <c r="C235" s="5"/>
      <c r="D235" s="5"/>
    </row>
    <row r="236" customFormat="false" ht="15.75" hidden="false" customHeight="false" outlineLevel="0" collapsed="false">
      <c r="A236" s="5"/>
      <c r="B236" s="5"/>
      <c r="C236" s="5"/>
      <c r="D236" s="5"/>
    </row>
    <row r="237" customFormat="false" ht="15.75" hidden="false" customHeight="false" outlineLevel="0" collapsed="false">
      <c r="A237" s="5"/>
      <c r="B237" s="5"/>
      <c r="C237" s="5"/>
      <c r="D237" s="5"/>
    </row>
    <row r="238" customFormat="false" ht="15.75" hidden="false" customHeight="false" outlineLevel="0" collapsed="false">
      <c r="A238" s="5"/>
      <c r="B238" s="5"/>
      <c r="C238" s="5"/>
      <c r="D238" s="5"/>
    </row>
    <row r="239" customFormat="false" ht="15.75" hidden="false" customHeight="false" outlineLevel="0" collapsed="false">
      <c r="A239" s="5"/>
      <c r="B239" s="5"/>
      <c r="C239" s="5"/>
      <c r="D239" s="5"/>
    </row>
    <row r="240" customFormat="false" ht="15.75" hidden="false" customHeight="false" outlineLevel="0" collapsed="false">
      <c r="A240" s="5"/>
      <c r="B240" s="5"/>
      <c r="C240" s="5"/>
      <c r="D240" s="5"/>
    </row>
    <row r="241" customFormat="false" ht="15.75" hidden="false" customHeight="false" outlineLevel="0" collapsed="false">
      <c r="A241" s="5"/>
      <c r="B241" s="5"/>
      <c r="C241" s="5"/>
      <c r="D241" s="5"/>
    </row>
    <row r="242" customFormat="false" ht="15.75" hidden="false" customHeight="false" outlineLevel="0" collapsed="false">
      <c r="A242" s="5"/>
      <c r="B242" s="5"/>
      <c r="C242" s="5"/>
      <c r="D242" s="5"/>
    </row>
    <row r="243" customFormat="false" ht="15.75" hidden="false" customHeight="false" outlineLevel="0" collapsed="false">
      <c r="A243" s="5"/>
      <c r="B243" s="5"/>
      <c r="C243" s="5"/>
      <c r="D243" s="5"/>
    </row>
    <row r="244" customFormat="false" ht="15.75" hidden="false" customHeight="false" outlineLevel="0" collapsed="false">
      <c r="A244" s="5"/>
      <c r="B244" s="5"/>
      <c r="C244" s="5"/>
      <c r="D244" s="5"/>
    </row>
    <row r="245" customFormat="false" ht="15.75" hidden="false" customHeight="false" outlineLevel="0" collapsed="false">
      <c r="A245" s="5"/>
      <c r="B245" s="5"/>
      <c r="C245" s="5"/>
      <c r="D245" s="5"/>
    </row>
    <row r="246" customFormat="false" ht="15.75" hidden="false" customHeight="false" outlineLevel="0" collapsed="false">
      <c r="A246" s="5"/>
      <c r="B246" s="5"/>
      <c r="C246" s="5"/>
      <c r="D246" s="5"/>
    </row>
    <row r="247" customFormat="false" ht="15.75" hidden="false" customHeight="false" outlineLevel="0" collapsed="false">
      <c r="A247" s="5"/>
      <c r="B247" s="5"/>
      <c r="C247" s="5"/>
      <c r="D247" s="5"/>
    </row>
    <row r="248" customFormat="false" ht="15.75" hidden="false" customHeight="false" outlineLevel="0" collapsed="false">
      <c r="A248" s="5"/>
      <c r="B248" s="5"/>
      <c r="C248" s="5"/>
      <c r="D248" s="5"/>
    </row>
    <row r="249" customFormat="false" ht="15.75" hidden="false" customHeight="false" outlineLevel="0" collapsed="false">
      <c r="A249" s="5"/>
      <c r="B249" s="5"/>
      <c r="C249" s="5"/>
      <c r="D249" s="5"/>
    </row>
    <row r="250" customFormat="false" ht="15.75" hidden="false" customHeight="false" outlineLevel="0" collapsed="false">
      <c r="A250" s="5"/>
      <c r="B250" s="5"/>
      <c r="C250" s="5"/>
      <c r="D250" s="5"/>
    </row>
    <row r="251" customFormat="false" ht="15.75" hidden="false" customHeight="false" outlineLevel="0" collapsed="false">
      <c r="A251" s="5"/>
      <c r="B251" s="5"/>
      <c r="C251" s="5"/>
      <c r="D251" s="5"/>
    </row>
    <row r="252" customFormat="false" ht="15.75" hidden="false" customHeight="false" outlineLevel="0" collapsed="false">
      <c r="A252" s="5"/>
      <c r="B252" s="5"/>
      <c r="C252" s="5"/>
      <c r="D252" s="5"/>
    </row>
    <row r="253" customFormat="false" ht="15.75" hidden="false" customHeight="false" outlineLevel="0" collapsed="false">
      <c r="A253" s="5"/>
      <c r="B253" s="5"/>
      <c r="C253" s="5"/>
      <c r="D253" s="5"/>
    </row>
    <row r="254" customFormat="false" ht="15.75" hidden="false" customHeight="false" outlineLevel="0" collapsed="false">
      <c r="A254" s="5"/>
      <c r="B254" s="5"/>
      <c r="C254" s="5"/>
      <c r="D254" s="5"/>
    </row>
    <row r="255" customFormat="false" ht="15.75" hidden="false" customHeight="false" outlineLevel="0" collapsed="false">
      <c r="A255" s="5"/>
      <c r="B255" s="5"/>
      <c r="C255" s="5"/>
      <c r="D255" s="5"/>
    </row>
    <row r="256" customFormat="false" ht="15.75" hidden="false" customHeight="false" outlineLevel="0" collapsed="false">
      <c r="A256" s="5"/>
      <c r="B256" s="5"/>
      <c r="C256" s="5"/>
      <c r="D256" s="5"/>
    </row>
    <row r="257" customFormat="false" ht="15.75" hidden="false" customHeight="false" outlineLevel="0" collapsed="false">
      <c r="A257" s="5"/>
      <c r="B257" s="5"/>
      <c r="C257" s="5"/>
      <c r="D257" s="5"/>
    </row>
    <row r="258" customFormat="false" ht="15.75" hidden="false" customHeight="false" outlineLevel="0" collapsed="false">
      <c r="A258" s="5"/>
      <c r="B258" s="5"/>
      <c r="C258" s="5"/>
      <c r="D258" s="5"/>
    </row>
    <row r="259" customFormat="false" ht="15.75" hidden="false" customHeight="false" outlineLevel="0" collapsed="false">
      <c r="A259" s="5"/>
      <c r="B259" s="5"/>
      <c r="C259" s="5"/>
      <c r="D259" s="5"/>
    </row>
    <row r="260" customFormat="false" ht="15.75" hidden="false" customHeight="false" outlineLevel="0" collapsed="false">
      <c r="A260" s="5"/>
      <c r="B260" s="5"/>
      <c r="C260" s="5"/>
      <c r="D260" s="5"/>
    </row>
    <row r="261" customFormat="false" ht="15.75" hidden="false" customHeight="false" outlineLevel="0" collapsed="false">
      <c r="A261" s="5"/>
      <c r="B261" s="5"/>
      <c r="C261" s="5"/>
      <c r="D261" s="5"/>
    </row>
    <row r="262" customFormat="false" ht="15.75" hidden="false" customHeight="false" outlineLevel="0" collapsed="false">
      <c r="A262" s="5"/>
      <c r="B262" s="5"/>
      <c r="C262" s="5"/>
      <c r="D262" s="5"/>
    </row>
    <row r="263" customFormat="false" ht="15.75" hidden="false" customHeight="false" outlineLevel="0" collapsed="false">
      <c r="A263" s="5"/>
      <c r="B263" s="5"/>
      <c r="C263" s="5"/>
      <c r="D263" s="5"/>
    </row>
    <row r="264" customFormat="false" ht="15.75" hidden="false" customHeight="false" outlineLevel="0" collapsed="false">
      <c r="A264" s="5"/>
      <c r="B264" s="5"/>
      <c r="C264" s="5"/>
      <c r="D264" s="5"/>
    </row>
    <row r="265" customFormat="false" ht="15.75" hidden="false" customHeight="false" outlineLevel="0" collapsed="false">
      <c r="A265" s="5"/>
      <c r="B265" s="5"/>
      <c r="C265" s="5"/>
      <c r="D265" s="5"/>
    </row>
    <row r="266" customFormat="false" ht="15.75" hidden="false" customHeight="false" outlineLevel="0" collapsed="false">
      <c r="A266" s="5"/>
      <c r="B266" s="5"/>
      <c r="C266" s="5"/>
      <c r="D266" s="5"/>
    </row>
    <row r="267" customFormat="false" ht="15.75" hidden="false" customHeight="false" outlineLevel="0" collapsed="false">
      <c r="A267" s="5"/>
      <c r="B267" s="5"/>
      <c r="C267" s="5"/>
      <c r="D267" s="5"/>
    </row>
    <row r="268" customFormat="false" ht="15.75" hidden="false" customHeight="false" outlineLevel="0" collapsed="false">
      <c r="A268" s="5"/>
      <c r="B268" s="5"/>
      <c r="C268" s="5"/>
      <c r="D268" s="5"/>
    </row>
    <row r="269" customFormat="false" ht="15.75" hidden="false" customHeight="false" outlineLevel="0" collapsed="false">
      <c r="A269" s="5"/>
      <c r="B269" s="5"/>
      <c r="C269" s="5"/>
      <c r="D269" s="5"/>
    </row>
    <row r="270" customFormat="false" ht="15.75" hidden="false" customHeight="false" outlineLevel="0" collapsed="false">
      <c r="A270" s="5"/>
      <c r="B270" s="5"/>
      <c r="C270" s="5"/>
      <c r="D270" s="5"/>
    </row>
    <row r="271" customFormat="false" ht="15.75" hidden="false" customHeight="false" outlineLevel="0" collapsed="false">
      <c r="A271" s="5"/>
      <c r="B271" s="5"/>
      <c r="C271" s="5"/>
      <c r="D271" s="5"/>
    </row>
    <row r="272" customFormat="false" ht="15.75" hidden="false" customHeight="false" outlineLevel="0" collapsed="false">
      <c r="A272" s="5"/>
      <c r="B272" s="5"/>
      <c r="C272" s="5"/>
      <c r="D272" s="5"/>
    </row>
    <row r="273" customFormat="false" ht="15.75" hidden="false" customHeight="false" outlineLevel="0" collapsed="false">
      <c r="A273" s="5"/>
      <c r="B273" s="5"/>
      <c r="C273" s="5"/>
      <c r="D273" s="5"/>
    </row>
    <row r="274" customFormat="false" ht="15.75" hidden="false" customHeight="false" outlineLevel="0" collapsed="false">
      <c r="A274" s="5"/>
      <c r="B274" s="5"/>
      <c r="C274" s="5"/>
      <c r="D274" s="5"/>
    </row>
    <row r="275" customFormat="false" ht="15.75" hidden="false" customHeight="false" outlineLevel="0" collapsed="false">
      <c r="A275" s="5"/>
      <c r="B275" s="5"/>
      <c r="C275" s="5"/>
      <c r="D275" s="5"/>
    </row>
    <row r="276" customFormat="false" ht="15.75" hidden="false" customHeight="false" outlineLevel="0" collapsed="false">
      <c r="A276" s="5"/>
      <c r="B276" s="5"/>
      <c r="C276" s="5"/>
      <c r="D276" s="5"/>
    </row>
    <row r="277" customFormat="false" ht="15.75" hidden="false" customHeight="false" outlineLevel="0" collapsed="false">
      <c r="A277" s="5"/>
      <c r="B277" s="5"/>
      <c r="C277" s="5"/>
      <c r="D277" s="5"/>
    </row>
    <row r="278" customFormat="false" ht="15.75" hidden="false" customHeight="false" outlineLevel="0" collapsed="false">
      <c r="A278" s="5"/>
      <c r="B278" s="5"/>
      <c r="C278" s="5"/>
      <c r="D278" s="5"/>
    </row>
    <row r="279" customFormat="false" ht="15.75" hidden="false" customHeight="false" outlineLevel="0" collapsed="false">
      <c r="A279" s="5"/>
      <c r="B279" s="5"/>
      <c r="C279" s="5"/>
      <c r="D279" s="5"/>
    </row>
    <row r="280" customFormat="false" ht="15.75" hidden="false" customHeight="false" outlineLevel="0" collapsed="false">
      <c r="A280" s="5"/>
      <c r="B280" s="5"/>
      <c r="C280" s="5"/>
      <c r="D280" s="5"/>
    </row>
    <row r="281" customFormat="false" ht="15.75" hidden="false" customHeight="false" outlineLevel="0" collapsed="false">
      <c r="A281" s="5"/>
      <c r="B281" s="5"/>
      <c r="C281" s="5"/>
      <c r="D281" s="5"/>
    </row>
    <row r="282" customFormat="false" ht="15.75" hidden="false" customHeight="false" outlineLevel="0" collapsed="false">
      <c r="A282" s="5"/>
      <c r="B282" s="5"/>
      <c r="C282" s="5"/>
      <c r="D282" s="5"/>
    </row>
    <row r="283" customFormat="false" ht="15.75" hidden="false" customHeight="false" outlineLevel="0" collapsed="false">
      <c r="A283" s="5"/>
      <c r="B283" s="5"/>
      <c r="C283" s="5"/>
      <c r="D283" s="5"/>
    </row>
    <row r="284" customFormat="false" ht="15.75" hidden="false" customHeight="false" outlineLevel="0" collapsed="false">
      <c r="A284" s="5"/>
      <c r="B284" s="5"/>
      <c r="C284" s="5"/>
      <c r="D284" s="5"/>
    </row>
    <row r="285" customFormat="false" ht="15.75" hidden="false" customHeight="false" outlineLevel="0" collapsed="false">
      <c r="A285" s="5"/>
      <c r="B285" s="5"/>
      <c r="C285" s="5"/>
      <c r="D285" s="5"/>
    </row>
    <row r="286" customFormat="false" ht="15.75" hidden="false" customHeight="false" outlineLevel="0" collapsed="false">
      <c r="A286" s="5"/>
      <c r="B286" s="5"/>
      <c r="C286" s="5"/>
      <c r="D286" s="5"/>
    </row>
    <row r="287" customFormat="false" ht="15.75" hidden="false" customHeight="false" outlineLevel="0" collapsed="false">
      <c r="A287" s="5"/>
      <c r="B287" s="5"/>
      <c r="C287" s="5"/>
      <c r="D287" s="5"/>
    </row>
    <row r="288" customFormat="false" ht="15.75" hidden="false" customHeight="false" outlineLevel="0" collapsed="false">
      <c r="A288" s="5"/>
      <c r="B288" s="5"/>
      <c r="C288" s="5"/>
      <c r="D288" s="5"/>
    </row>
    <row r="289" customFormat="false" ht="15.75" hidden="false" customHeight="false" outlineLevel="0" collapsed="false">
      <c r="A289" s="5"/>
      <c r="B289" s="5"/>
      <c r="C289" s="5"/>
      <c r="D289" s="5"/>
    </row>
    <row r="290" customFormat="false" ht="15.75" hidden="false" customHeight="false" outlineLevel="0" collapsed="false">
      <c r="A290" s="5"/>
      <c r="B290" s="5"/>
      <c r="C290" s="5"/>
      <c r="D290" s="5"/>
    </row>
    <row r="291" customFormat="false" ht="15.75" hidden="false" customHeight="false" outlineLevel="0" collapsed="false">
      <c r="A291" s="5"/>
      <c r="B291" s="5"/>
      <c r="C291" s="5"/>
      <c r="D291" s="5"/>
    </row>
    <row r="292" customFormat="false" ht="15.75" hidden="false" customHeight="false" outlineLevel="0" collapsed="false">
      <c r="A292" s="5"/>
      <c r="B292" s="5"/>
      <c r="C292" s="5"/>
      <c r="D292" s="5"/>
    </row>
    <row r="293" customFormat="false" ht="15.75" hidden="false" customHeight="false" outlineLevel="0" collapsed="false">
      <c r="A293" s="5"/>
      <c r="B293" s="5"/>
      <c r="C293" s="5"/>
      <c r="D293" s="5"/>
    </row>
    <row r="294" customFormat="false" ht="15.75" hidden="false" customHeight="false" outlineLevel="0" collapsed="false">
      <c r="A294" s="5"/>
      <c r="B294" s="5"/>
      <c r="C294" s="5"/>
      <c r="D294" s="5"/>
    </row>
    <row r="295" customFormat="false" ht="15.75" hidden="false" customHeight="false" outlineLevel="0" collapsed="false">
      <c r="A295" s="5"/>
      <c r="B295" s="5"/>
      <c r="C295" s="5"/>
      <c r="D295" s="5"/>
    </row>
    <row r="296" customFormat="false" ht="15.75" hidden="false" customHeight="false" outlineLevel="0" collapsed="false">
      <c r="A296" s="5"/>
      <c r="B296" s="5"/>
      <c r="C296" s="5"/>
      <c r="D296" s="5"/>
    </row>
    <row r="297" customFormat="false" ht="15.75" hidden="false" customHeight="false" outlineLevel="0" collapsed="false">
      <c r="A297" s="5"/>
      <c r="B297" s="5"/>
      <c r="C297" s="5"/>
      <c r="D297" s="5"/>
    </row>
    <row r="298" customFormat="false" ht="15.75" hidden="false" customHeight="false" outlineLevel="0" collapsed="false">
      <c r="A298" s="5"/>
      <c r="B298" s="5"/>
      <c r="C298" s="5"/>
      <c r="D298" s="5"/>
    </row>
    <row r="299" customFormat="false" ht="15.75" hidden="false" customHeight="false" outlineLevel="0" collapsed="false">
      <c r="A299" s="5"/>
      <c r="B299" s="5"/>
      <c r="C299" s="5"/>
      <c r="D299" s="5"/>
    </row>
    <row r="300" customFormat="false" ht="15.75" hidden="false" customHeight="false" outlineLevel="0" collapsed="false">
      <c r="A300" s="5"/>
      <c r="B300" s="5"/>
      <c r="C300" s="5"/>
      <c r="D300" s="5"/>
    </row>
    <row r="301" customFormat="false" ht="15.75" hidden="false" customHeight="false" outlineLevel="0" collapsed="false">
      <c r="A301" s="5"/>
      <c r="B301" s="5"/>
      <c r="C301" s="5"/>
      <c r="D301" s="5"/>
    </row>
    <row r="302" customFormat="false" ht="15.75" hidden="false" customHeight="false" outlineLevel="0" collapsed="false">
      <c r="A302" s="5"/>
      <c r="B302" s="5"/>
      <c r="C302" s="5"/>
      <c r="D302" s="5"/>
    </row>
    <row r="303" customFormat="false" ht="15.75" hidden="false" customHeight="false" outlineLevel="0" collapsed="false">
      <c r="A303" s="5"/>
      <c r="B303" s="5"/>
      <c r="C303" s="5"/>
      <c r="D303" s="5"/>
    </row>
    <row r="304" customFormat="false" ht="15.75" hidden="false" customHeight="false" outlineLevel="0" collapsed="false">
      <c r="A304" s="5"/>
      <c r="B304" s="5"/>
      <c r="C304" s="5"/>
      <c r="D304" s="5"/>
    </row>
    <row r="305" customFormat="false" ht="15.75" hidden="false" customHeight="false" outlineLevel="0" collapsed="false">
      <c r="A305" s="5"/>
      <c r="B305" s="5"/>
      <c r="C305" s="5"/>
      <c r="D305" s="5"/>
    </row>
    <row r="306" customFormat="false" ht="15.75" hidden="false" customHeight="false" outlineLevel="0" collapsed="false">
      <c r="A306" s="5"/>
      <c r="B306" s="5"/>
      <c r="C306" s="5"/>
      <c r="D306" s="5"/>
    </row>
    <row r="307" customFormat="false" ht="15.75" hidden="false" customHeight="false" outlineLevel="0" collapsed="false">
      <c r="A307" s="5"/>
      <c r="B307" s="5"/>
      <c r="C307" s="5"/>
      <c r="D307" s="5"/>
    </row>
    <row r="308" customFormat="false" ht="15.75" hidden="false" customHeight="false" outlineLevel="0" collapsed="false">
      <c r="A308" s="5"/>
      <c r="B308" s="5"/>
      <c r="C308" s="5"/>
      <c r="D308" s="5"/>
    </row>
    <row r="309" customFormat="false" ht="15.75" hidden="false" customHeight="false" outlineLevel="0" collapsed="false">
      <c r="A309" s="5"/>
      <c r="B309" s="5"/>
      <c r="C309" s="5"/>
      <c r="D309" s="5"/>
    </row>
    <row r="310" customFormat="false" ht="15.75" hidden="false" customHeight="false" outlineLevel="0" collapsed="false">
      <c r="A310" s="5"/>
      <c r="B310" s="5"/>
      <c r="C310" s="5"/>
      <c r="D310" s="5"/>
    </row>
    <row r="311" customFormat="false" ht="15.75" hidden="false" customHeight="false" outlineLevel="0" collapsed="false">
      <c r="A311" s="5"/>
      <c r="B311" s="5"/>
      <c r="C311" s="5"/>
      <c r="D311" s="5"/>
    </row>
    <row r="312" customFormat="false" ht="15.75" hidden="false" customHeight="false" outlineLevel="0" collapsed="false">
      <c r="A312" s="5"/>
      <c r="B312" s="5"/>
      <c r="C312" s="5"/>
      <c r="D312" s="5"/>
    </row>
    <row r="313" customFormat="false" ht="15.75" hidden="false" customHeight="false" outlineLevel="0" collapsed="false">
      <c r="A313" s="5"/>
      <c r="B313" s="5"/>
      <c r="C313" s="5"/>
      <c r="D313" s="5"/>
    </row>
    <row r="314" customFormat="false" ht="15.75" hidden="false" customHeight="false" outlineLevel="0" collapsed="false">
      <c r="A314" s="5"/>
      <c r="B314" s="5"/>
      <c r="C314" s="5"/>
      <c r="D314" s="5"/>
    </row>
    <row r="315" customFormat="false" ht="15.75" hidden="false" customHeight="false" outlineLevel="0" collapsed="false">
      <c r="A315" s="5"/>
      <c r="B315" s="5"/>
      <c r="C315" s="5"/>
      <c r="D315" s="5"/>
    </row>
    <row r="316" customFormat="false" ht="15.75" hidden="false" customHeight="false" outlineLevel="0" collapsed="false">
      <c r="A316" s="5"/>
      <c r="B316" s="5"/>
      <c r="C316" s="5"/>
      <c r="D316" s="5"/>
    </row>
    <row r="317" customFormat="false" ht="15.75" hidden="false" customHeight="false" outlineLevel="0" collapsed="false">
      <c r="A317" s="5"/>
      <c r="B317" s="5"/>
      <c r="C317" s="5"/>
      <c r="D317" s="5"/>
    </row>
    <row r="318" customFormat="false" ht="15.75" hidden="false" customHeight="false" outlineLevel="0" collapsed="false">
      <c r="A318" s="5"/>
      <c r="B318" s="5"/>
      <c r="C318" s="5"/>
      <c r="D318" s="5"/>
    </row>
    <row r="319" customFormat="false" ht="15.75" hidden="false" customHeight="false" outlineLevel="0" collapsed="false">
      <c r="A319" s="5"/>
      <c r="B319" s="5"/>
      <c r="C319" s="5"/>
      <c r="D319" s="5"/>
    </row>
    <row r="320" customFormat="false" ht="15.75" hidden="false" customHeight="false" outlineLevel="0" collapsed="false">
      <c r="A320" s="5"/>
      <c r="B320" s="5"/>
      <c r="C320" s="5"/>
      <c r="D320" s="5"/>
    </row>
    <row r="321" customFormat="false" ht="15.75" hidden="false" customHeight="false" outlineLevel="0" collapsed="false">
      <c r="A321" s="5"/>
      <c r="B321" s="5"/>
      <c r="C321" s="5"/>
      <c r="D321" s="5"/>
    </row>
    <row r="322" customFormat="false" ht="15.75" hidden="false" customHeight="false" outlineLevel="0" collapsed="false">
      <c r="A322" s="5"/>
      <c r="B322" s="5"/>
      <c r="C322" s="5"/>
      <c r="D322" s="5"/>
    </row>
    <row r="323" customFormat="false" ht="15.75" hidden="false" customHeight="false" outlineLevel="0" collapsed="false">
      <c r="A323" s="5"/>
      <c r="B323" s="5"/>
      <c r="C323" s="5"/>
      <c r="D323" s="5"/>
    </row>
    <row r="324" customFormat="false" ht="15.75" hidden="false" customHeight="false" outlineLevel="0" collapsed="false">
      <c r="A324" s="5"/>
      <c r="B324" s="5"/>
      <c r="C324" s="5"/>
      <c r="D324" s="5"/>
    </row>
    <row r="325" customFormat="false" ht="15.75" hidden="false" customHeight="false" outlineLevel="0" collapsed="false">
      <c r="A325" s="5"/>
      <c r="B325" s="5"/>
      <c r="C325" s="5"/>
      <c r="D325" s="5"/>
    </row>
    <row r="326" customFormat="false" ht="15.75" hidden="false" customHeight="false" outlineLevel="0" collapsed="false">
      <c r="A326" s="5"/>
      <c r="B326" s="5"/>
      <c r="C326" s="5"/>
      <c r="D326" s="5"/>
    </row>
    <row r="327" customFormat="false" ht="15.75" hidden="false" customHeight="false" outlineLevel="0" collapsed="false">
      <c r="A327" s="5"/>
      <c r="B327" s="5"/>
      <c r="C327" s="5"/>
      <c r="D327" s="5"/>
    </row>
    <row r="328" customFormat="false" ht="15.75" hidden="false" customHeight="false" outlineLevel="0" collapsed="false">
      <c r="A328" s="5"/>
      <c r="B328" s="5"/>
      <c r="C328" s="5"/>
      <c r="D328" s="5"/>
    </row>
    <row r="329" customFormat="false" ht="15.75" hidden="false" customHeight="false" outlineLevel="0" collapsed="false">
      <c r="A329" s="5"/>
      <c r="B329" s="5"/>
      <c r="C329" s="5"/>
      <c r="D329" s="5"/>
    </row>
    <row r="330" customFormat="false" ht="15.75" hidden="false" customHeight="false" outlineLevel="0" collapsed="false">
      <c r="A330" s="5"/>
      <c r="B330" s="5"/>
      <c r="C330" s="5"/>
      <c r="D330" s="5"/>
    </row>
    <row r="331" customFormat="false" ht="15.75" hidden="false" customHeight="false" outlineLevel="0" collapsed="false">
      <c r="A331" s="5"/>
      <c r="B331" s="5"/>
      <c r="C331" s="5"/>
      <c r="D331" s="5"/>
    </row>
    <row r="332" customFormat="false" ht="15.75" hidden="false" customHeight="false" outlineLevel="0" collapsed="false">
      <c r="A332" s="5"/>
      <c r="B332" s="5"/>
      <c r="C332" s="5"/>
      <c r="D332" s="5"/>
    </row>
    <row r="333" customFormat="false" ht="15.75" hidden="false" customHeight="false" outlineLevel="0" collapsed="false">
      <c r="A333" s="5"/>
      <c r="B333" s="5"/>
      <c r="C333" s="5"/>
      <c r="D333" s="5"/>
    </row>
    <row r="334" customFormat="false" ht="15.75" hidden="false" customHeight="false" outlineLevel="0" collapsed="false">
      <c r="A334" s="5"/>
      <c r="B334" s="5"/>
      <c r="C334" s="5"/>
      <c r="D334" s="5"/>
    </row>
    <row r="335" customFormat="false" ht="15.75" hidden="false" customHeight="false" outlineLevel="0" collapsed="false">
      <c r="A335" s="5"/>
      <c r="B335" s="5"/>
      <c r="C335" s="5"/>
      <c r="D335" s="5"/>
    </row>
    <row r="336" customFormat="false" ht="15.75" hidden="false" customHeight="false" outlineLevel="0" collapsed="false">
      <c r="A336" s="5"/>
      <c r="B336" s="5"/>
      <c r="C336" s="5"/>
      <c r="D336" s="5"/>
    </row>
    <row r="337" customFormat="false" ht="15.75" hidden="false" customHeight="false" outlineLevel="0" collapsed="false">
      <c r="A337" s="5"/>
      <c r="B337" s="5"/>
      <c r="C337" s="5"/>
      <c r="D337" s="5"/>
    </row>
    <row r="338" customFormat="false" ht="15.75" hidden="false" customHeight="false" outlineLevel="0" collapsed="false">
      <c r="A338" s="5"/>
      <c r="B338" s="5"/>
      <c r="C338" s="5"/>
      <c r="D338" s="5"/>
    </row>
    <row r="339" customFormat="false" ht="15.75" hidden="false" customHeight="false" outlineLevel="0" collapsed="false">
      <c r="A339" s="5"/>
      <c r="B339" s="5"/>
      <c r="C339" s="5"/>
      <c r="D339" s="5"/>
    </row>
    <row r="340" customFormat="false" ht="15.75" hidden="false" customHeight="false" outlineLevel="0" collapsed="false">
      <c r="A340" s="5"/>
      <c r="B340" s="5"/>
      <c r="C340" s="5"/>
      <c r="D340" s="5"/>
    </row>
    <row r="341" customFormat="false" ht="15.75" hidden="false" customHeight="false" outlineLevel="0" collapsed="false">
      <c r="A341" s="5"/>
      <c r="B341" s="5"/>
      <c r="C341" s="5"/>
      <c r="D341" s="5"/>
    </row>
    <row r="342" customFormat="false" ht="15.75" hidden="false" customHeight="false" outlineLevel="0" collapsed="false">
      <c r="A342" s="5"/>
      <c r="B342" s="5"/>
      <c r="C342" s="5"/>
      <c r="D342" s="5"/>
    </row>
    <row r="343" customFormat="false" ht="15.75" hidden="false" customHeight="false" outlineLevel="0" collapsed="false">
      <c r="A343" s="5"/>
      <c r="B343" s="5"/>
      <c r="C343" s="5"/>
      <c r="D343" s="5"/>
    </row>
    <row r="344" customFormat="false" ht="15.75" hidden="false" customHeight="false" outlineLevel="0" collapsed="false">
      <c r="A344" s="5"/>
      <c r="B344" s="5"/>
      <c r="C344" s="5"/>
      <c r="D344" s="5"/>
    </row>
    <row r="345" customFormat="false" ht="15.75" hidden="false" customHeight="false" outlineLevel="0" collapsed="false">
      <c r="A345" s="5"/>
      <c r="B345" s="5"/>
      <c r="C345" s="5"/>
      <c r="D345" s="5"/>
    </row>
    <row r="346" customFormat="false" ht="15.75" hidden="false" customHeight="false" outlineLevel="0" collapsed="false">
      <c r="A346" s="5"/>
      <c r="B346" s="5"/>
      <c r="C346" s="5"/>
      <c r="D346" s="5"/>
    </row>
    <row r="347" customFormat="false" ht="15.75" hidden="false" customHeight="false" outlineLevel="0" collapsed="false">
      <c r="A347" s="5"/>
      <c r="B347" s="5"/>
      <c r="C347" s="5"/>
      <c r="D347" s="5"/>
    </row>
    <row r="348" customFormat="false" ht="15.75" hidden="false" customHeight="false" outlineLevel="0" collapsed="false">
      <c r="A348" s="5"/>
      <c r="B348" s="5"/>
      <c r="C348" s="5"/>
      <c r="D348" s="5"/>
    </row>
    <row r="349" customFormat="false" ht="15.75" hidden="false" customHeight="false" outlineLevel="0" collapsed="false">
      <c r="A349" s="5"/>
      <c r="B349" s="5"/>
      <c r="C349" s="5"/>
      <c r="D349" s="5"/>
    </row>
    <row r="350" customFormat="false" ht="15.75" hidden="false" customHeight="false" outlineLevel="0" collapsed="false">
      <c r="A350" s="5"/>
      <c r="B350" s="5"/>
      <c r="C350" s="5"/>
      <c r="D350" s="5"/>
    </row>
    <row r="351" customFormat="false" ht="15.75" hidden="false" customHeight="false" outlineLevel="0" collapsed="false">
      <c r="A351" s="5"/>
      <c r="B351" s="5"/>
      <c r="C351" s="5"/>
      <c r="D351" s="5"/>
    </row>
    <row r="352" customFormat="false" ht="15.75" hidden="false" customHeight="false" outlineLevel="0" collapsed="false">
      <c r="A352" s="5"/>
      <c r="B352" s="5"/>
      <c r="C352" s="5"/>
      <c r="D352" s="5"/>
    </row>
    <row r="353" customFormat="false" ht="15.75" hidden="false" customHeight="false" outlineLevel="0" collapsed="false">
      <c r="A353" s="5"/>
      <c r="B353" s="5"/>
      <c r="C353" s="5"/>
      <c r="D353" s="5"/>
    </row>
    <row r="354" customFormat="false" ht="15.75" hidden="false" customHeight="false" outlineLevel="0" collapsed="false">
      <c r="A354" s="5"/>
      <c r="B354" s="5"/>
      <c r="C354" s="5"/>
      <c r="D354" s="5"/>
    </row>
    <row r="355" customFormat="false" ht="15.75" hidden="false" customHeight="false" outlineLevel="0" collapsed="false">
      <c r="A355" s="5"/>
      <c r="B355" s="5"/>
      <c r="C355" s="5"/>
      <c r="D355" s="5"/>
    </row>
    <row r="356" customFormat="false" ht="15.75" hidden="false" customHeight="false" outlineLevel="0" collapsed="false">
      <c r="A356" s="5"/>
      <c r="B356" s="5"/>
      <c r="C356" s="5"/>
      <c r="D356" s="5"/>
    </row>
    <row r="357" customFormat="false" ht="15.75" hidden="false" customHeight="false" outlineLevel="0" collapsed="false">
      <c r="A357" s="5"/>
      <c r="B357" s="5"/>
      <c r="C357" s="5"/>
      <c r="D357" s="5"/>
    </row>
    <row r="358" customFormat="false" ht="15.75" hidden="false" customHeight="false" outlineLevel="0" collapsed="false">
      <c r="A358" s="5"/>
      <c r="B358" s="5"/>
      <c r="C358" s="5"/>
      <c r="D358" s="5"/>
    </row>
    <row r="359" customFormat="false" ht="15.75" hidden="false" customHeight="false" outlineLevel="0" collapsed="false">
      <c r="A359" s="5"/>
      <c r="B359" s="5"/>
      <c r="C359" s="5"/>
      <c r="D359" s="5"/>
    </row>
    <row r="360" customFormat="false" ht="15.75" hidden="false" customHeight="false" outlineLevel="0" collapsed="false">
      <c r="A360" s="5"/>
      <c r="B360" s="5"/>
      <c r="C360" s="5"/>
      <c r="D360" s="5"/>
    </row>
    <row r="361" customFormat="false" ht="15.75" hidden="false" customHeight="false" outlineLevel="0" collapsed="false">
      <c r="A361" s="5"/>
      <c r="B361" s="5"/>
      <c r="C361" s="5"/>
      <c r="D361" s="5"/>
    </row>
    <row r="362" customFormat="false" ht="15.75" hidden="false" customHeight="false" outlineLevel="0" collapsed="false">
      <c r="A362" s="5"/>
      <c r="B362" s="5"/>
      <c r="C362" s="5"/>
      <c r="D362" s="5"/>
    </row>
    <row r="363" customFormat="false" ht="15.75" hidden="false" customHeight="false" outlineLevel="0" collapsed="false">
      <c r="A363" s="5"/>
      <c r="B363" s="5"/>
      <c r="C363" s="5"/>
      <c r="D363" s="5"/>
    </row>
    <row r="364" customFormat="false" ht="15.75" hidden="false" customHeight="false" outlineLevel="0" collapsed="false">
      <c r="A364" s="5"/>
      <c r="B364" s="5"/>
      <c r="C364" s="5"/>
      <c r="D364" s="5"/>
    </row>
    <row r="365" customFormat="false" ht="15.75" hidden="false" customHeight="false" outlineLevel="0" collapsed="false">
      <c r="A365" s="5"/>
      <c r="B365" s="5"/>
      <c r="C365" s="5"/>
      <c r="D365" s="5"/>
    </row>
    <row r="366" customFormat="false" ht="15.75" hidden="false" customHeight="false" outlineLevel="0" collapsed="false">
      <c r="A366" s="5"/>
      <c r="B366" s="5"/>
      <c r="C366" s="5"/>
      <c r="D366" s="5"/>
    </row>
    <row r="367" customFormat="false" ht="15.75" hidden="false" customHeight="false" outlineLevel="0" collapsed="false">
      <c r="A367" s="5"/>
      <c r="B367" s="5"/>
      <c r="C367" s="5"/>
      <c r="D367" s="5"/>
    </row>
    <row r="368" customFormat="false" ht="15.75" hidden="false" customHeight="false" outlineLevel="0" collapsed="false">
      <c r="A368" s="5"/>
      <c r="B368" s="5"/>
      <c r="C368" s="5"/>
      <c r="D368" s="5"/>
    </row>
    <row r="369" customFormat="false" ht="15.75" hidden="false" customHeight="false" outlineLevel="0" collapsed="false">
      <c r="A369" s="5"/>
      <c r="B369" s="5"/>
      <c r="C369" s="5"/>
      <c r="D369" s="5"/>
    </row>
    <row r="370" customFormat="false" ht="15.75" hidden="false" customHeight="false" outlineLevel="0" collapsed="false">
      <c r="A370" s="5"/>
      <c r="B370" s="5"/>
      <c r="C370" s="5"/>
      <c r="D370" s="5"/>
    </row>
    <row r="371" customFormat="false" ht="15.75" hidden="false" customHeight="false" outlineLevel="0" collapsed="false">
      <c r="A371" s="5"/>
      <c r="B371" s="5"/>
      <c r="C371" s="5"/>
      <c r="D371" s="5"/>
    </row>
    <row r="372" customFormat="false" ht="15.75" hidden="false" customHeight="false" outlineLevel="0" collapsed="false">
      <c r="A372" s="5"/>
      <c r="B372" s="5"/>
      <c r="C372" s="5"/>
      <c r="D372" s="5"/>
    </row>
    <row r="373" customFormat="false" ht="15.75" hidden="false" customHeight="false" outlineLevel="0" collapsed="false">
      <c r="A373" s="5"/>
      <c r="B373" s="5"/>
      <c r="C373" s="5"/>
      <c r="D373" s="5"/>
    </row>
    <row r="374" customFormat="false" ht="15.75" hidden="false" customHeight="false" outlineLevel="0" collapsed="false">
      <c r="A374" s="5"/>
      <c r="B374" s="5"/>
      <c r="C374" s="5"/>
      <c r="D374" s="5"/>
    </row>
    <row r="375" customFormat="false" ht="15.75" hidden="false" customHeight="false" outlineLevel="0" collapsed="false">
      <c r="A375" s="5"/>
      <c r="B375" s="5"/>
      <c r="C375" s="5"/>
      <c r="D375" s="5"/>
    </row>
    <row r="376" customFormat="false" ht="15.75" hidden="false" customHeight="false" outlineLevel="0" collapsed="false">
      <c r="A376" s="5"/>
      <c r="B376" s="5"/>
      <c r="C376" s="5"/>
      <c r="D376" s="5"/>
    </row>
    <row r="377" customFormat="false" ht="15.75" hidden="false" customHeight="false" outlineLevel="0" collapsed="false">
      <c r="A377" s="5"/>
      <c r="B377" s="5"/>
      <c r="C377" s="5"/>
      <c r="D377" s="5"/>
    </row>
    <row r="378" customFormat="false" ht="15.75" hidden="false" customHeight="false" outlineLevel="0" collapsed="false">
      <c r="A378" s="5"/>
      <c r="B378" s="5"/>
      <c r="C378" s="5"/>
      <c r="D378" s="5"/>
    </row>
    <row r="379" customFormat="false" ht="15.75" hidden="false" customHeight="false" outlineLevel="0" collapsed="false">
      <c r="A379" s="5"/>
      <c r="B379" s="5"/>
      <c r="C379" s="5"/>
      <c r="D379" s="5"/>
    </row>
    <row r="380" customFormat="false" ht="15.75" hidden="false" customHeight="false" outlineLevel="0" collapsed="false">
      <c r="A380" s="5"/>
      <c r="B380" s="5"/>
      <c r="C380" s="5"/>
      <c r="D380" s="5"/>
    </row>
    <row r="381" customFormat="false" ht="15.75" hidden="false" customHeight="false" outlineLevel="0" collapsed="false">
      <c r="A381" s="5"/>
      <c r="B381" s="5"/>
      <c r="C381" s="5"/>
      <c r="D381" s="5"/>
    </row>
    <row r="382" customFormat="false" ht="15.75" hidden="false" customHeight="false" outlineLevel="0" collapsed="false">
      <c r="A382" s="5"/>
      <c r="B382" s="5"/>
      <c r="C382" s="5"/>
      <c r="D382" s="5"/>
    </row>
    <row r="383" customFormat="false" ht="15.75" hidden="false" customHeight="false" outlineLevel="0" collapsed="false">
      <c r="A383" s="5"/>
      <c r="B383" s="5"/>
      <c r="C383" s="5"/>
      <c r="D383" s="5"/>
    </row>
    <row r="384" customFormat="false" ht="15.75" hidden="false" customHeight="false" outlineLevel="0" collapsed="false">
      <c r="A384" s="5"/>
      <c r="B384" s="5"/>
      <c r="C384" s="5"/>
      <c r="D384" s="5"/>
    </row>
    <row r="385" customFormat="false" ht="15.75" hidden="false" customHeight="false" outlineLevel="0" collapsed="false">
      <c r="A385" s="5"/>
      <c r="B385" s="5"/>
      <c r="C385" s="5"/>
      <c r="D385" s="5"/>
    </row>
    <row r="386" customFormat="false" ht="15.75" hidden="false" customHeight="false" outlineLevel="0" collapsed="false">
      <c r="A386" s="5"/>
      <c r="B386" s="5"/>
      <c r="C386" s="5"/>
      <c r="D386" s="5"/>
    </row>
    <row r="387" customFormat="false" ht="15.75" hidden="false" customHeight="false" outlineLevel="0" collapsed="false">
      <c r="A387" s="5"/>
      <c r="B387" s="5"/>
      <c r="C387" s="5"/>
      <c r="D387" s="5"/>
    </row>
    <row r="388" customFormat="false" ht="15.75" hidden="false" customHeight="false" outlineLevel="0" collapsed="false">
      <c r="A388" s="5"/>
      <c r="B388" s="5"/>
      <c r="C388" s="5"/>
      <c r="D388" s="5"/>
    </row>
    <row r="389" customFormat="false" ht="15.75" hidden="false" customHeight="false" outlineLevel="0" collapsed="false">
      <c r="A389" s="5"/>
      <c r="B389" s="5"/>
      <c r="C389" s="5"/>
      <c r="D389" s="5"/>
    </row>
    <row r="390" customFormat="false" ht="15.75" hidden="false" customHeight="false" outlineLevel="0" collapsed="false">
      <c r="A390" s="5"/>
      <c r="B390" s="5"/>
      <c r="C390" s="5"/>
      <c r="D390" s="5"/>
    </row>
    <row r="391" customFormat="false" ht="15.75" hidden="false" customHeight="false" outlineLevel="0" collapsed="false">
      <c r="A391" s="5"/>
      <c r="B391" s="5"/>
      <c r="C391" s="5"/>
      <c r="D391" s="5"/>
    </row>
    <row r="392" customFormat="false" ht="15.75" hidden="false" customHeight="false" outlineLevel="0" collapsed="false">
      <c r="A392" s="5"/>
      <c r="B392" s="5"/>
      <c r="C392" s="5"/>
      <c r="D392" s="5"/>
    </row>
    <row r="393" customFormat="false" ht="15.75" hidden="false" customHeight="false" outlineLevel="0" collapsed="false">
      <c r="A393" s="5"/>
      <c r="B393" s="5"/>
      <c r="C393" s="5"/>
      <c r="D393" s="5"/>
    </row>
    <row r="394" customFormat="false" ht="15.75" hidden="false" customHeight="false" outlineLevel="0" collapsed="false">
      <c r="A394" s="5"/>
      <c r="B394" s="5"/>
      <c r="C394" s="5"/>
      <c r="D394" s="5"/>
    </row>
    <row r="395" customFormat="false" ht="15.75" hidden="false" customHeight="false" outlineLevel="0" collapsed="false">
      <c r="A395" s="5"/>
      <c r="B395" s="5"/>
      <c r="C395" s="5"/>
      <c r="D395" s="5"/>
    </row>
    <row r="396" customFormat="false" ht="15.75" hidden="false" customHeight="false" outlineLevel="0" collapsed="false">
      <c r="A396" s="5"/>
      <c r="B396" s="5"/>
      <c r="C396" s="5"/>
      <c r="D396" s="5"/>
    </row>
    <row r="397" customFormat="false" ht="15.75" hidden="false" customHeight="false" outlineLevel="0" collapsed="false">
      <c r="A397" s="5"/>
      <c r="B397" s="5"/>
      <c r="C397" s="5"/>
      <c r="D397" s="5"/>
    </row>
    <row r="398" customFormat="false" ht="15.75" hidden="false" customHeight="false" outlineLevel="0" collapsed="false">
      <c r="A398" s="5"/>
      <c r="B398" s="5"/>
      <c r="C398" s="5"/>
      <c r="D398" s="5"/>
    </row>
    <row r="399" customFormat="false" ht="15.75" hidden="false" customHeight="false" outlineLevel="0" collapsed="false">
      <c r="A399" s="5"/>
      <c r="B399" s="5"/>
      <c r="C399" s="5"/>
      <c r="D399" s="5"/>
    </row>
    <row r="400" customFormat="false" ht="15.75" hidden="false" customHeight="false" outlineLevel="0" collapsed="false">
      <c r="A400" s="5"/>
      <c r="B400" s="5"/>
      <c r="C400" s="5"/>
      <c r="D400" s="5"/>
    </row>
    <row r="401" customFormat="false" ht="15.75" hidden="false" customHeight="false" outlineLevel="0" collapsed="false">
      <c r="A401" s="5"/>
      <c r="B401" s="5"/>
      <c r="C401" s="5"/>
      <c r="D401" s="5"/>
    </row>
    <row r="402" customFormat="false" ht="15.75" hidden="false" customHeight="false" outlineLevel="0" collapsed="false">
      <c r="A402" s="5"/>
      <c r="B402" s="5"/>
      <c r="C402" s="5"/>
      <c r="D402" s="5"/>
    </row>
    <row r="403" customFormat="false" ht="15.75" hidden="false" customHeight="false" outlineLevel="0" collapsed="false">
      <c r="A403" s="5"/>
      <c r="B403" s="5"/>
      <c r="C403" s="5"/>
      <c r="D403" s="5"/>
    </row>
    <row r="404" customFormat="false" ht="15.75" hidden="false" customHeight="false" outlineLevel="0" collapsed="false">
      <c r="A404" s="5"/>
      <c r="B404" s="5"/>
      <c r="C404" s="5"/>
      <c r="D404" s="5"/>
    </row>
    <row r="405" customFormat="false" ht="15.75" hidden="false" customHeight="false" outlineLevel="0" collapsed="false">
      <c r="A405" s="5"/>
      <c r="B405" s="5"/>
      <c r="C405" s="5"/>
      <c r="D405" s="5"/>
    </row>
    <row r="406" customFormat="false" ht="15.75" hidden="false" customHeight="false" outlineLevel="0" collapsed="false">
      <c r="A406" s="5"/>
      <c r="B406" s="5"/>
      <c r="C406" s="5"/>
      <c r="D406" s="5"/>
    </row>
    <row r="407" customFormat="false" ht="15.75" hidden="false" customHeight="false" outlineLevel="0" collapsed="false">
      <c r="A407" s="5"/>
      <c r="B407" s="5"/>
      <c r="C407" s="5"/>
      <c r="D407" s="5"/>
    </row>
    <row r="408" customFormat="false" ht="15.75" hidden="false" customHeight="false" outlineLevel="0" collapsed="false">
      <c r="A408" s="5"/>
      <c r="B408" s="5"/>
      <c r="C408" s="5"/>
      <c r="D408" s="5"/>
    </row>
    <row r="409" customFormat="false" ht="15.75" hidden="false" customHeight="false" outlineLevel="0" collapsed="false">
      <c r="A409" s="5"/>
      <c r="B409" s="5"/>
      <c r="C409" s="5"/>
      <c r="D409" s="5"/>
    </row>
    <row r="410" customFormat="false" ht="15.75" hidden="false" customHeight="false" outlineLevel="0" collapsed="false">
      <c r="A410" s="5"/>
      <c r="B410" s="5"/>
      <c r="C410" s="5"/>
      <c r="D410" s="5"/>
    </row>
    <row r="411" customFormat="false" ht="15.75" hidden="false" customHeight="false" outlineLevel="0" collapsed="false">
      <c r="A411" s="5"/>
      <c r="B411" s="5"/>
      <c r="C411" s="5"/>
      <c r="D411" s="5"/>
    </row>
    <row r="412" customFormat="false" ht="15.75" hidden="false" customHeight="false" outlineLevel="0" collapsed="false">
      <c r="A412" s="5"/>
      <c r="B412" s="5"/>
      <c r="C412" s="5"/>
      <c r="D412" s="5"/>
    </row>
    <row r="413" customFormat="false" ht="15.75" hidden="false" customHeight="false" outlineLevel="0" collapsed="false">
      <c r="A413" s="5"/>
      <c r="B413" s="5"/>
      <c r="C413" s="5"/>
      <c r="D413" s="5"/>
    </row>
    <row r="414" customFormat="false" ht="15.75" hidden="false" customHeight="false" outlineLevel="0" collapsed="false">
      <c r="A414" s="5"/>
      <c r="B414" s="5"/>
      <c r="C414" s="5"/>
      <c r="D414" s="5"/>
    </row>
    <row r="415" customFormat="false" ht="15.75" hidden="false" customHeight="false" outlineLevel="0" collapsed="false">
      <c r="A415" s="5"/>
      <c r="B415" s="5"/>
      <c r="C415" s="5"/>
      <c r="D415" s="5"/>
    </row>
    <row r="416" customFormat="false" ht="15.75" hidden="false" customHeight="false" outlineLevel="0" collapsed="false">
      <c r="A416" s="5"/>
      <c r="B416" s="5"/>
      <c r="C416" s="5"/>
      <c r="D416" s="5"/>
    </row>
    <row r="417" customFormat="false" ht="15.75" hidden="false" customHeight="false" outlineLevel="0" collapsed="false">
      <c r="A417" s="5"/>
      <c r="B417" s="5"/>
      <c r="C417" s="5"/>
      <c r="D417" s="5"/>
    </row>
    <row r="418" customFormat="false" ht="15.75" hidden="false" customHeight="false" outlineLevel="0" collapsed="false">
      <c r="A418" s="5"/>
      <c r="B418" s="5"/>
      <c r="C418" s="5"/>
      <c r="D418" s="5"/>
    </row>
    <row r="419" customFormat="false" ht="15.75" hidden="false" customHeight="false" outlineLevel="0" collapsed="false">
      <c r="A419" s="5"/>
      <c r="B419" s="5"/>
      <c r="C419" s="5"/>
      <c r="D419" s="5"/>
    </row>
    <row r="420" customFormat="false" ht="15.75" hidden="false" customHeight="false" outlineLevel="0" collapsed="false">
      <c r="A420" s="5"/>
      <c r="B420" s="5"/>
      <c r="C420" s="5"/>
      <c r="D420" s="5"/>
    </row>
    <row r="421" customFormat="false" ht="15.75" hidden="false" customHeight="false" outlineLevel="0" collapsed="false">
      <c r="A421" s="5"/>
      <c r="B421" s="5"/>
      <c r="C421" s="5"/>
      <c r="D421" s="5"/>
    </row>
    <row r="422" customFormat="false" ht="15.75" hidden="false" customHeight="false" outlineLevel="0" collapsed="false">
      <c r="A422" s="5"/>
      <c r="B422" s="5"/>
      <c r="C422" s="5"/>
      <c r="D422" s="5"/>
    </row>
    <row r="423" customFormat="false" ht="15.75" hidden="false" customHeight="false" outlineLevel="0" collapsed="false">
      <c r="A423" s="5"/>
      <c r="B423" s="5"/>
      <c r="C423" s="5"/>
      <c r="D423" s="5"/>
    </row>
    <row r="424" customFormat="false" ht="15.75" hidden="false" customHeight="false" outlineLevel="0" collapsed="false">
      <c r="A424" s="5"/>
      <c r="B424" s="5"/>
      <c r="C424" s="5"/>
      <c r="D424" s="5"/>
    </row>
    <row r="425" customFormat="false" ht="15.75" hidden="false" customHeight="false" outlineLevel="0" collapsed="false">
      <c r="A425" s="5"/>
      <c r="B425" s="5"/>
      <c r="C425" s="5"/>
      <c r="D425" s="5"/>
    </row>
    <row r="426" customFormat="false" ht="15.75" hidden="false" customHeight="false" outlineLevel="0" collapsed="false">
      <c r="A426" s="5"/>
      <c r="B426" s="5"/>
      <c r="C426" s="5"/>
      <c r="D426" s="5"/>
    </row>
    <row r="427" customFormat="false" ht="15.75" hidden="false" customHeight="false" outlineLevel="0" collapsed="false">
      <c r="A427" s="5"/>
      <c r="B427" s="5"/>
      <c r="C427" s="5"/>
      <c r="D427" s="5"/>
    </row>
    <row r="428" customFormat="false" ht="15.75" hidden="false" customHeight="false" outlineLevel="0" collapsed="false">
      <c r="A428" s="5"/>
      <c r="B428" s="5"/>
      <c r="C428" s="5"/>
      <c r="D428" s="5"/>
    </row>
    <row r="429" customFormat="false" ht="15.75" hidden="false" customHeight="false" outlineLevel="0" collapsed="false">
      <c r="A429" s="5"/>
      <c r="B429" s="5"/>
      <c r="C429" s="5"/>
      <c r="D429" s="5"/>
    </row>
    <row r="430" customFormat="false" ht="15.75" hidden="false" customHeight="false" outlineLevel="0" collapsed="false">
      <c r="A430" s="5"/>
      <c r="B430" s="5"/>
      <c r="C430" s="5"/>
      <c r="D430" s="5"/>
    </row>
    <row r="431" customFormat="false" ht="15.75" hidden="false" customHeight="false" outlineLevel="0" collapsed="false">
      <c r="A431" s="5"/>
      <c r="B431" s="5"/>
      <c r="C431" s="5"/>
      <c r="D431" s="5"/>
    </row>
    <row r="432" customFormat="false" ht="15.75" hidden="false" customHeight="false" outlineLevel="0" collapsed="false">
      <c r="A432" s="5"/>
      <c r="B432" s="5"/>
      <c r="C432" s="5"/>
      <c r="D432" s="5"/>
    </row>
    <row r="433" customFormat="false" ht="15.75" hidden="false" customHeight="false" outlineLevel="0" collapsed="false">
      <c r="A433" s="5"/>
      <c r="B433" s="5"/>
      <c r="C433" s="5"/>
      <c r="D433" s="5"/>
    </row>
    <row r="434" customFormat="false" ht="15.75" hidden="false" customHeight="false" outlineLevel="0" collapsed="false">
      <c r="A434" s="5"/>
      <c r="B434" s="5"/>
      <c r="C434" s="5"/>
      <c r="D434" s="5"/>
    </row>
    <row r="435" customFormat="false" ht="15.75" hidden="false" customHeight="false" outlineLevel="0" collapsed="false">
      <c r="A435" s="5"/>
      <c r="B435" s="5"/>
      <c r="C435" s="5"/>
      <c r="D435" s="5"/>
    </row>
    <row r="436" customFormat="false" ht="15.75" hidden="false" customHeight="false" outlineLevel="0" collapsed="false">
      <c r="A436" s="5"/>
      <c r="B436" s="5"/>
      <c r="C436" s="5"/>
      <c r="D436" s="5"/>
    </row>
    <row r="437" customFormat="false" ht="15.75" hidden="false" customHeight="false" outlineLevel="0" collapsed="false">
      <c r="A437" s="5"/>
      <c r="B437" s="5"/>
      <c r="C437" s="5"/>
      <c r="D437" s="5"/>
    </row>
    <row r="438" customFormat="false" ht="15.75" hidden="false" customHeight="false" outlineLevel="0" collapsed="false">
      <c r="A438" s="5"/>
      <c r="B438" s="5"/>
      <c r="C438" s="5"/>
      <c r="D438" s="5"/>
    </row>
    <row r="439" customFormat="false" ht="15.75" hidden="false" customHeight="false" outlineLevel="0" collapsed="false">
      <c r="A439" s="5"/>
      <c r="B439" s="5"/>
      <c r="C439" s="5"/>
      <c r="D439" s="5"/>
    </row>
    <row r="440" customFormat="false" ht="15.75" hidden="false" customHeight="false" outlineLevel="0" collapsed="false">
      <c r="A440" s="5"/>
      <c r="B440" s="5"/>
      <c r="C440" s="5"/>
      <c r="D440" s="5"/>
    </row>
    <row r="441" customFormat="false" ht="15.75" hidden="false" customHeight="false" outlineLevel="0" collapsed="false">
      <c r="A441" s="5"/>
      <c r="B441" s="5"/>
      <c r="C441" s="5"/>
      <c r="D441" s="5"/>
    </row>
    <row r="442" customFormat="false" ht="15.75" hidden="false" customHeight="false" outlineLevel="0" collapsed="false">
      <c r="A442" s="5"/>
      <c r="B442" s="5"/>
      <c r="C442" s="5"/>
      <c r="D442" s="5"/>
    </row>
    <row r="443" customFormat="false" ht="15.75" hidden="false" customHeight="false" outlineLevel="0" collapsed="false">
      <c r="A443" s="5"/>
      <c r="B443" s="5"/>
      <c r="C443" s="5"/>
      <c r="D443" s="5"/>
    </row>
    <row r="444" customFormat="false" ht="15.75" hidden="false" customHeight="false" outlineLevel="0" collapsed="false">
      <c r="A444" s="5"/>
      <c r="B444" s="5"/>
      <c r="C444" s="5"/>
      <c r="D444" s="5"/>
    </row>
    <row r="445" customFormat="false" ht="15.75" hidden="false" customHeight="false" outlineLevel="0" collapsed="false">
      <c r="A445" s="5"/>
      <c r="B445" s="5"/>
      <c r="C445" s="5"/>
      <c r="D445" s="5"/>
    </row>
    <row r="446" customFormat="false" ht="15.75" hidden="false" customHeight="false" outlineLevel="0" collapsed="false">
      <c r="A446" s="5"/>
      <c r="B446" s="5"/>
      <c r="C446" s="5"/>
      <c r="D446" s="5"/>
    </row>
    <row r="447" customFormat="false" ht="15.75" hidden="false" customHeight="false" outlineLevel="0" collapsed="false">
      <c r="A447" s="5"/>
      <c r="B447" s="5"/>
      <c r="C447" s="5"/>
      <c r="D447" s="5"/>
    </row>
    <row r="448" customFormat="false" ht="15.75" hidden="false" customHeight="false" outlineLevel="0" collapsed="false">
      <c r="A448" s="5"/>
      <c r="B448" s="5"/>
      <c r="C448" s="5"/>
      <c r="D448" s="5"/>
    </row>
    <row r="449" customFormat="false" ht="15.75" hidden="false" customHeight="false" outlineLevel="0" collapsed="false">
      <c r="A449" s="5"/>
      <c r="B449" s="5"/>
      <c r="C449" s="5"/>
      <c r="D449" s="5"/>
    </row>
    <row r="450" customFormat="false" ht="15.75" hidden="false" customHeight="false" outlineLevel="0" collapsed="false">
      <c r="A450" s="5"/>
      <c r="B450" s="5"/>
      <c r="C450" s="5"/>
      <c r="D450" s="5"/>
    </row>
    <row r="451" customFormat="false" ht="15.75" hidden="false" customHeight="false" outlineLevel="0" collapsed="false">
      <c r="A451" s="5"/>
      <c r="B451" s="5"/>
      <c r="C451" s="5"/>
      <c r="D451" s="5"/>
    </row>
    <row r="452" customFormat="false" ht="15.75" hidden="false" customHeight="false" outlineLevel="0" collapsed="false">
      <c r="A452" s="5"/>
      <c r="B452" s="5"/>
      <c r="C452" s="5"/>
      <c r="D452" s="5"/>
    </row>
    <row r="453" customFormat="false" ht="15.75" hidden="false" customHeight="false" outlineLevel="0" collapsed="false">
      <c r="A453" s="5"/>
      <c r="B453" s="5"/>
      <c r="C453" s="5"/>
      <c r="D453" s="5"/>
    </row>
    <row r="454" customFormat="false" ht="15.75" hidden="false" customHeight="false" outlineLevel="0" collapsed="false">
      <c r="A454" s="5"/>
      <c r="B454" s="5"/>
      <c r="C454" s="5"/>
      <c r="D454" s="5"/>
    </row>
    <row r="455" customFormat="false" ht="15.75" hidden="false" customHeight="false" outlineLevel="0" collapsed="false">
      <c r="A455" s="5"/>
      <c r="B455" s="5"/>
      <c r="C455" s="5"/>
      <c r="D455" s="5"/>
    </row>
    <row r="456" customFormat="false" ht="15.75" hidden="false" customHeight="false" outlineLevel="0" collapsed="false">
      <c r="A456" s="5"/>
      <c r="B456" s="5"/>
      <c r="C456" s="5"/>
      <c r="D456" s="5"/>
    </row>
    <row r="457" customFormat="false" ht="15.75" hidden="false" customHeight="false" outlineLevel="0" collapsed="false">
      <c r="A457" s="5"/>
      <c r="B457" s="5"/>
      <c r="C457" s="5"/>
      <c r="D457" s="5"/>
    </row>
    <row r="458" customFormat="false" ht="15.75" hidden="false" customHeight="false" outlineLevel="0" collapsed="false">
      <c r="A458" s="5"/>
      <c r="B458" s="5"/>
      <c r="C458" s="5"/>
      <c r="D458" s="5"/>
    </row>
    <row r="459" customFormat="false" ht="15.75" hidden="false" customHeight="false" outlineLevel="0" collapsed="false">
      <c r="A459" s="5"/>
      <c r="B459" s="5"/>
      <c r="C459" s="5"/>
      <c r="D459" s="5"/>
    </row>
    <row r="460" customFormat="false" ht="15.75" hidden="false" customHeight="false" outlineLevel="0" collapsed="false">
      <c r="A460" s="5"/>
      <c r="B460" s="5"/>
      <c r="C460" s="5"/>
      <c r="D460" s="5"/>
    </row>
    <row r="461" customFormat="false" ht="15.75" hidden="false" customHeight="false" outlineLevel="0" collapsed="false">
      <c r="A461" s="5"/>
      <c r="B461" s="5"/>
      <c r="C461" s="5"/>
      <c r="D461" s="5"/>
    </row>
    <row r="462" customFormat="false" ht="15.75" hidden="false" customHeight="false" outlineLevel="0" collapsed="false">
      <c r="A462" s="5"/>
      <c r="B462" s="5"/>
      <c r="C462" s="5"/>
      <c r="D462" s="5"/>
    </row>
    <row r="463" customFormat="false" ht="15.75" hidden="false" customHeight="false" outlineLevel="0" collapsed="false">
      <c r="A463" s="5"/>
      <c r="B463" s="5"/>
      <c r="C463" s="5"/>
      <c r="D463" s="5"/>
    </row>
    <row r="464" customFormat="false" ht="15.75" hidden="false" customHeight="false" outlineLevel="0" collapsed="false">
      <c r="A464" s="5"/>
      <c r="B464" s="5"/>
      <c r="C464" s="5"/>
      <c r="D464" s="5"/>
    </row>
    <row r="465" customFormat="false" ht="15.75" hidden="false" customHeight="false" outlineLevel="0" collapsed="false">
      <c r="A465" s="5"/>
      <c r="B465" s="5"/>
      <c r="C465" s="5"/>
      <c r="D465" s="5"/>
    </row>
    <row r="466" customFormat="false" ht="15.75" hidden="false" customHeight="false" outlineLevel="0" collapsed="false">
      <c r="A466" s="5"/>
      <c r="B466" s="5"/>
      <c r="C466" s="5"/>
      <c r="D466" s="5"/>
    </row>
    <row r="467" customFormat="false" ht="15.75" hidden="false" customHeight="false" outlineLevel="0" collapsed="false">
      <c r="A467" s="5"/>
      <c r="B467" s="5"/>
      <c r="C467" s="5"/>
      <c r="D467" s="5"/>
    </row>
    <row r="468" customFormat="false" ht="15.75" hidden="false" customHeight="false" outlineLevel="0" collapsed="false">
      <c r="A468" s="5"/>
      <c r="B468" s="5"/>
      <c r="C468" s="5"/>
      <c r="D468" s="5"/>
    </row>
    <row r="469" customFormat="false" ht="15.75" hidden="false" customHeight="false" outlineLevel="0" collapsed="false">
      <c r="A469" s="5"/>
      <c r="B469" s="5"/>
      <c r="C469" s="5"/>
      <c r="D469" s="5"/>
    </row>
    <row r="470" customFormat="false" ht="15.75" hidden="false" customHeight="false" outlineLevel="0" collapsed="false">
      <c r="A470" s="5"/>
      <c r="B470" s="5"/>
      <c r="C470" s="5"/>
      <c r="D470" s="5"/>
    </row>
    <row r="471" customFormat="false" ht="15.75" hidden="false" customHeight="false" outlineLevel="0" collapsed="false">
      <c r="A471" s="5"/>
      <c r="B471" s="5"/>
      <c r="C471" s="5"/>
      <c r="D471" s="5"/>
    </row>
    <row r="472" customFormat="false" ht="15.75" hidden="false" customHeight="false" outlineLevel="0" collapsed="false">
      <c r="A472" s="5"/>
      <c r="B472" s="5"/>
      <c r="C472" s="5"/>
      <c r="D472" s="5"/>
    </row>
    <row r="473" customFormat="false" ht="15.75" hidden="false" customHeight="false" outlineLevel="0" collapsed="false">
      <c r="A473" s="5"/>
      <c r="B473" s="5"/>
      <c r="C473" s="5"/>
      <c r="D473" s="5"/>
    </row>
    <row r="474" customFormat="false" ht="15.75" hidden="false" customHeight="false" outlineLevel="0" collapsed="false">
      <c r="A474" s="5"/>
      <c r="B474" s="5"/>
      <c r="C474" s="5"/>
      <c r="D474" s="5"/>
    </row>
    <row r="475" customFormat="false" ht="15.75" hidden="false" customHeight="false" outlineLevel="0" collapsed="false">
      <c r="A475" s="5"/>
      <c r="B475" s="5"/>
      <c r="C475" s="5"/>
      <c r="D475" s="5"/>
    </row>
    <row r="476" customFormat="false" ht="15.75" hidden="false" customHeight="false" outlineLevel="0" collapsed="false">
      <c r="A476" s="5"/>
      <c r="B476" s="5"/>
      <c r="C476" s="5"/>
      <c r="D476" s="5"/>
    </row>
    <row r="477" customFormat="false" ht="15.75" hidden="false" customHeight="false" outlineLevel="0" collapsed="false">
      <c r="A477" s="5"/>
      <c r="B477" s="5"/>
      <c r="C477" s="5"/>
      <c r="D477" s="5"/>
    </row>
    <row r="478" customFormat="false" ht="15.75" hidden="false" customHeight="false" outlineLevel="0" collapsed="false">
      <c r="A478" s="5"/>
      <c r="B478" s="5"/>
      <c r="C478" s="5"/>
      <c r="D478" s="5"/>
    </row>
    <row r="479" customFormat="false" ht="15.75" hidden="false" customHeight="false" outlineLevel="0" collapsed="false">
      <c r="A479" s="5"/>
      <c r="B479" s="5"/>
      <c r="C479" s="5"/>
      <c r="D479" s="5"/>
    </row>
    <row r="480" customFormat="false" ht="15.75" hidden="false" customHeight="false" outlineLevel="0" collapsed="false">
      <c r="A480" s="5"/>
      <c r="B480" s="5"/>
      <c r="C480" s="5"/>
      <c r="D480" s="5"/>
    </row>
    <row r="481" customFormat="false" ht="15.75" hidden="false" customHeight="false" outlineLevel="0" collapsed="false">
      <c r="A481" s="5"/>
      <c r="B481" s="5"/>
      <c r="C481" s="5"/>
      <c r="D481" s="5"/>
    </row>
    <row r="482" customFormat="false" ht="15.75" hidden="false" customHeight="false" outlineLevel="0" collapsed="false">
      <c r="A482" s="5"/>
      <c r="B482" s="5"/>
      <c r="C482" s="5"/>
      <c r="D482" s="5"/>
    </row>
    <row r="483" customFormat="false" ht="15.75" hidden="false" customHeight="false" outlineLevel="0" collapsed="false">
      <c r="A483" s="5"/>
      <c r="B483" s="5"/>
      <c r="C483" s="5"/>
      <c r="D483" s="5"/>
    </row>
    <row r="484" customFormat="false" ht="15.75" hidden="false" customHeight="false" outlineLevel="0" collapsed="false">
      <c r="A484" s="5"/>
      <c r="B484" s="5"/>
      <c r="C484" s="5"/>
      <c r="D484" s="5"/>
    </row>
    <row r="485" customFormat="false" ht="15.75" hidden="false" customHeight="false" outlineLevel="0" collapsed="false">
      <c r="A485" s="5"/>
      <c r="B485" s="5"/>
      <c r="C485" s="5"/>
      <c r="D485" s="5"/>
    </row>
    <row r="486" customFormat="false" ht="15.75" hidden="false" customHeight="false" outlineLevel="0" collapsed="false">
      <c r="A486" s="5"/>
      <c r="B486" s="5"/>
      <c r="C486" s="5"/>
      <c r="D486" s="5"/>
    </row>
    <row r="487" customFormat="false" ht="15.75" hidden="false" customHeight="false" outlineLevel="0" collapsed="false">
      <c r="A487" s="5"/>
      <c r="B487" s="5"/>
      <c r="C487" s="5"/>
      <c r="D487" s="5"/>
    </row>
    <row r="488" customFormat="false" ht="15.75" hidden="false" customHeight="false" outlineLevel="0" collapsed="false">
      <c r="A488" s="5"/>
      <c r="B488" s="5"/>
      <c r="C488" s="5"/>
      <c r="D488" s="5"/>
    </row>
    <row r="489" customFormat="false" ht="15.75" hidden="false" customHeight="false" outlineLevel="0" collapsed="false">
      <c r="A489" s="5"/>
      <c r="B489" s="5"/>
      <c r="C489" s="5"/>
      <c r="D489" s="5"/>
    </row>
    <row r="490" customFormat="false" ht="15.75" hidden="false" customHeight="false" outlineLevel="0" collapsed="false">
      <c r="A490" s="5"/>
      <c r="B490" s="5"/>
      <c r="C490" s="5"/>
      <c r="D490" s="5"/>
    </row>
    <row r="491" customFormat="false" ht="15.75" hidden="false" customHeight="false" outlineLevel="0" collapsed="false">
      <c r="A491" s="5"/>
      <c r="B491" s="5"/>
      <c r="C491" s="5"/>
      <c r="D491" s="5"/>
    </row>
    <row r="492" customFormat="false" ht="15.75" hidden="false" customHeight="false" outlineLevel="0" collapsed="false">
      <c r="A492" s="5"/>
      <c r="B492" s="5"/>
      <c r="C492" s="5"/>
      <c r="D492" s="5"/>
    </row>
    <row r="493" customFormat="false" ht="15.75" hidden="false" customHeight="false" outlineLevel="0" collapsed="false">
      <c r="A493" s="5"/>
      <c r="B493" s="5"/>
      <c r="C493" s="5"/>
      <c r="D493" s="5"/>
    </row>
    <row r="494" customFormat="false" ht="15.75" hidden="false" customHeight="false" outlineLevel="0" collapsed="false">
      <c r="A494" s="5"/>
      <c r="B494" s="5"/>
      <c r="C494" s="5"/>
      <c r="D494" s="5"/>
    </row>
    <row r="495" customFormat="false" ht="15.75" hidden="false" customHeight="false" outlineLevel="0" collapsed="false">
      <c r="A495" s="5"/>
      <c r="B495" s="5"/>
      <c r="C495" s="5"/>
      <c r="D495" s="5"/>
    </row>
    <row r="496" customFormat="false" ht="15.75" hidden="false" customHeight="false" outlineLevel="0" collapsed="false">
      <c r="A496" s="5"/>
      <c r="B496" s="5"/>
      <c r="C496" s="5"/>
      <c r="D496" s="5"/>
    </row>
    <row r="497" customFormat="false" ht="15.75" hidden="false" customHeight="false" outlineLevel="0" collapsed="false">
      <c r="A497" s="5"/>
      <c r="B497" s="5"/>
      <c r="C497" s="5"/>
      <c r="D497" s="5"/>
    </row>
    <row r="498" customFormat="false" ht="15.75" hidden="false" customHeight="false" outlineLevel="0" collapsed="false">
      <c r="A498" s="5"/>
      <c r="B498" s="5"/>
      <c r="C498" s="5"/>
      <c r="D498" s="5"/>
    </row>
    <row r="499" customFormat="false" ht="15.75" hidden="false" customHeight="false" outlineLevel="0" collapsed="false">
      <c r="A499" s="5"/>
      <c r="B499" s="5"/>
      <c r="C499" s="5"/>
      <c r="D499" s="5"/>
    </row>
    <row r="500" customFormat="false" ht="15.75" hidden="false" customHeight="false" outlineLevel="0" collapsed="false">
      <c r="A500" s="5"/>
      <c r="B500" s="5"/>
      <c r="C500" s="5"/>
      <c r="D500" s="5"/>
    </row>
    <row r="501" customFormat="false" ht="15.75" hidden="false" customHeight="false" outlineLevel="0" collapsed="false">
      <c r="A501" s="5"/>
      <c r="B501" s="5"/>
      <c r="C501" s="5"/>
      <c r="D501" s="5"/>
    </row>
    <row r="502" customFormat="false" ht="15.75" hidden="false" customHeight="false" outlineLevel="0" collapsed="false">
      <c r="A502" s="5"/>
      <c r="B502" s="5"/>
      <c r="C502" s="5"/>
      <c r="D502" s="5"/>
    </row>
    <row r="503" customFormat="false" ht="15.75" hidden="false" customHeight="false" outlineLevel="0" collapsed="false">
      <c r="A503" s="5"/>
      <c r="B503" s="5"/>
      <c r="C503" s="5"/>
      <c r="D503" s="5"/>
    </row>
    <row r="504" customFormat="false" ht="15.75" hidden="false" customHeight="false" outlineLevel="0" collapsed="false">
      <c r="A504" s="5"/>
      <c r="B504" s="5"/>
      <c r="C504" s="5"/>
      <c r="D504" s="5"/>
    </row>
    <row r="505" customFormat="false" ht="15.75" hidden="false" customHeight="false" outlineLevel="0" collapsed="false">
      <c r="A505" s="5"/>
      <c r="B505" s="5"/>
      <c r="C505" s="5"/>
      <c r="D505" s="5"/>
    </row>
    <row r="506" customFormat="false" ht="15.75" hidden="false" customHeight="false" outlineLevel="0" collapsed="false">
      <c r="A506" s="5"/>
      <c r="B506" s="5"/>
      <c r="C506" s="5"/>
      <c r="D506" s="5"/>
    </row>
    <row r="507" customFormat="false" ht="15.75" hidden="false" customHeight="false" outlineLevel="0" collapsed="false">
      <c r="A507" s="5"/>
      <c r="B507" s="5"/>
      <c r="C507" s="5"/>
      <c r="D507" s="5"/>
    </row>
    <row r="508" customFormat="false" ht="15.75" hidden="false" customHeight="false" outlineLevel="0" collapsed="false">
      <c r="A508" s="5"/>
      <c r="B508" s="5"/>
      <c r="C508" s="5"/>
      <c r="D508" s="5"/>
    </row>
    <row r="509" customFormat="false" ht="15.75" hidden="false" customHeight="false" outlineLevel="0" collapsed="false">
      <c r="A509" s="5"/>
      <c r="B509" s="5"/>
      <c r="C509" s="5"/>
      <c r="D509" s="5"/>
    </row>
    <row r="510" customFormat="false" ht="15.75" hidden="false" customHeight="false" outlineLevel="0" collapsed="false">
      <c r="A510" s="5"/>
      <c r="B510" s="5"/>
      <c r="C510" s="5"/>
      <c r="D510" s="5"/>
    </row>
    <row r="511" customFormat="false" ht="15.75" hidden="false" customHeight="false" outlineLevel="0" collapsed="false">
      <c r="A511" s="5"/>
      <c r="B511" s="5"/>
      <c r="C511" s="5"/>
      <c r="D511" s="5"/>
    </row>
    <row r="512" customFormat="false" ht="15.75" hidden="false" customHeight="false" outlineLevel="0" collapsed="false">
      <c r="A512" s="5"/>
      <c r="B512" s="5"/>
      <c r="C512" s="5"/>
      <c r="D512" s="5"/>
    </row>
    <row r="513" customFormat="false" ht="15.75" hidden="false" customHeight="false" outlineLevel="0" collapsed="false">
      <c r="A513" s="5"/>
      <c r="B513" s="5"/>
      <c r="C513" s="5"/>
      <c r="D513" s="5"/>
    </row>
    <row r="514" customFormat="false" ht="15.75" hidden="false" customHeight="false" outlineLevel="0" collapsed="false">
      <c r="A514" s="5"/>
      <c r="B514" s="5"/>
      <c r="C514" s="5"/>
      <c r="D514" s="5"/>
    </row>
    <row r="515" customFormat="false" ht="15.75" hidden="false" customHeight="false" outlineLevel="0" collapsed="false">
      <c r="A515" s="5"/>
      <c r="B515" s="5"/>
      <c r="C515" s="5"/>
      <c r="D515" s="5"/>
    </row>
    <row r="516" customFormat="false" ht="15.75" hidden="false" customHeight="false" outlineLevel="0" collapsed="false">
      <c r="A516" s="5"/>
      <c r="B516" s="5"/>
      <c r="C516" s="5"/>
      <c r="D516" s="5"/>
    </row>
    <row r="517" customFormat="false" ht="15.75" hidden="false" customHeight="false" outlineLevel="0" collapsed="false">
      <c r="A517" s="5"/>
      <c r="B517" s="5"/>
      <c r="C517" s="5"/>
      <c r="D517" s="5"/>
    </row>
    <row r="518" customFormat="false" ht="15.75" hidden="false" customHeight="false" outlineLevel="0" collapsed="false">
      <c r="A518" s="5"/>
      <c r="B518" s="5"/>
      <c r="C518" s="5"/>
      <c r="D518" s="5"/>
    </row>
    <row r="519" customFormat="false" ht="15.75" hidden="false" customHeight="false" outlineLevel="0" collapsed="false">
      <c r="A519" s="5"/>
      <c r="B519" s="5"/>
      <c r="C519" s="5"/>
      <c r="D519" s="5"/>
    </row>
    <row r="520" customFormat="false" ht="15.75" hidden="false" customHeight="false" outlineLevel="0" collapsed="false">
      <c r="A520" s="5"/>
      <c r="B520" s="5"/>
      <c r="C520" s="5"/>
      <c r="D520" s="5"/>
    </row>
    <row r="521" customFormat="false" ht="15.75" hidden="false" customHeight="false" outlineLevel="0" collapsed="false">
      <c r="A521" s="5"/>
      <c r="B521" s="5"/>
      <c r="C521" s="5"/>
      <c r="D521" s="5"/>
    </row>
    <row r="522" customFormat="false" ht="15.75" hidden="false" customHeight="false" outlineLevel="0" collapsed="false">
      <c r="A522" s="5"/>
      <c r="B522" s="5"/>
      <c r="C522" s="5"/>
      <c r="D522" s="5"/>
    </row>
    <row r="523" customFormat="false" ht="15.75" hidden="false" customHeight="false" outlineLevel="0" collapsed="false">
      <c r="A523" s="5"/>
      <c r="B523" s="5"/>
      <c r="C523" s="5"/>
      <c r="D523" s="5"/>
    </row>
    <row r="524" customFormat="false" ht="15.75" hidden="false" customHeight="false" outlineLevel="0" collapsed="false">
      <c r="A524" s="5"/>
      <c r="B524" s="5"/>
      <c r="C524" s="5"/>
      <c r="D524" s="5"/>
    </row>
    <row r="525" customFormat="false" ht="15.75" hidden="false" customHeight="false" outlineLevel="0" collapsed="false">
      <c r="A525" s="5"/>
      <c r="B525" s="5"/>
      <c r="C525" s="5"/>
      <c r="D525" s="5"/>
    </row>
    <row r="526" customFormat="false" ht="15.75" hidden="false" customHeight="false" outlineLevel="0" collapsed="false">
      <c r="A526" s="5"/>
      <c r="B526" s="5"/>
      <c r="C526" s="5"/>
      <c r="D526" s="5"/>
    </row>
    <row r="527" customFormat="false" ht="15.75" hidden="false" customHeight="false" outlineLevel="0" collapsed="false">
      <c r="A527" s="5"/>
      <c r="B527" s="5"/>
      <c r="C527" s="5"/>
      <c r="D527" s="5"/>
    </row>
    <row r="528" customFormat="false" ht="15.75" hidden="false" customHeight="false" outlineLevel="0" collapsed="false">
      <c r="A528" s="5"/>
      <c r="B528" s="5"/>
      <c r="C528" s="5"/>
      <c r="D528" s="5"/>
    </row>
    <row r="529" customFormat="false" ht="15.75" hidden="false" customHeight="false" outlineLevel="0" collapsed="false">
      <c r="A529" s="5"/>
      <c r="B529" s="5"/>
      <c r="C529" s="5"/>
      <c r="D529" s="5"/>
    </row>
    <row r="530" customFormat="false" ht="15.75" hidden="false" customHeight="false" outlineLevel="0" collapsed="false">
      <c r="A530" s="5"/>
      <c r="B530" s="5"/>
      <c r="C530" s="5"/>
      <c r="D530" s="5"/>
    </row>
    <row r="531" customFormat="false" ht="15.75" hidden="false" customHeight="false" outlineLevel="0" collapsed="false">
      <c r="A531" s="5"/>
      <c r="B531" s="5"/>
      <c r="C531" s="5"/>
      <c r="D531" s="5"/>
    </row>
    <row r="532" customFormat="false" ht="15.75" hidden="false" customHeight="false" outlineLevel="0" collapsed="false">
      <c r="A532" s="5"/>
      <c r="B532" s="5"/>
      <c r="C532" s="5"/>
      <c r="D532" s="5"/>
    </row>
    <row r="533" customFormat="false" ht="15.75" hidden="false" customHeight="false" outlineLevel="0" collapsed="false">
      <c r="A533" s="5"/>
      <c r="B533" s="5"/>
      <c r="C533" s="5"/>
      <c r="D533" s="5"/>
    </row>
    <row r="534" customFormat="false" ht="15.75" hidden="false" customHeight="false" outlineLevel="0" collapsed="false">
      <c r="A534" s="5"/>
      <c r="B534" s="5"/>
      <c r="C534" s="5"/>
      <c r="D534" s="5"/>
    </row>
    <row r="535" customFormat="false" ht="15.75" hidden="false" customHeight="false" outlineLevel="0" collapsed="false">
      <c r="A535" s="5"/>
      <c r="B535" s="5"/>
      <c r="C535" s="5"/>
      <c r="D535" s="5"/>
    </row>
    <row r="536" customFormat="false" ht="15.75" hidden="false" customHeight="false" outlineLevel="0" collapsed="false">
      <c r="A536" s="5"/>
      <c r="B536" s="5"/>
      <c r="C536" s="5"/>
      <c r="D536" s="5"/>
    </row>
    <row r="537" customFormat="false" ht="15.75" hidden="false" customHeight="false" outlineLevel="0" collapsed="false">
      <c r="A537" s="5"/>
      <c r="B537" s="5"/>
      <c r="C537" s="5"/>
      <c r="D537" s="5"/>
    </row>
    <row r="538" customFormat="false" ht="15.75" hidden="false" customHeight="false" outlineLevel="0" collapsed="false">
      <c r="A538" s="5"/>
      <c r="B538" s="5"/>
      <c r="C538" s="5"/>
      <c r="D538" s="5"/>
    </row>
    <row r="539" customFormat="false" ht="15.75" hidden="false" customHeight="false" outlineLevel="0" collapsed="false">
      <c r="A539" s="5"/>
      <c r="B539" s="5"/>
      <c r="C539" s="5"/>
      <c r="D539" s="5"/>
    </row>
    <row r="540" customFormat="false" ht="15.75" hidden="false" customHeight="false" outlineLevel="0" collapsed="false">
      <c r="A540" s="5"/>
      <c r="B540" s="5"/>
      <c r="C540" s="5"/>
      <c r="D540" s="5"/>
    </row>
    <row r="541" customFormat="false" ht="15.75" hidden="false" customHeight="false" outlineLevel="0" collapsed="false">
      <c r="A541" s="5"/>
      <c r="B541" s="5"/>
      <c r="C541" s="5"/>
      <c r="D541" s="5"/>
    </row>
    <row r="542" customFormat="false" ht="15.75" hidden="false" customHeight="false" outlineLevel="0" collapsed="false">
      <c r="A542" s="5"/>
      <c r="B542" s="5"/>
      <c r="C542" s="5"/>
      <c r="D542" s="5"/>
    </row>
    <row r="543" customFormat="false" ht="15.75" hidden="false" customHeight="false" outlineLevel="0" collapsed="false">
      <c r="A543" s="5"/>
      <c r="B543" s="5"/>
      <c r="C543" s="5"/>
      <c r="D543" s="5"/>
    </row>
    <row r="544" customFormat="false" ht="15.75" hidden="false" customHeight="false" outlineLevel="0" collapsed="false">
      <c r="A544" s="5"/>
      <c r="B544" s="5"/>
      <c r="C544" s="5"/>
      <c r="D544" s="5"/>
    </row>
    <row r="545" customFormat="false" ht="15.75" hidden="false" customHeight="false" outlineLevel="0" collapsed="false">
      <c r="A545" s="5"/>
      <c r="B545" s="5"/>
      <c r="C545" s="5"/>
      <c r="D545" s="5"/>
    </row>
    <row r="546" customFormat="false" ht="15.75" hidden="false" customHeight="false" outlineLevel="0" collapsed="false">
      <c r="A546" s="5"/>
      <c r="B546" s="5"/>
      <c r="C546" s="5"/>
      <c r="D546" s="5"/>
    </row>
    <row r="547" customFormat="false" ht="15.75" hidden="false" customHeight="false" outlineLevel="0" collapsed="false">
      <c r="A547" s="5"/>
      <c r="B547" s="5"/>
      <c r="C547" s="5"/>
      <c r="D547" s="5"/>
    </row>
    <row r="548" customFormat="false" ht="15.75" hidden="false" customHeight="false" outlineLevel="0" collapsed="false">
      <c r="A548" s="5"/>
      <c r="B548" s="5"/>
      <c r="C548" s="5"/>
      <c r="D548" s="5"/>
    </row>
    <row r="549" customFormat="false" ht="15.75" hidden="false" customHeight="false" outlineLevel="0" collapsed="false">
      <c r="A549" s="5"/>
      <c r="B549" s="5"/>
      <c r="C549" s="5"/>
      <c r="D549" s="5"/>
    </row>
    <row r="550" customFormat="false" ht="15.75" hidden="false" customHeight="false" outlineLevel="0" collapsed="false">
      <c r="A550" s="5"/>
      <c r="B550" s="5"/>
      <c r="C550" s="5"/>
      <c r="D550" s="5"/>
    </row>
    <row r="551" customFormat="false" ht="15.75" hidden="false" customHeight="false" outlineLevel="0" collapsed="false">
      <c r="A551" s="5"/>
      <c r="B551" s="5"/>
      <c r="C551" s="5"/>
      <c r="D551" s="5"/>
    </row>
    <row r="552" customFormat="false" ht="15.75" hidden="false" customHeight="false" outlineLevel="0" collapsed="false">
      <c r="A552" s="5"/>
      <c r="B552" s="5"/>
      <c r="C552" s="5"/>
      <c r="D552" s="5"/>
    </row>
    <row r="553" customFormat="false" ht="15.75" hidden="false" customHeight="false" outlineLevel="0" collapsed="false">
      <c r="A553" s="5"/>
      <c r="B553" s="5"/>
      <c r="C553" s="5"/>
      <c r="D553" s="5"/>
    </row>
    <row r="554" customFormat="false" ht="15.75" hidden="false" customHeight="false" outlineLevel="0" collapsed="false">
      <c r="A554" s="5"/>
      <c r="B554" s="5"/>
      <c r="C554" s="5"/>
      <c r="D554" s="5"/>
    </row>
    <row r="555" customFormat="false" ht="15.75" hidden="false" customHeight="false" outlineLevel="0" collapsed="false">
      <c r="A555" s="5"/>
      <c r="B555" s="5"/>
      <c r="C555" s="5"/>
      <c r="D555" s="5"/>
    </row>
    <row r="556" customFormat="false" ht="15.75" hidden="false" customHeight="false" outlineLevel="0" collapsed="false">
      <c r="A556" s="5"/>
      <c r="B556" s="5"/>
      <c r="C556" s="5"/>
      <c r="D556" s="5"/>
    </row>
    <row r="557" customFormat="false" ht="15.75" hidden="false" customHeight="false" outlineLevel="0" collapsed="false">
      <c r="A557" s="5"/>
      <c r="B557" s="5"/>
      <c r="C557" s="5"/>
      <c r="D557" s="5"/>
    </row>
    <row r="558" customFormat="false" ht="15.75" hidden="false" customHeight="false" outlineLevel="0" collapsed="false">
      <c r="A558" s="5"/>
      <c r="B558" s="5"/>
      <c r="C558" s="5"/>
      <c r="D558" s="5"/>
    </row>
    <row r="559" customFormat="false" ht="15.75" hidden="false" customHeight="false" outlineLevel="0" collapsed="false">
      <c r="A559" s="5"/>
      <c r="B559" s="5"/>
      <c r="C559" s="5"/>
      <c r="D559" s="5"/>
    </row>
    <row r="560" customFormat="false" ht="15.75" hidden="false" customHeight="false" outlineLevel="0" collapsed="false">
      <c r="A560" s="5"/>
      <c r="B560" s="5"/>
      <c r="C560" s="5"/>
      <c r="D560" s="5"/>
    </row>
    <row r="561" customFormat="false" ht="15.75" hidden="false" customHeight="false" outlineLevel="0" collapsed="false">
      <c r="A561" s="5"/>
      <c r="B561" s="5"/>
      <c r="C561" s="5"/>
      <c r="D561" s="5"/>
    </row>
    <row r="562" customFormat="false" ht="15.75" hidden="false" customHeight="false" outlineLevel="0" collapsed="false">
      <c r="A562" s="5"/>
      <c r="B562" s="5"/>
      <c r="C562" s="5"/>
      <c r="D562" s="5"/>
    </row>
    <row r="563" customFormat="false" ht="15.75" hidden="false" customHeight="false" outlineLevel="0" collapsed="false">
      <c r="A563" s="5"/>
      <c r="B563" s="5"/>
      <c r="C563" s="5"/>
      <c r="D563" s="5"/>
    </row>
    <row r="564" customFormat="false" ht="15.75" hidden="false" customHeight="false" outlineLevel="0" collapsed="false">
      <c r="A564" s="5"/>
      <c r="B564" s="5"/>
      <c r="C564" s="5"/>
      <c r="D564" s="5"/>
    </row>
    <row r="565" customFormat="false" ht="15.75" hidden="false" customHeight="false" outlineLevel="0" collapsed="false">
      <c r="A565" s="5"/>
      <c r="B565" s="5"/>
      <c r="C565" s="5"/>
      <c r="D565" s="5"/>
    </row>
    <row r="566" customFormat="false" ht="15.75" hidden="false" customHeight="false" outlineLevel="0" collapsed="false">
      <c r="A566" s="5"/>
      <c r="B566" s="5"/>
      <c r="C566" s="5"/>
      <c r="D566" s="5"/>
    </row>
    <row r="567" customFormat="false" ht="15.75" hidden="false" customHeight="false" outlineLevel="0" collapsed="false">
      <c r="A567" s="5"/>
      <c r="B567" s="5"/>
      <c r="C567" s="5"/>
      <c r="D567" s="5"/>
    </row>
    <row r="568" customFormat="false" ht="15.75" hidden="false" customHeight="false" outlineLevel="0" collapsed="false">
      <c r="A568" s="5"/>
      <c r="B568" s="5"/>
      <c r="C568" s="5"/>
      <c r="D568" s="5"/>
    </row>
    <row r="569" customFormat="false" ht="15.75" hidden="false" customHeight="false" outlineLevel="0" collapsed="false">
      <c r="A569" s="5"/>
      <c r="B569" s="5"/>
      <c r="C569" s="5"/>
      <c r="D569" s="5"/>
    </row>
    <row r="570" customFormat="false" ht="15.75" hidden="false" customHeight="false" outlineLevel="0" collapsed="false">
      <c r="A570" s="5"/>
      <c r="B570" s="5"/>
      <c r="C570" s="5"/>
      <c r="D570" s="5"/>
    </row>
    <row r="571" customFormat="false" ht="15.75" hidden="false" customHeight="false" outlineLevel="0" collapsed="false">
      <c r="A571" s="5"/>
      <c r="B571" s="5"/>
      <c r="C571" s="5"/>
      <c r="D571" s="5"/>
    </row>
    <row r="572" customFormat="false" ht="15.75" hidden="false" customHeight="false" outlineLevel="0" collapsed="false">
      <c r="A572" s="5"/>
      <c r="B572" s="5"/>
      <c r="C572" s="5"/>
      <c r="D572" s="5"/>
    </row>
    <row r="573" customFormat="false" ht="15.75" hidden="false" customHeight="false" outlineLevel="0" collapsed="false">
      <c r="A573" s="5"/>
      <c r="B573" s="5"/>
      <c r="C573" s="5"/>
      <c r="D573" s="5"/>
    </row>
    <row r="574" customFormat="false" ht="15.75" hidden="false" customHeight="false" outlineLevel="0" collapsed="false">
      <c r="A574" s="5"/>
      <c r="B574" s="5"/>
      <c r="C574" s="5"/>
      <c r="D574" s="5"/>
    </row>
    <row r="575" customFormat="false" ht="15.75" hidden="false" customHeight="false" outlineLevel="0" collapsed="false">
      <c r="A575" s="5"/>
      <c r="B575" s="5"/>
      <c r="C575" s="5"/>
      <c r="D575" s="5"/>
    </row>
    <row r="576" customFormat="false" ht="15.75" hidden="false" customHeight="false" outlineLevel="0" collapsed="false">
      <c r="A576" s="5"/>
      <c r="B576" s="5"/>
      <c r="C576" s="5"/>
      <c r="D576" s="5"/>
    </row>
    <row r="577" customFormat="false" ht="15.75" hidden="false" customHeight="false" outlineLevel="0" collapsed="false">
      <c r="A577" s="5"/>
      <c r="B577" s="5"/>
      <c r="C577" s="5"/>
      <c r="D577" s="5"/>
    </row>
    <row r="578" customFormat="false" ht="15.75" hidden="false" customHeight="false" outlineLevel="0" collapsed="false">
      <c r="A578" s="5"/>
      <c r="B578" s="5"/>
      <c r="C578" s="5"/>
      <c r="D578" s="5"/>
    </row>
    <row r="579" customFormat="false" ht="15.75" hidden="false" customHeight="false" outlineLevel="0" collapsed="false">
      <c r="A579" s="5"/>
      <c r="B579" s="5"/>
      <c r="C579" s="5"/>
      <c r="D579" s="5"/>
    </row>
    <row r="580" customFormat="false" ht="15.75" hidden="false" customHeight="false" outlineLevel="0" collapsed="false">
      <c r="A580" s="5"/>
      <c r="B580" s="5"/>
      <c r="C580" s="5"/>
      <c r="D580" s="5"/>
    </row>
    <row r="581" customFormat="false" ht="15.75" hidden="false" customHeight="false" outlineLevel="0" collapsed="false">
      <c r="A581" s="5"/>
      <c r="B581" s="5"/>
      <c r="C581" s="5"/>
      <c r="D581" s="5"/>
    </row>
    <row r="582" customFormat="false" ht="15.75" hidden="false" customHeight="false" outlineLevel="0" collapsed="false">
      <c r="A582" s="5"/>
      <c r="B582" s="5"/>
      <c r="C582" s="5"/>
      <c r="D582" s="5"/>
    </row>
    <row r="583" customFormat="false" ht="15.75" hidden="false" customHeight="false" outlineLevel="0" collapsed="false">
      <c r="A583" s="5"/>
      <c r="B583" s="5"/>
      <c r="C583" s="5"/>
      <c r="D583" s="5"/>
    </row>
    <row r="584" customFormat="false" ht="15.75" hidden="false" customHeight="false" outlineLevel="0" collapsed="false">
      <c r="A584" s="5"/>
      <c r="B584" s="5"/>
      <c r="C584" s="5"/>
      <c r="D584" s="5"/>
    </row>
    <row r="585" customFormat="false" ht="15.75" hidden="false" customHeight="false" outlineLevel="0" collapsed="false">
      <c r="A585" s="5"/>
      <c r="B585" s="5"/>
      <c r="C585" s="5"/>
      <c r="D585" s="5"/>
    </row>
    <row r="586" customFormat="false" ht="15.75" hidden="false" customHeight="false" outlineLevel="0" collapsed="false">
      <c r="A586" s="5"/>
      <c r="B586" s="5"/>
      <c r="C586" s="5"/>
      <c r="D586" s="5"/>
    </row>
    <row r="587" customFormat="false" ht="15.75" hidden="false" customHeight="false" outlineLevel="0" collapsed="false">
      <c r="A587" s="5"/>
      <c r="B587" s="5"/>
      <c r="C587" s="5"/>
      <c r="D587" s="5"/>
    </row>
    <row r="588" customFormat="false" ht="15.75" hidden="false" customHeight="false" outlineLevel="0" collapsed="false">
      <c r="A588" s="5"/>
      <c r="B588" s="5"/>
      <c r="C588" s="5"/>
      <c r="D588" s="5"/>
    </row>
    <row r="589" customFormat="false" ht="15.75" hidden="false" customHeight="false" outlineLevel="0" collapsed="false">
      <c r="A589" s="5"/>
      <c r="B589" s="5"/>
      <c r="C589" s="5"/>
      <c r="D589" s="5"/>
    </row>
    <row r="590" customFormat="false" ht="15.75" hidden="false" customHeight="false" outlineLevel="0" collapsed="false">
      <c r="A590" s="5"/>
      <c r="B590" s="5"/>
      <c r="C590" s="5"/>
      <c r="D590" s="5"/>
    </row>
    <row r="591" customFormat="false" ht="15.75" hidden="false" customHeight="false" outlineLevel="0" collapsed="false">
      <c r="A591" s="5"/>
      <c r="B591" s="5"/>
      <c r="C591" s="5"/>
      <c r="D591" s="5"/>
    </row>
    <row r="592" customFormat="false" ht="15.75" hidden="false" customHeight="false" outlineLevel="0" collapsed="false">
      <c r="A592" s="5"/>
      <c r="B592" s="5"/>
      <c r="C592" s="5"/>
      <c r="D592" s="5"/>
    </row>
    <row r="593" customFormat="false" ht="15.75" hidden="false" customHeight="false" outlineLevel="0" collapsed="false">
      <c r="A593" s="5"/>
      <c r="B593" s="5"/>
      <c r="C593" s="5"/>
      <c r="D593" s="5"/>
    </row>
    <row r="594" customFormat="false" ht="15.75" hidden="false" customHeight="false" outlineLevel="0" collapsed="false">
      <c r="A594" s="5"/>
      <c r="B594" s="5"/>
      <c r="C594" s="5"/>
      <c r="D594" s="5"/>
    </row>
    <row r="595" customFormat="false" ht="15.75" hidden="false" customHeight="false" outlineLevel="0" collapsed="false">
      <c r="A595" s="5"/>
      <c r="B595" s="5"/>
      <c r="C595" s="5"/>
      <c r="D595" s="5"/>
    </row>
    <row r="596" customFormat="false" ht="15.75" hidden="false" customHeight="false" outlineLevel="0" collapsed="false">
      <c r="A596" s="5"/>
      <c r="B596" s="5"/>
      <c r="C596" s="5"/>
      <c r="D596" s="5"/>
    </row>
    <row r="597" customFormat="false" ht="15.75" hidden="false" customHeight="false" outlineLevel="0" collapsed="false">
      <c r="A597" s="5"/>
      <c r="B597" s="5"/>
      <c r="C597" s="5"/>
      <c r="D597" s="5"/>
    </row>
    <row r="598" customFormat="false" ht="15.75" hidden="false" customHeight="false" outlineLevel="0" collapsed="false">
      <c r="A598" s="5"/>
      <c r="B598" s="5"/>
      <c r="C598" s="5"/>
      <c r="D598" s="5"/>
    </row>
    <row r="599" customFormat="false" ht="15.75" hidden="false" customHeight="false" outlineLevel="0" collapsed="false">
      <c r="A599" s="5"/>
      <c r="B599" s="5"/>
      <c r="C599" s="5"/>
      <c r="D599" s="5"/>
    </row>
    <row r="600" customFormat="false" ht="15.75" hidden="false" customHeight="false" outlineLevel="0" collapsed="false">
      <c r="A600" s="5"/>
      <c r="B600" s="5"/>
      <c r="C600" s="5"/>
      <c r="D600" s="5"/>
    </row>
    <row r="601" customFormat="false" ht="15.75" hidden="false" customHeight="false" outlineLevel="0" collapsed="false">
      <c r="A601" s="5"/>
      <c r="B601" s="5"/>
      <c r="C601" s="5"/>
      <c r="D601" s="5"/>
    </row>
    <row r="602" customFormat="false" ht="15.75" hidden="false" customHeight="false" outlineLevel="0" collapsed="false">
      <c r="A602" s="5"/>
      <c r="B602" s="5"/>
      <c r="C602" s="5"/>
      <c r="D602" s="5"/>
    </row>
    <row r="603" customFormat="false" ht="15.75" hidden="false" customHeight="false" outlineLevel="0" collapsed="false">
      <c r="A603" s="5"/>
      <c r="B603" s="5"/>
      <c r="C603" s="5"/>
      <c r="D603" s="5"/>
    </row>
    <row r="604" customFormat="false" ht="15.75" hidden="false" customHeight="false" outlineLevel="0" collapsed="false">
      <c r="A604" s="5"/>
      <c r="B604" s="5"/>
      <c r="C604" s="5"/>
      <c r="D604" s="5"/>
    </row>
    <row r="605" customFormat="false" ht="15.75" hidden="false" customHeight="false" outlineLevel="0" collapsed="false">
      <c r="A605" s="5"/>
      <c r="B605" s="5"/>
      <c r="C605" s="5"/>
      <c r="D605" s="5"/>
    </row>
    <row r="606" customFormat="false" ht="15.75" hidden="false" customHeight="false" outlineLevel="0" collapsed="false">
      <c r="A606" s="5"/>
      <c r="B606" s="5"/>
      <c r="C606" s="5"/>
      <c r="D606" s="5"/>
    </row>
    <row r="607" customFormat="false" ht="15.75" hidden="false" customHeight="false" outlineLevel="0" collapsed="false">
      <c r="A607" s="5"/>
      <c r="B607" s="5"/>
      <c r="C607" s="5"/>
      <c r="D607" s="5"/>
    </row>
    <row r="608" customFormat="false" ht="15.75" hidden="false" customHeight="false" outlineLevel="0" collapsed="false">
      <c r="A608" s="5"/>
      <c r="B608" s="5"/>
      <c r="C608" s="5"/>
      <c r="D608" s="5"/>
    </row>
    <row r="609" customFormat="false" ht="15.75" hidden="false" customHeight="false" outlineLevel="0" collapsed="false">
      <c r="A609" s="5"/>
      <c r="B609" s="5"/>
      <c r="C609" s="5"/>
      <c r="D609" s="5"/>
    </row>
    <row r="610" customFormat="false" ht="15.75" hidden="false" customHeight="false" outlineLevel="0" collapsed="false">
      <c r="A610" s="5"/>
      <c r="B610" s="5"/>
      <c r="C610" s="5"/>
      <c r="D610" s="5"/>
    </row>
    <row r="611" customFormat="false" ht="15.75" hidden="false" customHeight="false" outlineLevel="0" collapsed="false">
      <c r="A611" s="5"/>
      <c r="B611" s="5"/>
      <c r="C611" s="5"/>
      <c r="D611" s="5"/>
    </row>
    <row r="612" customFormat="false" ht="15.75" hidden="false" customHeight="false" outlineLevel="0" collapsed="false">
      <c r="A612" s="5"/>
      <c r="B612" s="5"/>
      <c r="C612" s="5"/>
      <c r="D612" s="5"/>
    </row>
    <row r="613" customFormat="false" ht="15.75" hidden="false" customHeight="false" outlineLevel="0" collapsed="false">
      <c r="A613" s="5"/>
      <c r="B613" s="5"/>
      <c r="C613" s="5"/>
      <c r="D613" s="5"/>
    </row>
    <row r="614" customFormat="false" ht="15.75" hidden="false" customHeight="false" outlineLevel="0" collapsed="false">
      <c r="A614" s="5"/>
      <c r="B614" s="5"/>
      <c r="C614" s="5"/>
      <c r="D614" s="5"/>
    </row>
    <row r="615" customFormat="false" ht="15.75" hidden="false" customHeight="false" outlineLevel="0" collapsed="false">
      <c r="A615" s="5"/>
      <c r="B615" s="5"/>
      <c r="C615" s="5"/>
      <c r="D615" s="5"/>
    </row>
    <row r="616" customFormat="false" ht="15.75" hidden="false" customHeight="false" outlineLevel="0" collapsed="false">
      <c r="A616" s="5"/>
      <c r="B616" s="5"/>
      <c r="C616" s="5"/>
      <c r="D616" s="5"/>
    </row>
    <row r="617" customFormat="false" ht="15.75" hidden="false" customHeight="false" outlineLevel="0" collapsed="false">
      <c r="A617" s="5"/>
      <c r="B617" s="5"/>
      <c r="C617" s="5"/>
      <c r="D617" s="5"/>
    </row>
    <row r="618" customFormat="false" ht="15.75" hidden="false" customHeight="false" outlineLevel="0" collapsed="false">
      <c r="A618" s="5"/>
      <c r="B618" s="5"/>
      <c r="C618" s="5"/>
      <c r="D618" s="5"/>
    </row>
    <row r="619" customFormat="false" ht="15.75" hidden="false" customHeight="false" outlineLevel="0" collapsed="false">
      <c r="A619" s="5"/>
      <c r="B619" s="5"/>
      <c r="C619" s="5"/>
      <c r="D619" s="5"/>
    </row>
    <row r="620" customFormat="false" ht="15.75" hidden="false" customHeight="false" outlineLevel="0" collapsed="false">
      <c r="A620" s="5"/>
      <c r="B620" s="5"/>
      <c r="C620" s="5"/>
      <c r="D620" s="5"/>
    </row>
    <row r="621" customFormat="false" ht="15.75" hidden="false" customHeight="false" outlineLevel="0" collapsed="false">
      <c r="A621" s="5"/>
      <c r="B621" s="5"/>
      <c r="C621" s="5"/>
      <c r="D621" s="5"/>
    </row>
    <row r="622" customFormat="false" ht="15.75" hidden="false" customHeight="false" outlineLevel="0" collapsed="false">
      <c r="A622" s="5"/>
      <c r="B622" s="5"/>
      <c r="C622" s="5"/>
      <c r="D622" s="5"/>
    </row>
    <row r="623" customFormat="false" ht="15.75" hidden="false" customHeight="false" outlineLevel="0" collapsed="false">
      <c r="A623" s="5"/>
      <c r="B623" s="5"/>
      <c r="C623" s="5"/>
      <c r="D623" s="5"/>
    </row>
    <row r="624" customFormat="false" ht="15.75" hidden="false" customHeight="false" outlineLevel="0" collapsed="false">
      <c r="A624" s="5"/>
      <c r="B624" s="5"/>
      <c r="C624" s="5"/>
      <c r="D624" s="5"/>
    </row>
    <row r="625" customFormat="false" ht="15.75" hidden="false" customHeight="false" outlineLevel="0" collapsed="false">
      <c r="A625" s="5"/>
      <c r="B625" s="5"/>
      <c r="C625" s="5"/>
      <c r="D625" s="5"/>
    </row>
    <row r="626" customFormat="false" ht="15.75" hidden="false" customHeight="false" outlineLevel="0" collapsed="false">
      <c r="A626" s="5"/>
      <c r="B626" s="5"/>
      <c r="C626" s="5"/>
      <c r="D626" s="5"/>
    </row>
    <row r="627" customFormat="false" ht="15.75" hidden="false" customHeight="false" outlineLevel="0" collapsed="false">
      <c r="A627" s="5"/>
      <c r="B627" s="5"/>
      <c r="C627" s="5"/>
      <c r="D627" s="5"/>
    </row>
    <row r="628" customFormat="false" ht="15.75" hidden="false" customHeight="false" outlineLevel="0" collapsed="false">
      <c r="A628" s="5"/>
      <c r="B628" s="5"/>
      <c r="C628" s="5"/>
      <c r="D628" s="5"/>
    </row>
    <row r="629" customFormat="false" ht="15.75" hidden="false" customHeight="false" outlineLevel="0" collapsed="false">
      <c r="A629" s="5"/>
      <c r="B629" s="5"/>
      <c r="C629" s="5"/>
      <c r="D629" s="5"/>
    </row>
    <row r="630" customFormat="false" ht="15.75" hidden="false" customHeight="false" outlineLevel="0" collapsed="false">
      <c r="A630" s="5"/>
      <c r="B630" s="5"/>
      <c r="C630" s="5"/>
      <c r="D630" s="5"/>
    </row>
    <row r="631" customFormat="false" ht="15.75" hidden="false" customHeight="false" outlineLevel="0" collapsed="false">
      <c r="A631" s="5"/>
      <c r="B631" s="5"/>
      <c r="C631" s="5"/>
      <c r="D631" s="5"/>
    </row>
    <row r="632" customFormat="false" ht="15.75" hidden="false" customHeight="false" outlineLevel="0" collapsed="false">
      <c r="A632" s="5"/>
      <c r="B632" s="5"/>
      <c r="C632" s="5"/>
      <c r="D632" s="5"/>
    </row>
    <row r="633" customFormat="false" ht="15.75" hidden="false" customHeight="false" outlineLevel="0" collapsed="false">
      <c r="A633" s="5"/>
      <c r="B633" s="5"/>
      <c r="C633" s="5"/>
      <c r="D633" s="5"/>
    </row>
    <row r="634" customFormat="false" ht="15.75" hidden="false" customHeight="false" outlineLevel="0" collapsed="false">
      <c r="A634" s="5"/>
      <c r="B634" s="5"/>
      <c r="C634" s="5"/>
      <c r="D634" s="5"/>
    </row>
    <row r="635" customFormat="false" ht="15.75" hidden="false" customHeight="false" outlineLevel="0" collapsed="false">
      <c r="A635" s="5"/>
      <c r="B635" s="5"/>
      <c r="C635" s="5"/>
      <c r="D635" s="5"/>
    </row>
    <row r="636" customFormat="false" ht="15.75" hidden="false" customHeight="false" outlineLevel="0" collapsed="false">
      <c r="A636" s="5"/>
      <c r="B636" s="5"/>
      <c r="C636" s="5"/>
      <c r="D636" s="5"/>
    </row>
    <row r="637" customFormat="false" ht="15.75" hidden="false" customHeight="false" outlineLevel="0" collapsed="false">
      <c r="A637" s="5"/>
      <c r="B637" s="5"/>
      <c r="C637" s="5"/>
      <c r="D637" s="5"/>
    </row>
    <row r="638" customFormat="false" ht="15.75" hidden="false" customHeight="false" outlineLevel="0" collapsed="false">
      <c r="A638" s="5"/>
      <c r="B638" s="5"/>
      <c r="C638" s="5"/>
      <c r="D638" s="5"/>
    </row>
    <row r="639" customFormat="false" ht="15.75" hidden="false" customHeight="false" outlineLevel="0" collapsed="false">
      <c r="A639" s="5"/>
      <c r="B639" s="5"/>
      <c r="C639" s="5"/>
      <c r="D639" s="5"/>
    </row>
    <row r="640" customFormat="false" ht="15.75" hidden="false" customHeight="false" outlineLevel="0" collapsed="false">
      <c r="A640" s="5"/>
      <c r="B640" s="5"/>
      <c r="C640" s="5"/>
      <c r="D640" s="5"/>
    </row>
    <row r="641" customFormat="false" ht="15.75" hidden="false" customHeight="false" outlineLevel="0" collapsed="false">
      <c r="A641" s="5"/>
      <c r="B641" s="5"/>
      <c r="C641" s="5"/>
      <c r="D641" s="5"/>
    </row>
    <row r="642" customFormat="false" ht="15.75" hidden="false" customHeight="false" outlineLevel="0" collapsed="false">
      <c r="A642" s="5"/>
      <c r="B642" s="5"/>
      <c r="C642" s="5"/>
      <c r="D642" s="5"/>
    </row>
    <row r="643" customFormat="false" ht="15.75" hidden="false" customHeight="false" outlineLevel="0" collapsed="false">
      <c r="A643" s="5"/>
      <c r="B643" s="5"/>
      <c r="C643" s="5"/>
      <c r="D643" s="5"/>
    </row>
    <row r="644" customFormat="false" ht="15.75" hidden="false" customHeight="false" outlineLevel="0" collapsed="false">
      <c r="A644" s="5"/>
      <c r="B644" s="5"/>
      <c r="C644" s="5"/>
      <c r="D644" s="5"/>
    </row>
    <row r="645" customFormat="false" ht="15.75" hidden="false" customHeight="false" outlineLevel="0" collapsed="false">
      <c r="A645" s="5"/>
      <c r="B645" s="5"/>
      <c r="C645" s="5"/>
      <c r="D645" s="5"/>
    </row>
    <row r="646" customFormat="false" ht="15.75" hidden="false" customHeight="false" outlineLevel="0" collapsed="false">
      <c r="A646" s="5"/>
      <c r="B646" s="5"/>
      <c r="C646" s="5"/>
      <c r="D646" s="5"/>
    </row>
    <row r="647" customFormat="false" ht="15.75" hidden="false" customHeight="false" outlineLevel="0" collapsed="false">
      <c r="A647" s="5"/>
      <c r="B647" s="5"/>
      <c r="C647" s="5"/>
      <c r="D647" s="5"/>
    </row>
    <row r="648" customFormat="false" ht="15.75" hidden="false" customHeight="false" outlineLevel="0" collapsed="false">
      <c r="A648" s="5"/>
      <c r="B648" s="5"/>
      <c r="C648" s="5"/>
      <c r="D648" s="5"/>
    </row>
    <row r="649" customFormat="false" ht="15.75" hidden="false" customHeight="false" outlineLevel="0" collapsed="false">
      <c r="A649" s="5"/>
      <c r="B649" s="5"/>
      <c r="C649" s="5"/>
      <c r="D649" s="5"/>
    </row>
    <row r="650" customFormat="false" ht="15.75" hidden="false" customHeight="false" outlineLevel="0" collapsed="false">
      <c r="A650" s="5"/>
      <c r="B650" s="5"/>
      <c r="C650" s="5"/>
      <c r="D650" s="5"/>
    </row>
    <row r="651" customFormat="false" ht="15.75" hidden="false" customHeight="false" outlineLevel="0" collapsed="false">
      <c r="A651" s="5"/>
      <c r="B651" s="5"/>
      <c r="C651" s="5"/>
      <c r="D651" s="5"/>
    </row>
    <row r="652" customFormat="false" ht="15.75" hidden="false" customHeight="false" outlineLevel="0" collapsed="false">
      <c r="A652" s="5"/>
      <c r="B652" s="5"/>
      <c r="C652" s="5"/>
      <c r="D652" s="5"/>
    </row>
    <row r="653" customFormat="false" ht="15.75" hidden="false" customHeight="false" outlineLevel="0" collapsed="false">
      <c r="A653" s="5"/>
      <c r="B653" s="5"/>
      <c r="C653" s="5"/>
      <c r="D653" s="5"/>
    </row>
    <row r="654" customFormat="false" ht="15.75" hidden="false" customHeight="false" outlineLevel="0" collapsed="false">
      <c r="A654" s="5"/>
      <c r="B654" s="5"/>
      <c r="C654" s="5"/>
      <c r="D654" s="5"/>
    </row>
    <row r="655" customFormat="false" ht="15.75" hidden="false" customHeight="false" outlineLevel="0" collapsed="false">
      <c r="A655" s="5"/>
      <c r="B655" s="5"/>
      <c r="C655" s="5"/>
      <c r="D655" s="5"/>
    </row>
    <row r="656" customFormat="false" ht="15.75" hidden="false" customHeight="false" outlineLevel="0" collapsed="false">
      <c r="A656" s="5"/>
      <c r="B656" s="5"/>
      <c r="C656" s="5"/>
      <c r="D656" s="5"/>
    </row>
    <row r="657" customFormat="false" ht="15.75" hidden="false" customHeight="false" outlineLevel="0" collapsed="false">
      <c r="A657" s="5"/>
      <c r="B657" s="5"/>
      <c r="C657" s="5"/>
      <c r="D657" s="5"/>
    </row>
    <row r="658" customFormat="false" ht="15.75" hidden="false" customHeight="false" outlineLevel="0" collapsed="false">
      <c r="A658" s="5"/>
      <c r="B658" s="5"/>
      <c r="C658" s="5"/>
      <c r="D658" s="5"/>
    </row>
    <row r="659" customFormat="false" ht="15.75" hidden="false" customHeight="false" outlineLevel="0" collapsed="false">
      <c r="A659" s="5"/>
      <c r="B659" s="5"/>
      <c r="C659" s="5"/>
      <c r="D659" s="5"/>
    </row>
    <row r="660" customFormat="false" ht="15.75" hidden="false" customHeight="false" outlineLevel="0" collapsed="false">
      <c r="A660" s="5"/>
      <c r="B660" s="5"/>
      <c r="C660" s="5"/>
      <c r="D660" s="5"/>
    </row>
    <row r="661" customFormat="false" ht="15.75" hidden="false" customHeight="false" outlineLevel="0" collapsed="false">
      <c r="A661" s="5"/>
      <c r="B661" s="5"/>
      <c r="C661" s="5"/>
      <c r="D661" s="5"/>
    </row>
    <row r="662" customFormat="false" ht="15.75" hidden="false" customHeight="false" outlineLevel="0" collapsed="false">
      <c r="A662" s="5"/>
      <c r="B662" s="5"/>
      <c r="C662" s="5"/>
      <c r="D662" s="5"/>
    </row>
    <row r="663" customFormat="false" ht="15.75" hidden="false" customHeight="false" outlineLevel="0" collapsed="false">
      <c r="A663" s="5"/>
      <c r="B663" s="5"/>
      <c r="C663" s="5"/>
      <c r="D663" s="5"/>
    </row>
    <row r="664" customFormat="false" ht="15.75" hidden="false" customHeight="false" outlineLevel="0" collapsed="false">
      <c r="A664" s="5"/>
      <c r="B664" s="5"/>
      <c r="C664" s="5"/>
      <c r="D664" s="5"/>
    </row>
    <row r="665" customFormat="false" ht="15.75" hidden="false" customHeight="false" outlineLevel="0" collapsed="false">
      <c r="A665" s="5"/>
      <c r="B665" s="5"/>
      <c r="C665" s="5"/>
      <c r="D665" s="5"/>
    </row>
    <row r="666" customFormat="false" ht="15.75" hidden="false" customHeight="false" outlineLevel="0" collapsed="false">
      <c r="A666" s="5"/>
      <c r="B666" s="5"/>
      <c r="C666" s="5"/>
      <c r="D666" s="5"/>
    </row>
    <row r="667" customFormat="false" ht="15.75" hidden="false" customHeight="false" outlineLevel="0" collapsed="false">
      <c r="A667" s="5"/>
      <c r="B667" s="5"/>
      <c r="C667" s="5"/>
      <c r="D667" s="5"/>
    </row>
    <row r="668" customFormat="false" ht="15.75" hidden="false" customHeight="false" outlineLevel="0" collapsed="false">
      <c r="A668" s="5"/>
      <c r="B668" s="5"/>
      <c r="C668" s="5"/>
      <c r="D668" s="5"/>
    </row>
    <row r="669" customFormat="false" ht="15.75" hidden="false" customHeight="false" outlineLevel="0" collapsed="false">
      <c r="A669" s="5"/>
      <c r="B669" s="5"/>
      <c r="C669" s="5"/>
      <c r="D669" s="5"/>
    </row>
    <row r="670" customFormat="false" ht="15.75" hidden="false" customHeight="false" outlineLevel="0" collapsed="false">
      <c r="A670" s="5"/>
      <c r="B670" s="5"/>
      <c r="C670" s="5"/>
      <c r="D670" s="5"/>
    </row>
    <row r="671" customFormat="false" ht="15.75" hidden="false" customHeight="false" outlineLevel="0" collapsed="false">
      <c r="A671" s="5"/>
      <c r="B671" s="5"/>
      <c r="C671" s="5"/>
      <c r="D671" s="5"/>
    </row>
    <row r="672" customFormat="false" ht="15.75" hidden="false" customHeight="false" outlineLevel="0" collapsed="false">
      <c r="A672" s="5"/>
      <c r="B672" s="5"/>
      <c r="C672" s="5"/>
      <c r="D672" s="5"/>
    </row>
    <row r="673" customFormat="false" ht="15.75" hidden="false" customHeight="false" outlineLevel="0" collapsed="false">
      <c r="A673" s="5"/>
      <c r="B673" s="5"/>
      <c r="C673" s="5"/>
      <c r="D673" s="5"/>
    </row>
    <row r="674" customFormat="false" ht="15.75" hidden="false" customHeight="false" outlineLevel="0" collapsed="false">
      <c r="A674" s="5"/>
      <c r="B674" s="5"/>
      <c r="C674" s="5"/>
      <c r="D674" s="5"/>
    </row>
    <row r="675" customFormat="false" ht="15.75" hidden="false" customHeight="false" outlineLevel="0" collapsed="false">
      <c r="A675" s="5"/>
      <c r="B675" s="5"/>
      <c r="C675" s="5"/>
      <c r="D675" s="5"/>
    </row>
    <row r="676" customFormat="false" ht="15.75" hidden="false" customHeight="false" outlineLevel="0" collapsed="false">
      <c r="A676" s="5"/>
      <c r="B676" s="5"/>
      <c r="C676" s="5"/>
      <c r="D676" s="5"/>
    </row>
    <row r="677" customFormat="false" ht="15.75" hidden="false" customHeight="false" outlineLevel="0" collapsed="false">
      <c r="A677" s="5"/>
      <c r="B677" s="5"/>
      <c r="C677" s="5"/>
      <c r="D677" s="5"/>
    </row>
    <row r="678" customFormat="false" ht="15.75" hidden="false" customHeight="false" outlineLevel="0" collapsed="false">
      <c r="A678" s="5"/>
      <c r="B678" s="5"/>
      <c r="C678" s="5"/>
      <c r="D678" s="5"/>
    </row>
    <row r="679" customFormat="false" ht="15.75" hidden="false" customHeight="false" outlineLevel="0" collapsed="false">
      <c r="A679" s="5"/>
      <c r="B679" s="5"/>
      <c r="C679" s="5"/>
      <c r="D679" s="5"/>
    </row>
    <row r="680" customFormat="false" ht="15.75" hidden="false" customHeight="false" outlineLevel="0" collapsed="false">
      <c r="A680" s="5"/>
      <c r="B680" s="5"/>
      <c r="C680" s="5"/>
      <c r="D680" s="5"/>
    </row>
    <row r="681" customFormat="false" ht="15.75" hidden="false" customHeight="false" outlineLevel="0" collapsed="false">
      <c r="A681" s="5"/>
      <c r="B681" s="5"/>
      <c r="C681" s="5"/>
      <c r="D681" s="5"/>
    </row>
    <row r="682" customFormat="false" ht="15.75" hidden="false" customHeight="false" outlineLevel="0" collapsed="false">
      <c r="A682" s="5"/>
      <c r="B682" s="5"/>
      <c r="C682" s="5"/>
      <c r="D682" s="5"/>
    </row>
    <row r="683" customFormat="false" ht="15.75" hidden="false" customHeight="false" outlineLevel="0" collapsed="false">
      <c r="A683" s="5"/>
      <c r="B683" s="5"/>
      <c r="C683" s="5"/>
      <c r="D683" s="5"/>
    </row>
    <row r="684" customFormat="false" ht="15.75" hidden="false" customHeight="false" outlineLevel="0" collapsed="false">
      <c r="A684" s="5"/>
      <c r="B684" s="5"/>
      <c r="C684" s="5"/>
      <c r="D684" s="5"/>
    </row>
    <row r="685" customFormat="false" ht="15.75" hidden="false" customHeight="false" outlineLevel="0" collapsed="false">
      <c r="A685" s="5"/>
      <c r="B685" s="5"/>
      <c r="C685" s="5"/>
      <c r="D685" s="5"/>
    </row>
    <row r="686" customFormat="false" ht="15.75" hidden="false" customHeight="false" outlineLevel="0" collapsed="false">
      <c r="A686" s="5"/>
      <c r="B686" s="5"/>
      <c r="C686" s="5"/>
      <c r="D686" s="5"/>
    </row>
    <row r="687" customFormat="false" ht="15.75" hidden="false" customHeight="false" outlineLevel="0" collapsed="false">
      <c r="A687" s="5"/>
      <c r="B687" s="5"/>
      <c r="C687" s="5"/>
      <c r="D687" s="5"/>
    </row>
    <row r="688" customFormat="false" ht="15.75" hidden="false" customHeight="false" outlineLevel="0" collapsed="false">
      <c r="A688" s="5"/>
      <c r="B688" s="5"/>
      <c r="C688" s="5"/>
      <c r="D688" s="5"/>
    </row>
    <row r="689" customFormat="false" ht="15.75" hidden="false" customHeight="false" outlineLevel="0" collapsed="false">
      <c r="A689" s="5"/>
      <c r="B689" s="5"/>
      <c r="C689" s="5"/>
      <c r="D689" s="5"/>
    </row>
    <row r="690" customFormat="false" ht="15.75" hidden="false" customHeight="false" outlineLevel="0" collapsed="false">
      <c r="A690" s="5"/>
      <c r="B690" s="5"/>
      <c r="C690" s="5"/>
      <c r="D690" s="5"/>
    </row>
    <row r="691" customFormat="false" ht="15.75" hidden="false" customHeight="false" outlineLevel="0" collapsed="false">
      <c r="A691" s="5"/>
      <c r="B691" s="5"/>
      <c r="C691" s="5"/>
      <c r="D691" s="5"/>
    </row>
    <row r="692" customFormat="false" ht="15.75" hidden="false" customHeight="false" outlineLevel="0" collapsed="false">
      <c r="A692" s="5"/>
      <c r="B692" s="5"/>
      <c r="C692" s="5"/>
      <c r="D692" s="5"/>
    </row>
    <row r="693" customFormat="false" ht="15.75" hidden="false" customHeight="false" outlineLevel="0" collapsed="false">
      <c r="A693" s="5"/>
      <c r="B693" s="5"/>
      <c r="C693" s="5"/>
      <c r="D693" s="5"/>
    </row>
    <row r="694" customFormat="false" ht="15.75" hidden="false" customHeight="false" outlineLevel="0" collapsed="false">
      <c r="A694" s="5"/>
      <c r="B694" s="5"/>
      <c r="C694" s="5"/>
      <c r="D694" s="5"/>
    </row>
    <row r="695" customFormat="false" ht="15.75" hidden="false" customHeight="false" outlineLevel="0" collapsed="false">
      <c r="A695" s="5"/>
      <c r="B695" s="5"/>
      <c r="C695" s="5"/>
      <c r="D695" s="5"/>
    </row>
    <row r="696" customFormat="false" ht="15.75" hidden="false" customHeight="false" outlineLevel="0" collapsed="false">
      <c r="A696" s="5"/>
      <c r="B696" s="5"/>
      <c r="C696" s="5"/>
      <c r="D696" s="5"/>
    </row>
    <row r="697" customFormat="false" ht="15.75" hidden="false" customHeight="false" outlineLevel="0" collapsed="false">
      <c r="A697" s="5"/>
      <c r="B697" s="5"/>
      <c r="C697" s="5"/>
      <c r="D697" s="5"/>
    </row>
    <row r="698" customFormat="false" ht="15.75" hidden="false" customHeight="false" outlineLevel="0" collapsed="false">
      <c r="A698" s="5"/>
      <c r="B698" s="5"/>
      <c r="C698" s="5"/>
      <c r="D698" s="5"/>
    </row>
    <row r="699" customFormat="false" ht="15.75" hidden="false" customHeight="false" outlineLevel="0" collapsed="false">
      <c r="A699" s="5"/>
      <c r="B699" s="5"/>
      <c r="C699" s="5"/>
      <c r="D699" s="5"/>
    </row>
    <row r="700" customFormat="false" ht="15.75" hidden="false" customHeight="false" outlineLevel="0" collapsed="false">
      <c r="A700" s="5"/>
      <c r="B700" s="5"/>
      <c r="C700" s="5"/>
      <c r="D700" s="5"/>
    </row>
    <row r="701" customFormat="false" ht="15.75" hidden="false" customHeight="false" outlineLevel="0" collapsed="false">
      <c r="A701" s="5"/>
      <c r="B701" s="5"/>
      <c r="C701" s="5"/>
      <c r="D701" s="5"/>
    </row>
    <row r="702" customFormat="false" ht="15.75" hidden="false" customHeight="false" outlineLevel="0" collapsed="false">
      <c r="A702" s="5"/>
      <c r="B702" s="5"/>
      <c r="C702" s="5"/>
      <c r="D702" s="5"/>
    </row>
    <row r="703" customFormat="false" ht="15.75" hidden="false" customHeight="false" outlineLevel="0" collapsed="false">
      <c r="A703" s="5"/>
      <c r="B703" s="5"/>
      <c r="C703" s="5"/>
      <c r="D703" s="5"/>
    </row>
    <row r="704" customFormat="false" ht="15.75" hidden="false" customHeight="false" outlineLevel="0" collapsed="false">
      <c r="A704" s="5"/>
      <c r="B704" s="5"/>
      <c r="C704" s="5"/>
      <c r="D704" s="5"/>
    </row>
    <row r="705" customFormat="false" ht="15.75" hidden="false" customHeight="false" outlineLevel="0" collapsed="false">
      <c r="A705" s="5"/>
      <c r="B705" s="5"/>
      <c r="C705" s="5"/>
      <c r="D705" s="5"/>
    </row>
    <row r="706" customFormat="false" ht="15.75" hidden="false" customHeight="false" outlineLevel="0" collapsed="false">
      <c r="A706" s="5"/>
      <c r="B706" s="5"/>
      <c r="C706" s="5"/>
      <c r="D706" s="5"/>
    </row>
    <row r="707" customFormat="false" ht="15.75" hidden="false" customHeight="false" outlineLevel="0" collapsed="false">
      <c r="A707" s="5"/>
      <c r="B707" s="5"/>
      <c r="C707" s="5"/>
      <c r="D707" s="5"/>
    </row>
    <row r="708" customFormat="false" ht="15.75" hidden="false" customHeight="false" outlineLevel="0" collapsed="false">
      <c r="A708" s="5"/>
      <c r="B708" s="5"/>
      <c r="C708" s="5"/>
      <c r="D708" s="5"/>
    </row>
    <row r="709" customFormat="false" ht="15.75" hidden="false" customHeight="false" outlineLevel="0" collapsed="false">
      <c r="A709" s="5"/>
      <c r="B709" s="5"/>
      <c r="C709" s="5"/>
      <c r="D709" s="5"/>
    </row>
    <row r="710" customFormat="false" ht="15.75" hidden="false" customHeight="false" outlineLevel="0" collapsed="false">
      <c r="A710" s="5"/>
      <c r="B710" s="5"/>
      <c r="C710" s="5"/>
      <c r="D710" s="5"/>
    </row>
    <row r="711" customFormat="false" ht="15.75" hidden="false" customHeight="false" outlineLevel="0" collapsed="false">
      <c r="A711" s="5"/>
      <c r="B711" s="5"/>
      <c r="C711" s="5"/>
      <c r="D711" s="5"/>
    </row>
    <row r="712" customFormat="false" ht="15.75" hidden="false" customHeight="false" outlineLevel="0" collapsed="false">
      <c r="A712" s="5"/>
      <c r="B712" s="5"/>
      <c r="C712" s="5"/>
      <c r="D712" s="5"/>
    </row>
    <row r="713" customFormat="false" ht="15.75" hidden="false" customHeight="false" outlineLevel="0" collapsed="false">
      <c r="A713" s="5"/>
      <c r="B713" s="5"/>
      <c r="C713" s="5"/>
      <c r="D713" s="5"/>
    </row>
    <row r="714" customFormat="false" ht="15.75" hidden="false" customHeight="false" outlineLevel="0" collapsed="false">
      <c r="A714" s="5"/>
      <c r="B714" s="5"/>
      <c r="C714" s="5"/>
      <c r="D714" s="5"/>
    </row>
    <row r="715" customFormat="false" ht="15.75" hidden="false" customHeight="false" outlineLevel="0" collapsed="false">
      <c r="A715" s="5"/>
      <c r="B715" s="5"/>
      <c r="C715" s="5"/>
      <c r="D715" s="5"/>
    </row>
    <row r="716" customFormat="false" ht="15.75" hidden="false" customHeight="false" outlineLevel="0" collapsed="false">
      <c r="A716" s="5"/>
      <c r="B716" s="5"/>
      <c r="C716" s="5"/>
      <c r="D716" s="5"/>
    </row>
    <row r="717" customFormat="false" ht="15.75" hidden="false" customHeight="false" outlineLevel="0" collapsed="false">
      <c r="A717" s="5"/>
      <c r="B717" s="5"/>
      <c r="C717" s="5"/>
      <c r="D717" s="5"/>
    </row>
    <row r="718" customFormat="false" ht="15.75" hidden="false" customHeight="false" outlineLevel="0" collapsed="false">
      <c r="A718" s="5"/>
      <c r="B718" s="5"/>
      <c r="C718" s="5"/>
      <c r="D718" s="5"/>
    </row>
    <row r="719" customFormat="false" ht="15.75" hidden="false" customHeight="false" outlineLevel="0" collapsed="false">
      <c r="A719" s="5"/>
      <c r="B719" s="5"/>
      <c r="C719" s="5"/>
      <c r="D719" s="5"/>
    </row>
    <row r="720" customFormat="false" ht="15.75" hidden="false" customHeight="false" outlineLevel="0" collapsed="false">
      <c r="A720" s="5"/>
      <c r="B720" s="5"/>
      <c r="C720" s="5"/>
      <c r="D720" s="5"/>
    </row>
    <row r="721" customFormat="false" ht="15.75" hidden="false" customHeight="false" outlineLevel="0" collapsed="false">
      <c r="A721" s="5"/>
      <c r="B721" s="5"/>
      <c r="C721" s="5"/>
      <c r="D721" s="5"/>
    </row>
    <row r="722" customFormat="false" ht="15.75" hidden="false" customHeight="false" outlineLevel="0" collapsed="false">
      <c r="A722" s="5"/>
      <c r="B722" s="5"/>
      <c r="C722" s="5"/>
      <c r="D722" s="5"/>
    </row>
    <row r="723" customFormat="false" ht="15.75" hidden="false" customHeight="false" outlineLevel="0" collapsed="false">
      <c r="A723" s="5"/>
      <c r="B723" s="5"/>
      <c r="C723" s="5"/>
      <c r="D723" s="5"/>
    </row>
    <row r="724" customFormat="false" ht="15.75" hidden="false" customHeight="false" outlineLevel="0" collapsed="false">
      <c r="A724" s="5"/>
      <c r="B724" s="5"/>
      <c r="C724" s="5"/>
      <c r="D724" s="5"/>
    </row>
    <row r="725" customFormat="false" ht="15.75" hidden="false" customHeight="false" outlineLevel="0" collapsed="false">
      <c r="A725" s="5"/>
      <c r="B725" s="5"/>
      <c r="C725" s="5"/>
      <c r="D725" s="5"/>
    </row>
    <row r="726" customFormat="false" ht="15.75" hidden="false" customHeight="false" outlineLevel="0" collapsed="false">
      <c r="A726" s="5"/>
      <c r="B726" s="5"/>
      <c r="C726" s="5"/>
      <c r="D726" s="5"/>
    </row>
    <row r="727" customFormat="false" ht="15.75" hidden="false" customHeight="false" outlineLevel="0" collapsed="false">
      <c r="A727" s="5"/>
      <c r="B727" s="5"/>
      <c r="C727" s="5"/>
      <c r="D727" s="5"/>
    </row>
    <row r="728" customFormat="false" ht="15.75" hidden="false" customHeight="false" outlineLevel="0" collapsed="false">
      <c r="A728" s="5"/>
      <c r="B728" s="5"/>
      <c r="C728" s="5"/>
      <c r="D728" s="5"/>
    </row>
    <row r="729" customFormat="false" ht="15.75" hidden="false" customHeight="false" outlineLevel="0" collapsed="false">
      <c r="A729" s="5"/>
      <c r="B729" s="5"/>
      <c r="C729" s="5"/>
      <c r="D729" s="5"/>
    </row>
    <row r="730" customFormat="false" ht="15.75" hidden="false" customHeight="false" outlineLevel="0" collapsed="false">
      <c r="A730" s="5"/>
      <c r="B730" s="5"/>
      <c r="C730" s="5"/>
      <c r="D730" s="5"/>
    </row>
    <row r="731" customFormat="false" ht="15.75" hidden="false" customHeight="false" outlineLevel="0" collapsed="false">
      <c r="A731" s="5"/>
      <c r="B731" s="5"/>
      <c r="C731" s="5"/>
      <c r="D731" s="5"/>
    </row>
    <row r="732" customFormat="false" ht="15.75" hidden="false" customHeight="false" outlineLevel="0" collapsed="false">
      <c r="A732" s="5"/>
      <c r="B732" s="5"/>
      <c r="C732" s="5"/>
      <c r="D732" s="5"/>
    </row>
    <row r="733" customFormat="false" ht="15.75" hidden="false" customHeight="false" outlineLevel="0" collapsed="false">
      <c r="A733" s="5"/>
      <c r="B733" s="5"/>
      <c r="C733" s="5"/>
      <c r="D733" s="5"/>
    </row>
    <row r="734" customFormat="false" ht="15.75" hidden="false" customHeight="false" outlineLevel="0" collapsed="false">
      <c r="A734" s="5"/>
      <c r="B734" s="5"/>
      <c r="C734" s="5"/>
      <c r="D734" s="5"/>
    </row>
    <row r="735" customFormat="false" ht="15.75" hidden="false" customHeight="false" outlineLevel="0" collapsed="false">
      <c r="A735" s="5"/>
      <c r="B735" s="5"/>
      <c r="C735" s="5"/>
      <c r="D735" s="5"/>
    </row>
    <row r="736" customFormat="false" ht="15.75" hidden="false" customHeight="false" outlineLevel="0" collapsed="false">
      <c r="A736" s="5"/>
      <c r="B736" s="5"/>
      <c r="C736" s="5"/>
      <c r="D736" s="5"/>
    </row>
    <row r="737" customFormat="false" ht="15.75" hidden="false" customHeight="false" outlineLevel="0" collapsed="false">
      <c r="A737" s="5"/>
      <c r="B737" s="5"/>
      <c r="C737" s="5"/>
      <c r="D737" s="5"/>
    </row>
    <row r="738" customFormat="false" ht="15.75" hidden="false" customHeight="false" outlineLevel="0" collapsed="false">
      <c r="A738" s="5"/>
      <c r="B738" s="5"/>
      <c r="C738" s="5"/>
      <c r="D738" s="5"/>
    </row>
    <row r="739" customFormat="false" ht="15.75" hidden="false" customHeight="false" outlineLevel="0" collapsed="false">
      <c r="A739" s="5"/>
      <c r="B739" s="5"/>
      <c r="C739" s="5"/>
      <c r="D739" s="5"/>
    </row>
    <row r="740" customFormat="false" ht="15.75" hidden="false" customHeight="false" outlineLevel="0" collapsed="false">
      <c r="A740" s="5"/>
      <c r="B740" s="5"/>
      <c r="C740" s="5"/>
      <c r="D740" s="5"/>
    </row>
    <row r="741" customFormat="false" ht="15.75" hidden="false" customHeight="false" outlineLevel="0" collapsed="false">
      <c r="A741" s="5"/>
      <c r="B741" s="5"/>
      <c r="C741" s="5"/>
      <c r="D741" s="5"/>
    </row>
    <row r="742" customFormat="false" ht="15.75" hidden="false" customHeight="false" outlineLevel="0" collapsed="false">
      <c r="A742" s="5"/>
      <c r="B742" s="5"/>
      <c r="C742" s="5"/>
      <c r="D742" s="5"/>
    </row>
    <row r="743" customFormat="false" ht="15.75" hidden="false" customHeight="false" outlineLevel="0" collapsed="false">
      <c r="A743" s="5"/>
      <c r="B743" s="5"/>
      <c r="C743" s="5"/>
      <c r="D743" s="5"/>
    </row>
    <row r="744" customFormat="false" ht="15.75" hidden="false" customHeight="false" outlineLevel="0" collapsed="false">
      <c r="A744" s="5"/>
      <c r="B744" s="5"/>
      <c r="C744" s="5"/>
      <c r="D744" s="5"/>
    </row>
    <row r="745" customFormat="false" ht="15.75" hidden="false" customHeight="false" outlineLevel="0" collapsed="false">
      <c r="A745" s="5"/>
      <c r="B745" s="5"/>
      <c r="C745" s="5"/>
      <c r="D745" s="5"/>
    </row>
    <row r="746" customFormat="false" ht="15.75" hidden="false" customHeight="false" outlineLevel="0" collapsed="false">
      <c r="A746" s="5"/>
      <c r="B746" s="5"/>
      <c r="C746" s="5"/>
      <c r="D746" s="5"/>
    </row>
    <row r="747" customFormat="false" ht="15.75" hidden="false" customHeight="false" outlineLevel="0" collapsed="false">
      <c r="A747" s="5"/>
      <c r="B747" s="5"/>
      <c r="C747" s="5"/>
      <c r="D747" s="5"/>
    </row>
    <row r="748" customFormat="false" ht="15.75" hidden="false" customHeight="false" outlineLevel="0" collapsed="false">
      <c r="A748" s="5"/>
      <c r="B748" s="5"/>
      <c r="C748" s="5"/>
      <c r="D748" s="5"/>
    </row>
    <row r="749" customFormat="false" ht="15.75" hidden="false" customHeight="false" outlineLevel="0" collapsed="false">
      <c r="A749" s="5"/>
      <c r="B749" s="5"/>
      <c r="C749" s="5"/>
      <c r="D749" s="5"/>
    </row>
    <row r="750" customFormat="false" ht="15.75" hidden="false" customHeight="false" outlineLevel="0" collapsed="false">
      <c r="A750" s="5"/>
      <c r="B750" s="5"/>
      <c r="C750" s="5"/>
      <c r="D750" s="5"/>
    </row>
    <row r="751" customFormat="false" ht="15.75" hidden="false" customHeight="false" outlineLevel="0" collapsed="false">
      <c r="A751" s="5"/>
      <c r="B751" s="5"/>
      <c r="C751" s="5"/>
      <c r="D751" s="5"/>
    </row>
    <row r="752" customFormat="false" ht="15.75" hidden="false" customHeight="false" outlineLevel="0" collapsed="false">
      <c r="A752" s="5"/>
      <c r="B752" s="5"/>
      <c r="C752" s="5"/>
      <c r="D752" s="5"/>
    </row>
    <row r="753" customFormat="false" ht="15.75" hidden="false" customHeight="false" outlineLevel="0" collapsed="false">
      <c r="A753" s="5"/>
      <c r="B753" s="5"/>
      <c r="C753" s="5"/>
      <c r="D753" s="5"/>
    </row>
    <row r="754" customFormat="false" ht="15.75" hidden="false" customHeight="false" outlineLevel="0" collapsed="false">
      <c r="A754" s="5"/>
      <c r="B754" s="5"/>
      <c r="C754" s="5"/>
      <c r="D754" s="5"/>
    </row>
    <row r="755" customFormat="false" ht="15.75" hidden="false" customHeight="false" outlineLevel="0" collapsed="false">
      <c r="A755" s="5"/>
      <c r="B755" s="5"/>
      <c r="C755" s="5"/>
      <c r="D755" s="5"/>
    </row>
    <row r="756" customFormat="false" ht="15.75" hidden="false" customHeight="false" outlineLevel="0" collapsed="false">
      <c r="A756" s="5"/>
      <c r="B756" s="5"/>
      <c r="C756" s="5"/>
      <c r="D756" s="5"/>
    </row>
    <row r="757" customFormat="false" ht="15.75" hidden="false" customHeight="false" outlineLevel="0" collapsed="false">
      <c r="A757" s="5"/>
      <c r="B757" s="5"/>
      <c r="C757" s="5"/>
      <c r="D757" s="5"/>
    </row>
    <row r="758" customFormat="false" ht="15.75" hidden="false" customHeight="false" outlineLevel="0" collapsed="false">
      <c r="A758" s="5"/>
      <c r="B758" s="5"/>
      <c r="C758" s="5"/>
      <c r="D758" s="5"/>
    </row>
    <row r="759" customFormat="false" ht="15.75" hidden="false" customHeight="false" outlineLevel="0" collapsed="false">
      <c r="A759" s="5"/>
      <c r="B759" s="5"/>
      <c r="C759" s="5"/>
      <c r="D759" s="5"/>
    </row>
    <row r="760" customFormat="false" ht="15.75" hidden="false" customHeight="false" outlineLevel="0" collapsed="false">
      <c r="A760" s="5"/>
      <c r="B760" s="5"/>
      <c r="C760" s="5"/>
      <c r="D760" s="5"/>
    </row>
    <row r="761" customFormat="false" ht="15.75" hidden="false" customHeight="false" outlineLevel="0" collapsed="false">
      <c r="A761" s="5"/>
      <c r="B761" s="5"/>
      <c r="C761" s="5"/>
      <c r="D761" s="5"/>
    </row>
    <row r="762" customFormat="false" ht="15.75" hidden="false" customHeight="false" outlineLevel="0" collapsed="false">
      <c r="A762" s="5"/>
      <c r="B762" s="5"/>
      <c r="C762" s="5"/>
      <c r="D762" s="5"/>
    </row>
    <row r="763" customFormat="false" ht="15.75" hidden="false" customHeight="false" outlineLevel="0" collapsed="false">
      <c r="A763" s="5"/>
      <c r="B763" s="5"/>
      <c r="C763" s="5"/>
      <c r="D763" s="5"/>
    </row>
    <row r="764" customFormat="false" ht="15.75" hidden="false" customHeight="false" outlineLevel="0" collapsed="false">
      <c r="A764" s="5"/>
      <c r="B764" s="5"/>
      <c r="C764" s="5"/>
      <c r="D764" s="5"/>
    </row>
    <row r="765" customFormat="false" ht="15.75" hidden="false" customHeight="false" outlineLevel="0" collapsed="false">
      <c r="A765" s="5"/>
      <c r="B765" s="5"/>
      <c r="C765" s="5"/>
      <c r="D765" s="5"/>
    </row>
    <row r="766" customFormat="false" ht="15.75" hidden="false" customHeight="false" outlineLevel="0" collapsed="false">
      <c r="A766" s="5"/>
      <c r="B766" s="5"/>
      <c r="C766" s="5"/>
      <c r="D766" s="5"/>
    </row>
    <row r="767" customFormat="false" ht="15.75" hidden="false" customHeight="false" outlineLevel="0" collapsed="false">
      <c r="A767" s="5"/>
      <c r="B767" s="5"/>
      <c r="C767" s="5"/>
      <c r="D767" s="5"/>
    </row>
    <row r="768" customFormat="false" ht="15.75" hidden="false" customHeight="false" outlineLevel="0" collapsed="false">
      <c r="A768" s="5"/>
      <c r="B768" s="5"/>
      <c r="C768" s="5"/>
      <c r="D768" s="5"/>
    </row>
    <row r="769" customFormat="false" ht="15.75" hidden="false" customHeight="false" outlineLevel="0" collapsed="false">
      <c r="A769" s="5"/>
      <c r="B769" s="5"/>
      <c r="C769" s="5"/>
      <c r="D769" s="5"/>
    </row>
    <row r="770" customFormat="false" ht="15.75" hidden="false" customHeight="false" outlineLevel="0" collapsed="false">
      <c r="A770" s="5"/>
      <c r="B770" s="5"/>
      <c r="C770" s="5"/>
      <c r="D770" s="5"/>
    </row>
    <row r="771" customFormat="false" ht="15.75" hidden="false" customHeight="false" outlineLevel="0" collapsed="false">
      <c r="A771" s="5"/>
      <c r="B771" s="5"/>
      <c r="C771" s="5"/>
      <c r="D771" s="5"/>
    </row>
    <row r="772" customFormat="false" ht="15.75" hidden="false" customHeight="false" outlineLevel="0" collapsed="false">
      <c r="A772" s="5"/>
      <c r="B772" s="5"/>
      <c r="C772" s="5"/>
      <c r="D772" s="5"/>
    </row>
    <row r="773" customFormat="false" ht="15.75" hidden="false" customHeight="false" outlineLevel="0" collapsed="false">
      <c r="A773" s="5"/>
      <c r="B773" s="5"/>
      <c r="C773" s="5"/>
      <c r="D773" s="5"/>
    </row>
    <row r="774" customFormat="false" ht="15.75" hidden="false" customHeight="false" outlineLevel="0" collapsed="false">
      <c r="A774" s="5"/>
      <c r="B774" s="5"/>
      <c r="C774" s="5"/>
      <c r="D774" s="5"/>
    </row>
    <row r="775" customFormat="false" ht="15.75" hidden="false" customHeight="false" outlineLevel="0" collapsed="false">
      <c r="A775" s="5"/>
      <c r="B775" s="5"/>
      <c r="C775" s="5"/>
      <c r="D775" s="5"/>
    </row>
    <row r="776" customFormat="false" ht="15.75" hidden="false" customHeight="false" outlineLevel="0" collapsed="false">
      <c r="A776" s="5"/>
      <c r="B776" s="5"/>
      <c r="C776" s="5"/>
      <c r="D776" s="5"/>
    </row>
    <row r="777" customFormat="false" ht="15.75" hidden="false" customHeight="false" outlineLevel="0" collapsed="false">
      <c r="A777" s="5"/>
      <c r="B777" s="5"/>
      <c r="C777" s="5"/>
      <c r="D777" s="5"/>
    </row>
    <row r="778" customFormat="false" ht="15.75" hidden="false" customHeight="false" outlineLevel="0" collapsed="false">
      <c r="A778" s="5"/>
      <c r="B778" s="5"/>
      <c r="C778" s="5"/>
      <c r="D778" s="5"/>
    </row>
    <row r="779" customFormat="false" ht="15.75" hidden="false" customHeight="false" outlineLevel="0" collapsed="false">
      <c r="A779" s="5"/>
      <c r="B779" s="5"/>
      <c r="C779" s="5"/>
      <c r="D779" s="5"/>
    </row>
    <row r="780" customFormat="false" ht="15.75" hidden="false" customHeight="false" outlineLevel="0" collapsed="false">
      <c r="A780" s="5"/>
      <c r="B780" s="5"/>
      <c r="C780" s="5"/>
      <c r="D780" s="5"/>
    </row>
    <row r="781" customFormat="false" ht="15.75" hidden="false" customHeight="false" outlineLevel="0" collapsed="false">
      <c r="A781" s="5"/>
      <c r="B781" s="5"/>
      <c r="C781" s="5"/>
      <c r="D781" s="5"/>
    </row>
    <row r="782" customFormat="false" ht="15.75" hidden="false" customHeight="false" outlineLevel="0" collapsed="false">
      <c r="A782" s="5"/>
      <c r="B782" s="5"/>
      <c r="C782" s="5"/>
      <c r="D782" s="5"/>
    </row>
    <row r="783" customFormat="false" ht="15.75" hidden="false" customHeight="false" outlineLevel="0" collapsed="false">
      <c r="A783" s="5"/>
      <c r="B783" s="5"/>
      <c r="C783" s="5"/>
      <c r="D783" s="5"/>
    </row>
    <row r="784" customFormat="false" ht="15.75" hidden="false" customHeight="false" outlineLevel="0" collapsed="false">
      <c r="A784" s="5"/>
      <c r="B784" s="5"/>
      <c r="C784" s="5"/>
      <c r="D784" s="5"/>
    </row>
    <row r="785" customFormat="false" ht="15.75" hidden="false" customHeight="false" outlineLevel="0" collapsed="false">
      <c r="A785" s="5"/>
      <c r="B785" s="5"/>
      <c r="C785" s="5"/>
      <c r="D785" s="5"/>
    </row>
    <row r="786" customFormat="false" ht="15.75" hidden="false" customHeight="false" outlineLevel="0" collapsed="false">
      <c r="A786" s="5"/>
      <c r="B786" s="5"/>
      <c r="C786" s="5"/>
      <c r="D786" s="5"/>
    </row>
    <row r="787" customFormat="false" ht="15.75" hidden="false" customHeight="false" outlineLevel="0" collapsed="false">
      <c r="A787" s="5"/>
      <c r="B787" s="5"/>
      <c r="C787" s="5"/>
      <c r="D787" s="5"/>
    </row>
    <row r="788" customFormat="false" ht="15.75" hidden="false" customHeight="false" outlineLevel="0" collapsed="false">
      <c r="A788" s="5"/>
      <c r="B788" s="5"/>
      <c r="C788" s="5"/>
      <c r="D788" s="5"/>
    </row>
    <row r="789" customFormat="false" ht="15.75" hidden="false" customHeight="false" outlineLevel="0" collapsed="false">
      <c r="A789" s="5"/>
      <c r="B789" s="5"/>
      <c r="C789" s="5"/>
      <c r="D789" s="5"/>
    </row>
    <row r="790" customFormat="false" ht="15.75" hidden="false" customHeight="false" outlineLevel="0" collapsed="false">
      <c r="A790" s="5"/>
      <c r="B790" s="5"/>
      <c r="C790" s="5"/>
      <c r="D790" s="5"/>
    </row>
    <row r="791" customFormat="false" ht="15.75" hidden="false" customHeight="false" outlineLevel="0" collapsed="false">
      <c r="A791" s="5"/>
      <c r="B791" s="5"/>
      <c r="C791" s="5"/>
      <c r="D791" s="5"/>
    </row>
    <row r="792" customFormat="false" ht="15.75" hidden="false" customHeight="false" outlineLevel="0" collapsed="false">
      <c r="A792" s="5"/>
      <c r="B792" s="5"/>
      <c r="C792" s="5"/>
      <c r="D792" s="5"/>
    </row>
    <row r="793" customFormat="false" ht="15.75" hidden="false" customHeight="false" outlineLevel="0" collapsed="false">
      <c r="A793" s="5"/>
      <c r="B793" s="5"/>
      <c r="C793" s="5"/>
      <c r="D793" s="5"/>
    </row>
    <row r="794" customFormat="false" ht="15.75" hidden="false" customHeight="false" outlineLevel="0" collapsed="false">
      <c r="A794" s="5"/>
      <c r="B794" s="5"/>
      <c r="C794" s="5"/>
      <c r="D794" s="5"/>
    </row>
    <row r="795" customFormat="false" ht="15.75" hidden="false" customHeight="false" outlineLevel="0" collapsed="false">
      <c r="A795" s="5"/>
      <c r="B795" s="5"/>
      <c r="C795" s="5"/>
      <c r="D795" s="5"/>
    </row>
    <row r="796" customFormat="false" ht="15.75" hidden="false" customHeight="false" outlineLevel="0" collapsed="false">
      <c r="A796" s="5"/>
      <c r="B796" s="5"/>
      <c r="C796" s="5"/>
      <c r="D796" s="5"/>
    </row>
    <row r="797" customFormat="false" ht="15.75" hidden="false" customHeight="false" outlineLevel="0" collapsed="false">
      <c r="A797" s="5"/>
      <c r="B797" s="5"/>
      <c r="C797" s="5"/>
      <c r="D797" s="5"/>
    </row>
    <row r="798" customFormat="false" ht="15.75" hidden="false" customHeight="false" outlineLevel="0" collapsed="false">
      <c r="A798" s="5"/>
      <c r="B798" s="5"/>
      <c r="C798" s="5"/>
      <c r="D798" s="5"/>
    </row>
    <row r="799" customFormat="false" ht="15.75" hidden="false" customHeight="false" outlineLevel="0" collapsed="false">
      <c r="A799" s="5"/>
      <c r="B799" s="5"/>
      <c r="C799" s="5"/>
      <c r="D799" s="5"/>
    </row>
    <row r="800" customFormat="false" ht="15.75" hidden="false" customHeight="false" outlineLevel="0" collapsed="false">
      <c r="A800" s="5"/>
      <c r="B800" s="5"/>
      <c r="C800" s="5"/>
      <c r="D800" s="5"/>
    </row>
    <row r="801" customFormat="false" ht="15.75" hidden="false" customHeight="false" outlineLevel="0" collapsed="false">
      <c r="A801" s="5"/>
      <c r="B801" s="5"/>
      <c r="C801" s="5"/>
      <c r="D801" s="5"/>
    </row>
    <row r="802" customFormat="false" ht="15.75" hidden="false" customHeight="false" outlineLevel="0" collapsed="false">
      <c r="A802" s="5"/>
      <c r="B802" s="5"/>
      <c r="C802" s="5"/>
      <c r="D802" s="5"/>
    </row>
    <row r="803" customFormat="false" ht="15.75" hidden="false" customHeight="false" outlineLevel="0" collapsed="false">
      <c r="A803" s="5"/>
      <c r="B803" s="5"/>
      <c r="C803" s="5"/>
      <c r="D803" s="5"/>
    </row>
    <row r="804" customFormat="false" ht="15.75" hidden="false" customHeight="false" outlineLevel="0" collapsed="false">
      <c r="A804" s="5"/>
      <c r="B804" s="5"/>
      <c r="C804" s="5"/>
      <c r="D804" s="5"/>
    </row>
    <row r="805" customFormat="false" ht="15.75" hidden="false" customHeight="false" outlineLevel="0" collapsed="false">
      <c r="A805" s="5"/>
      <c r="B805" s="5"/>
      <c r="C805" s="5"/>
      <c r="D805" s="5"/>
    </row>
    <row r="806" customFormat="false" ht="15.75" hidden="false" customHeight="false" outlineLevel="0" collapsed="false">
      <c r="A806" s="5"/>
      <c r="B806" s="5"/>
      <c r="C806" s="5"/>
      <c r="D806" s="5"/>
    </row>
    <row r="807" customFormat="false" ht="15.75" hidden="false" customHeight="false" outlineLevel="0" collapsed="false">
      <c r="A807" s="5"/>
      <c r="B807" s="5"/>
      <c r="C807" s="5"/>
      <c r="D807" s="5"/>
    </row>
    <row r="808" customFormat="false" ht="15.75" hidden="false" customHeight="false" outlineLevel="0" collapsed="false">
      <c r="A808" s="5"/>
      <c r="B808" s="5"/>
      <c r="C808" s="5"/>
      <c r="D808" s="5"/>
    </row>
    <row r="809" customFormat="false" ht="15.75" hidden="false" customHeight="false" outlineLevel="0" collapsed="false">
      <c r="A809" s="5"/>
      <c r="B809" s="5"/>
      <c r="C809" s="5"/>
      <c r="D809" s="5"/>
    </row>
    <row r="810" customFormat="false" ht="15.75" hidden="false" customHeight="false" outlineLevel="0" collapsed="false">
      <c r="A810" s="5"/>
      <c r="B810" s="5"/>
      <c r="C810" s="5"/>
      <c r="D810" s="5"/>
    </row>
    <row r="811" customFormat="false" ht="15.75" hidden="false" customHeight="false" outlineLevel="0" collapsed="false">
      <c r="A811" s="5"/>
      <c r="B811" s="5"/>
      <c r="C811" s="5"/>
      <c r="D811" s="5"/>
    </row>
    <row r="812" customFormat="false" ht="15.75" hidden="false" customHeight="false" outlineLevel="0" collapsed="false">
      <c r="A812" s="5"/>
      <c r="B812" s="5"/>
      <c r="C812" s="5"/>
      <c r="D812" s="5"/>
    </row>
    <row r="813" customFormat="false" ht="15.75" hidden="false" customHeight="false" outlineLevel="0" collapsed="false">
      <c r="A813" s="5"/>
      <c r="B813" s="5"/>
      <c r="C813" s="5"/>
      <c r="D813" s="5"/>
    </row>
    <row r="814" customFormat="false" ht="15.75" hidden="false" customHeight="false" outlineLevel="0" collapsed="false">
      <c r="A814" s="5"/>
      <c r="B814" s="5"/>
      <c r="C814" s="5"/>
      <c r="D814" s="5"/>
    </row>
    <row r="815" customFormat="false" ht="15.75" hidden="false" customHeight="false" outlineLevel="0" collapsed="false">
      <c r="A815" s="5"/>
      <c r="B815" s="5"/>
      <c r="C815" s="5"/>
      <c r="D815" s="5"/>
    </row>
    <row r="816" customFormat="false" ht="15.75" hidden="false" customHeight="false" outlineLevel="0" collapsed="false">
      <c r="A816" s="5"/>
      <c r="B816" s="5"/>
      <c r="C816" s="5"/>
      <c r="D816" s="5"/>
    </row>
    <row r="817" customFormat="false" ht="15.75" hidden="false" customHeight="false" outlineLevel="0" collapsed="false">
      <c r="A817" s="5"/>
      <c r="B817" s="5"/>
      <c r="C817" s="5"/>
      <c r="D817" s="5"/>
    </row>
    <row r="818" customFormat="false" ht="15.75" hidden="false" customHeight="false" outlineLevel="0" collapsed="false">
      <c r="A818" s="5"/>
      <c r="B818" s="5"/>
      <c r="C818" s="5"/>
      <c r="D818" s="5"/>
    </row>
    <row r="819" customFormat="false" ht="15.75" hidden="false" customHeight="false" outlineLevel="0" collapsed="false">
      <c r="A819" s="5"/>
      <c r="B819" s="5"/>
      <c r="C819" s="5"/>
      <c r="D819" s="5"/>
    </row>
    <row r="820" customFormat="false" ht="15.75" hidden="false" customHeight="false" outlineLevel="0" collapsed="false">
      <c r="A820" s="5"/>
      <c r="B820" s="5"/>
      <c r="C820" s="5"/>
      <c r="D820" s="5"/>
    </row>
    <row r="821" customFormat="false" ht="15.75" hidden="false" customHeight="false" outlineLevel="0" collapsed="false">
      <c r="A821" s="5"/>
      <c r="B821" s="5"/>
      <c r="C821" s="5"/>
      <c r="D821" s="5"/>
    </row>
    <row r="822" customFormat="false" ht="15.75" hidden="false" customHeight="false" outlineLevel="0" collapsed="false">
      <c r="A822" s="5"/>
      <c r="B822" s="5"/>
      <c r="C822" s="5"/>
      <c r="D822" s="5"/>
    </row>
    <row r="823" customFormat="false" ht="15.75" hidden="false" customHeight="false" outlineLevel="0" collapsed="false">
      <c r="A823" s="5"/>
      <c r="B823" s="5"/>
      <c r="C823" s="5"/>
      <c r="D823" s="5"/>
    </row>
    <row r="824" customFormat="false" ht="15.75" hidden="false" customHeight="false" outlineLevel="0" collapsed="false">
      <c r="A824" s="5"/>
      <c r="B824" s="5"/>
      <c r="C824" s="5"/>
      <c r="D824" s="5"/>
    </row>
    <row r="825" customFormat="false" ht="15.75" hidden="false" customHeight="false" outlineLevel="0" collapsed="false">
      <c r="A825" s="5"/>
      <c r="B825" s="5"/>
      <c r="C825" s="5"/>
      <c r="D825" s="5"/>
    </row>
    <row r="826" customFormat="false" ht="15.75" hidden="false" customHeight="false" outlineLevel="0" collapsed="false">
      <c r="A826" s="5"/>
      <c r="B826" s="5"/>
      <c r="C826" s="5"/>
      <c r="D826" s="5"/>
    </row>
    <row r="827" customFormat="false" ht="15.75" hidden="false" customHeight="false" outlineLevel="0" collapsed="false">
      <c r="A827" s="5"/>
      <c r="B827" s="5"/>
      <c r="C827" s="5"/>
      <c r="D827" s="5"/>
    </row>
    <row r="828" customFormat="false" ht="15.75" hidden="false" customHeight="false" outlineLevel="0" collapsed="false">
      <c r="A828" s="5"/>
      <c r="B828" s="5"/>
      <c r="C828" s="5"/>
      <c r="D828" s="5"/>
    </row>
    <row r="829" customFormat="false" ht="15.75" hidden="false" customHeight="false" outlineLevel="0" collapsed="false">
      <c r="A829" s="5"/>
      <c r="B829" s="5"/>
      <c r="C829" s="5"/>
      <c r="D829" s="5"/>
    </row>
    <row r="830" customFormat="false" ht="15.75" hidden="false" customHeight="false" outlineLevel="0" collapsed="false">
      <c r="A830" s="5"/>
      <c r="B830" s="5"/>
      <c r="C830" s="5"/>
      <c r="D830" s="5"/>
    </row>
    <row r="831" customFormat="false" ht="15.75" hidden="false" customHeight="false" outlineLevel="0" collapsed="false">
      <c r="A831" s="5"/>
      <c r="B831" s="5"/>
      <c r="C831" s="5"/>
      <c r="D831" s="5"/>
    </row>
    <row r="832" customFormat="false" ht="15.75" hidden="false" customHeight="false" outlineLevel="0" collapsed="false">
      <c r="A832" s="5"/>
      <c r="B832" s="5"/>
      <c r="C832" s="5"/>
      <c r="D832" s="5"/>
    </row>
    <row r="833" customFormat="false" ht="15.75" hidden="false" customHeight="false" outlineLevel="0" collapsed="false">
      <c r="A833" s="5"/>
      <c r="B833" s="5"/>
      <c r="C833" s="5"/>
      <c r="D833" s="5"/>
    </row>
    <row r="834" customFormat="false" ht="15.75" hidden="false" customHeight="false" outlineLevel="0" collapsed="false">
      <c r="A834" s="5"/>
      <c r="B834" s="5"/>
      <c r="C834" s="5"/>
      <c r="D834" s="5"/>
    </row>
    <row r="835" customFormat="false" ht="15.75" hidden="false" customHeight="false" outlineLevel="0" collapsed="false">
      <c r="A835" s="5"/>
      <c r="B835" s="5"/>
      <c r="C835" s="5"/>
      <c r="D835" s="5"/>
    </row>
    <row r="836" customFormat="false" ht="15.75" hidden="false" customHeight="false" outlineLevel="0" collapsed="false">
      <c r="A836" s="5"/>
      <c r="B836" s="5"/>
      <c r="C836" s="5"/>
      <c r="D836" s="5"/>
    </row>
    <row r="837" customFormat="false" ht="15.75" hidden="false" customHeight="false" outlineLevel="0" collapsed="false">
      <c r="A837" s="5"/>
      <c r="B837" s="5"/>
      <c r="C837" s="5"/>
      <c r="D837" s="5"/>
    </row>
    <row r="838" customFormat="false" ht="15.75" hidden="false" customHeight="false" outlineLevel="0" collapsed="false">
      <c r="A838" s="5"/>
      <c r="B838" s="5"/>
      <c r="C838" s="5"/>
      <c r="D838" s="5"/>
    </row>
    <row r="839" customFormat="false" ht="15.75" hidden="false" customHeight="false" outlineLevel="0" collapsed="false">
      <c r="A839" s="5"/>
      <c r="B839" s="5"/>
      <c r="C839" s="5"/>
      <c r="D839" s="5"/>
    </row>
    <row r="840" customFormat="false" ht="15.75" hidden="false" customHeight="false" outlineLevel="0" collapsed="false">
      <c r="A840" s="5"/>
      <c r="B840" s="5"/>
      <c r="C840" s="5"/>
      <c r="D840" s="5"/>
    </row>
    <row r="841" customFormat="false" ht="15.75" hidden="false" customHeight="false" outlineLevel="0" collapsed="false">
      <c r="A841" s="5"/>
      <c r="B841" s="5"/>
      <c r="C841" s="5"/>
      <c r="D841" s="5"/>
    </row>
    <row r="842" customFormat="false" ht="15.75" hidden="false" customHeight="false" outlineLevel="0" collapsed="false">
      <c r="A842" s="5"/>
      <c r="B842" s="5"/>
      <c r="C842" s="5"/>
      <c r="D842" s="5"/>
    </row>
    <row r="843" customFormat="false" ht="15.75" hidden="false" customHeight="false" outlineLevel="0" collapsed="false">
      <c r="A843" s="5"/>
      <c r="B843" s="5"/>
      <c r="C843" s="5"/>
      <c r="D843" s="5"/>
    </row>
    <row r="844" customFormat="false" ht="15.75" hidden="false" customHeight="false" outlineLevel="0" collapsed="false">
      <c r="A844" s="5"/>
      <c r="B844" s="5"/>
      <c r="C844" s="5"/>
      <c r="D844" s="5"/>
    </row>
    <row r="845" customFormat="false" ht="15.75" hidden="false" customHeight="false" outlineLevel="0" collapsed="false">
      <c r="A845" s="5"/>
      <c r="B845" s="5"/>
      <c r="C845" s="5"/>
      <c r="D845" s="5"/>
    </row>
    <row r="846" customFormat="false" ht="15.75" hidden="false" customHeight="false" outlineLevel="0" collapsed="false">
      <c r="A846" s="5"/>
      <c r="B846" s="5"/>
      <c r="C846" s="5"/>
      <c r="D846" s="5"/>
    </row>
    <row r="847" customFormat="false" ht="15.75" hidden="false" customHeight="false" outlineLevel="0" collapsed="false">
      <c r="A847" s="5"/>
      <c r="B847" s="5"/>
      <c r="C847" s="5"/>
      <c r="D847" s="5"/>
    </row>
    <row r="848" customFormat="false" ht="15.75" hidden="false" customHeight="false" outlineLevel="0" collapsed="false">
      <c r="A848" s="5"/>
      <c r="B848" s="5"/>
      <c r="C848" s="5"/>
      <c r="D848" s="5"/>
    </row>
    <row r="849" customFormat="false" ht="15.75" hidden="false" customHeight="false" outlineLevel="0" collapsed="false">
      <c r="A849" s="5"/>
      <c r="B849" s="5"/>
      <c r="C849" s="5"/>
      <c r="D849" s="5"/>
    </row>
    <row r="850" customFormat="false" ht="15.75" hidden="false" customHeight="false" outlineLevel="0" collapsed="false">
      <c r="A850" s="5"/>
      <c r="B850" s="5"/>
      <c r="C850" s="5"/>
      <c r="D850" s="5"/>
    </row>
    <row r="851" customFormat="false" ht="15.75" hidden="false" customHeight="false" outlineLevel="0" collapsed="false">
      <c r="A851" s="5"/>
      <c r="B851" s="5"/>
      <c r="C851" s="5"/>
      <c r="D851" s="5"/>
    </row>
    <row r="852" customFormat="false" ht="15.75" hidden="false" customHeight="false" outlineLevel="0" collapsed="false">
      <c r="A852" s="5"/>
      <c r="B852" s="5"/>
      <c r="C852" s="5"/>
      <c r="D852" s="5"/>
    </row>
    <row r="853" customFormat="false" ht="15.75" hidden="false" customHeight="false" outlineLevel="0" collapsed="false">
      <c r="A853" s="5"/>
      <c r="B853" s="5"/>
      <c r="C853" s="5"/>
      <c r="D853" s="5"/>
    </row>
    <row r="854" customFormat="false" ht="15.75" hidden="false" customHeight="false" outlineLevel="0" collapsed="false">
      <c r="A854" s="5"/>
      <c r="B854" s="5"/>
      <c r="C854" s="5"/>
      <c r="D854" s="5"/>
    </row>
    <row r="855" customFormat="false" ht="15.75" hidden="false" customHeight="false" outlineLevel="0" collapsed="false">
      <c r="A855" s="5"/>
      <c r="B855" s="5"/>
      <c r="C855" s="5"/>
      <c r="D855" s="5"/>
    </row>
    <row r="856" customFormat="false" ht="15.75" hidden="false" customHeight="false" outlineLevel="0" collapsed="false">
      <c r="A856" s="5"/>
      <c r="B856" s="5"/>
      <c r="C856" s="5"/>
      <c r="D856" s="5"/>
    </row>
    <row r="857" customFormat="false" ht="15.75" hidden="false" customHeight="false" outlineLevel="0" collapsed="false">
      <c r="A857" s="5"/>
      <c r="B857" s="5"/>
      <c r="C857" s="5"/>
      <c r="D857" s="5"/>
    </row>
    <row r="858" customFormat="false" ht="15.75" hidden="false" customHeight="false" outlineLevel="0" collapsed="false">
      <c r="A858" s="5"/>
      <c r="B858" s="5"/>
      <c r="C858" s="5"/>
      <c r="D858" s="5"/>
    </row>
    <row r="859" customFormat="false" ht="15.75" hidden="false" customHeight="false" outlineLevel="0" collapsed="false">
      <c r="A859" s="5"/>
      <c r="B859" s="5"/>
      <c r="C859" s="5"/>
      <c r="D859" s="5"/>
    </row>
    <row r="860" customFormat="false" ht="15.75" hidden="false" customHeight="false" outlineLevel="0" collapsed="false">
      <c r="A860" s="5"/>
      <c r="B860" s="5"/>
      <c r="C860" s="5"/>
      <c r="D860" s="5"/>
    </row>
    <row r="861" customFormat="false" ht="15.75" hidden="false" customHeight="false" outlineLevel="0" collapsed="false">
      <c r="A861" s="5"/>
      <c r="B861" s="5"/>
      <c r="C861" s="5"/>
      <c r="D861" s="5"/>
    </row>
    <row r="862" customFormat="false" ht="15.75" hidden="false" customHeight="false" outlineLevel="0" collapsed="false">
      <c r="A862" s="5"/>
      <c r="B862" s="5"/>
      <c r="C862" s="5"/>
      <c r="D862" s="5"/>
    </row>
    <row r="863" customFormat="false" ht="15.75" hidden="false" customHeight="false" outlineLevel="0" collapsed="false">
      <c r="A863" s="5"/>
      <c r="B863" s="5"/>
      <c r="C863" s="5"/>
      <c r="D863" s="5"/>
    </row>
    <row r="864" customFormat="false" ht="15.75" hidden="false" customHeight="false" outlineLevel="0" collapsed="false">
      <c r="A864" s="5"/>
      <c r="B864" s="5"/>
      <c r="C864" s="5"/>
      <c r="D864" s="5"/>
    </row>
    <row r="865" customFormat="false" ht="15.75" hidden="false" customHeight="false" outlineLevel="0" collapsed="false">
      <c r="A865" s="5"/>
      <c r="B865" s="5"/>
      <c r="C865" s="5"/>
      <c r="D865" s="5"/>
    </row>
    <row r="866" customFormat="false" ht="15.75" hidden="false" customHeight="false" outlineLevel="0" collapsed="false">
      <c r="A866" s="5"/>
      <c r="B866" s="5"/>
      <c r="C866" s="5"/>
      <c r="D866" s="5"/>
    </row>
    <row r="867" customFormat="false" ht="15.75" hidden="false" customHeight="false" outlineLevel="0" collapsed="false">
      <c r="A867" s="5"/>
      <c r="B867" s="5"/>
      <c r="C867" s="5"/>
      <c r="D867" s="5"/>
    </row>
    <row r="868" customFormat="false" ht="15.75" hidden="false" customHeight="false" outlineLevel="0" collapsed="false">
      <c r="A868" s="5"/>
      <c r="B868" s="5"/>
      <c r="C868" s="5"/>
      <c r="D868" s="5"/>
    </row>
    <row r="869" customFormat="false" ht="15.75" hidden="false" customHeight="false" outlineLevel="0" collapsed="false">
      <c r="A869" s="5"/>
      <c r="B869" s="5"/>
      <c r="C869" s="5"/>
      <c r="D869" s="5"/>
    </row>
    <row r="870" customFormat="false" ht="15.75" hidden="false" customHeight="false" outlineLevel="0" collapsed="false">
      <c r="A870" s="5"/>
      <c r="B870" s="5"/>
      <c r="C870" s="5"/>
      <c r="D870" s="5"/>
    </row>
    <row r="871" customFormat="false" ht="15.75" hidden="false" customHeight="false" outlineLevel="0" collapsed="false">
      <c r="A871" s="5"/>
      <c r="B871" s="5"/>
      <c r="C871" s="5"/>
      <c r="D871" s="5"/>
    </row>
    <row r="872" customFormat="false" ht="15.75" hidden="false" customHeight="false" outlineLevel="0" collapsed="false">
      <c r="A872" s="5"/>
      <c r="B872" s="5"/>
      <c r="C872" s="5"/>
      <c r="D872" s="5"/>
    </row>
    <row r="873" customFormat="false" ht="15.75" hidden="false" customHeight="false" outlineLevel="0" collapsed="false">
      <c r="A873" s="5"/>
      <c r="B873" s="5"/>
      <c r="C873" s="5"/>
      <c r="D873" s="5"/>
    </row>
    <row r="874" customFormat="false" ht="15.75" hidden="false" customHeight="false" outlineLevel="0" collapsed="false">
      <c r="A874" s="5"/>
      <c r="B874" s="5"/>
      <c r="C874" s="5"/>
      <c r="D874" s="5"/>
    </row>
    <row r="875" customFormat="false" ht="15.75" hidden="false" customHeight="false" outlineLevel="0" collapsed="false">
      <c r="A875" s="5"/>
      <c r="B875" s="5"/>
      <c r="C875" s="5"/>
      <c r="D875" s="5"/>
    </row>
    <row r="876" customFormat="false" ht="15.75" hidden="false" customHeight="false" outlineLevel="0" collapsed="false">
      <c r="A876" s="5"/>
      <c r="B876" s="5"/>
      <c r="C876" s="5"/>
      <c r="D876" s="5"/>
    </row>
    <row r="877" customFormat="false" ht="15.75" hidden="false" customHeight="false" outlineLevel="0" collapsed="false">
      <c r="A877" s="5"/>
      <c r="B877" s="5"/>
      <c r="C877" s="5"/>
      <c r="D877" s="5"/>
    </row>
    <row r="878" customFormat="false" ht="15.75" hidden="false" customHeight="false" outlineLevel="0" collapsed="false">
      <c r="A878" s="5"/>
      <c r="B878" s="5"/>
      <c r="C878" s="5"/>
      <c r="D878" s="5"/>
    </row>
    <row r="879" customFormat="false" ht="15.75" hidden="false" customHeight="false" outlineLevel="0" collapsed="false">
      <c r="A879" s="5"/>
      <c r="B879" s="5"/>
      <c r="C879" s="5"/>
      <c r="D879" s="5"/>
    </row>
    <row r="880" customFormat="false" ht="15.75" hidden="false" customHeight="false" outlineLevel="0" collapsed="false">
      <c r="A880" s="5"/>
      <c r="B880" s="5"/>
      <c r="C880" s="5"/>
      <c r="D880" s="5"/>
    </row>
    <row r="881" customFormat="false" ht="15.75" hidden="false" customHeight="false" outlineLevel="0" collapsed="false">
      <c r="A881" s="5"/>
      <c r="B881" s="5"/>
      <c r="C881" s="5"/>
      <c r="D881" s="5"/>
    </row>
    <row r="882" customFormat="false" ht="15.75" hidden="false" customHeight="false" outlineLevel="0" collapsed="false">
      <c r="A882" s="5"/>
      <c r="B882" s="5"/>
      <c r="C882" s="5"/>
      <c r="D882" s="5"/>
    </row>
    <row r="883" customFormat="false" ht="15.75" hidden="false" customHeight="false" outlineLevel="0" collapsed="false">
      <c r="A883" s="5"/>
      <c r="B883" s="5"/>
      <c r="C883" s="5"/>
      <c r="D883" s="5"/>
    </row>
    <row r="884" customFormat="false" ht="15.75" hidden="false" customHeight="false" outlineLevel="0" collapsed="false">
      <c r="A884" s="5"/>
      <c r="B884" s="5"/>
      <c r="C884" s="5"/>
      <c r="D884" s="5"/>
    </row>
    <row r="885" customFormat="false" ht="15.75" hidden="false" customHeight="false" outlineLevel="0" collapsed="false">
      <c r="A885" s="5"/>
      <c r="B885" s="5"/>
      <c r="C885" s="5"/>
      <c r="D885" s="5"/>
    </row>
    <row r="886" customFormat="false" ht="15.75" hidden="false" customHeight="false" outlineLevel="0" collapsed="false">
      <c r="A886" s="5"/>
      <c r="B886" s="5"/>
      <c r="C886" s="5"/>
      <c r="D886" s="5"/>
    </row>
    <row r="887" customFormat="false" ht="15.75" hidden="false" customHeight="false" outlineLevel="0" collapsed="false">
      <c r="A887" s="5"/>
      <c r="B887" s="5"/>
      <c r="C887" s="5"/>
      <c r="D887" s="5"/>
    </row>
    <row r="888" customFormat="false" ht="15.75" hidden="false" customHeight="false" outlineLevel="0" collapsed="false">
      <c r="A888" s="5"/>
      <c r="B888" s="5"/>
      <c r="C888" s="5"/>
      <c r="D888" s="5"/>
    </row>
    <row r="889" customFormat="false" ht="15.75" hidden="false" customHeight="false" outlineLevel="0" collapsed="false">
      <c r="A889" s="5"/>
      <c r="B889" s="5"/>
      <c r="C889" s="5"/>
      <c r="D889" s="5"/>
    </row>
    <row r="890" customFormat="false" ht="15.75" hidden="false" customHeight="false" outlineLevel="0" collapsed="false">
      <c r="A890" s="5"/>
      <c r="B890" s="5"/>
      <c r="C890" s="5"/>
      <c r="D890" s="5"/>
    </row>
    <row r="891" customFormat="false" ht="15.75" hidden="false" customHeight="false" outlineLevel="0" collapsed="false">
      <c r="A891" s="5"/>
      <c r="B891" s="5"/>
      <c r="C891" s="5"/>
      <c r="D891" s="5"/>
    </row>
    <row r="892" customFormat="false" ht="15.75" hidden="false" customHeight="false" outlineLevel="0" collapsed="false">
      <c r="A892" s="5"/>
      <c r="B892" s="5"/>
      <c r="C892" s="5"/>
      <c r="D892" s="5"/>
    </row>
    <row r="893" customFormat="false" ht="15.75" hidden="false" customHeight="false" outlineLevel="0" collapsed="false">
      <c r="A893" s="5"/>
      <c r="B893" s="5"/>
      <c r="C893" s="5"/>
      <c r="D893" s="5"/>
    </row>
    <row r="894" customFormat="false" ht="15.75" hidden="false" customHeight="false" outlineLevel="0" collapsed="false">
      <c r="A894" s="5"/>
      <c r="B894" s="5"/>
      <c r="C894" s="5"/>
      <c r="D894" s="5"/>
    </row>
    <row r="895" customFormat="false" ht="15.75" hidden="false" customHeight="false" outlineLevel="0" collapsed="false">
      <c r="A895" s="5"/>
      <c r="B895" s="5"/>
      <c r="C895" s="5"/>
      <c r="D895" s="5"/>
    </row>
    <row r="896" customFormat="false" ht="15.75" hidden="false" customHeight="false" outlineLevel="0" collapsed="false">
      <c r="A896" s="5"/>
      <c r="B896" s="5"/>
      <c r="C896" s="5"/>
      <c r="D896" s="5"/>
    </row>
    <row r="897" customFormat="false" ht="15.75" hidden="false" customHeight="false" outlineLevel="0" collapsed="false">
      <c r="A897" s="5"/>
      <c r="B897" s="5"/>
      <c r="C897" s="5"/>
      <c r="D897" s="5"/>
    </row>
    <row r="898" customFormat="false" ht="15.75" hidden="false" customHeight="false" outlineLevel="0" collapsed="false">
      <c r="A898" s="5"/>
      <c r="B898" s="5"/>
      <c r="C898" s="5"/>
      <c r="D898" s="5"/>
    </row>
    <row r="899" customFormat="false" ht="15.75" hidden="false" customHeight="false" outlineLevel="0" collapsed="false">
      <c r="A899" s="5"/>
      <c r="B899" s="5"/>
      <c r="C899" s="5"/>
      <c r="D899" s="5"/>
    </row>
    <row r="900" customFormat="false" ht="15.75" hidden="false" customHeight="false" outlineLevel="0" collapsed="false">
      <c r="A900" s="5"/>
      <c r="B900" s="5"/>
      <c r="C900" s="5"/>
      <c r="D900" s="5"/>
    </row>
    <row r="901" customFormat="false" ht="15.75" hidden="false" customHeight="false" outlineLevel="0" collapsed="false">
      <c r="A901" s="5"/>
      <c r="B901" s="5"/>
      <c r="C901" s="5"/>
      <c r="D901" s="5"/>
    </row>
    <row r="902" customFormat="false" ht="15.75" hidden="false" customHeight="false" outlineLevel="0" collapsed="false">
      <c r="A902" s="5"/>
      <c r="B902" s="5"/>
      <c r="C902" s="5"/>
      <c r="D902" s="5"/>
    </row>
    <row r="903" customFormat="false" ht="15.75" hidden="false" customHeight="false" outlineLevel="0" collapsed="false">
      <c r="A903" s="5"/>
      <c r="B903" s="5"/>
      <c r="C903" s="5"/>
      <c r="D903" s="5"/>
    </row>
    <row r="904" customFormat="false" ht="15.75" hidden="false" customHeight="false" outlineLevel="0" collapsed="false">
      <c r="A904" s="5"/>
      <c r="B904" s="5"/>
      <c r="C904" s="5"/>
      <c r="D904" s="5"/>
    </row>
    <row r="905" customFormat="false" ht="15.75" hidden="false" customHeight="false" outlineLevel="0" collapsed="false">
      <c r="A905" s="5"/>
      <c r="B905" s="5"/>
      <c r="C905" s="5"/>
      <c r="D905" s="5"/>
    </row>
    <row r="906" customFormat="false" ht="15.75" hidden="false" customHeight="false" outlineLevel="0" collapsed="false">
      <c r="A906" s="5"/>
      <c r="B906" s="5"/>
      <c r="C906" s="5"/>
      <c r="D906" s="5"/>
    </row>
    <row r="907" customFormat="false" ht="15.75" hidden="false" customHeight="false" outlineLevel="0" collapsed="false">
      <c r="A907" s="5"/>
      <c r="B907" s="5"/>
      <c r="C907" s="5"/>
      <c r="D907" s="5"/>
    </row>
    <row r="908" customFormat="false" ht="15.75" hidden="false" customHeight="false" outlineLevel="0" collapsed="false">
      <c r="A908" s="5"/>
      <c r="B908" s="5"/>
      <c r="C908" s="5"/>
      <c r="D908" s="5"/>
    </row>
    <row r="909" customFormat="false" ht="15.75" hidden="false" customHeight="false" outlineLevel="0" collapsed="false">
      <c r="A909" s="5"/>
      <c r="B909" s="5"/>
      <c r="C909" s="5"/>
      <c r="D909" s="5"/>
    </row>
    <row r="910" customFormat="false" ht="15.75" hidden="false" customHeight="false" outlineLevel="0" collapsed="false">
      <c r="A910" s="5"/>
      <c r="B910" s="5"/>
      <c r="C910" s="5"/>
      <c r="D910" s="5"/>
    </row>
    <row r="911" customFormat="false" ht="15.75" hidden="false" customHeight="false" outlineLevel="0" collapsed="false">
      <c r="A911" s="5"/>
      <c r="B911" s="5"/>
      <c r="C911" s="5"/>
      <c r="D911" s="5"/>
    </row>
    <row r="912" customFormat="false" ht="15.75" hidden="false" customHeight="false" outlineLevel="0" collapsed="false">
      <c r="A912" s="5"/>
      <c r="B912" s="5"/>
      <c r="C912" s="5"/>
      <c r="D912" s="5"/>
    </row>
    <row r="913" customFormat="false" ht="15.75" hidden="false" customHeight="false" outlineLevel="0" collapsed="false">
      <c r="A913" s="5"/>
      <c r="B913" s="5"/>
      <c r="C913" s="5"/>
      <c r="D913" s="5"/>
    </row>
    <row r="914" customFormat="false" ht="15.75" hidden="false" customHeight="false" outlineLevel="0" collapsed="false">
      <c r="A914" s="5"/>
      <c r="B914" s="5"/>
      <c r="C914" s="5"/>
      <c r="D914" s="5"/>
    </row>
    <row r="915" customFormat="false" ht="15.75" hidden="false" customHeight="false" outlineLevel="0" collapsed="false">
      <c r="A915" s="5"/>
      <c r="B915" s="5"/>
      <c r="C915" s="5"/>
      <c r="D915" s="5"/>
    </row>
    <row r="916" customFormat="false" ht="15.75" hidden="false" customHeight="false" outlineLevel="0" collapsed="false">
      <c r="A916" s="5"/>
      <c r="B916" s="5"/>
      <c r="C916" s="5"/>
      <c r="D916" s="5"/>
    </row>
    <row r="917" customFormat="false" ht="15.75" hidden="false" customHeight="false" outlineLevel="0" collapsed="false">
      <c r="A917" s="5"/>
      <c r="B917" s="5"/>
      <c r="C917" s="5"/>
      <c r="D917" s="5"/>
    </row>
    <row r="918" customFormat="false" ht="15.75" hidden="false" customHeight="false" outlineLevel="0" collapsed="false">
      <c r="A918" s="5"/>
      <c r="B918" s="5"/>
      <c r="C918" s="5"/>
      <c r="D918" s="5"/>
    </row>
    <row r="919" customFormat="false" ht="15.75" hidden="false" customHeight="false" outlineLevel="0" collapsed="false">
      <c r="A919" s="5"/>
      <c r="B919" s="5"/>
      <c r="C919" s="5"/>
      <c r="D919" s="5"/>
    </row>
    <row r="920" customFormat="false" ht="15.75" hidden="false" customHeight="false" outlineLevel="0" collapsed="false">
      <c r="A920" s="5"/>
      <c r="B920" s="5"/>
      <c r="C920" s="5"/>
      <c r="D920" s="5"/>
    </row>
    <row r="921" customFormat="false" ht="15.75" hidden="false" customHeight="false" outlineLevel="0" collapsed="false">
      <c r="A921" s="5"/>
      <c r="B921" s="5"/>
      <c r="C921" s="5"/>
      <c r="D921" s="5"/>
    </row>
    <row r="922" customFormat="false" ht="15.75" hidden="false" customHeight="false" outlineLevel="0" collapsed="false">
      <c r="A922" s="5"/>
      <c r="B922" s="5"/>
      <c r="C922" s="5"/>
      <c r="D922" s="5"/>
    </row>
    <row r="923" customFormat="false" ht="15.75" hidden="false" customHeight="false" outlineLevel="0" collapsed="false">
      <c r="A923" s="5"/>
      <c r="B923" s="5"/>
      <c r="C923" s="5"/>
      <c r="D923" s="5"/>
    </row>
    <row r="924" customFormat="false" ht="15.75" hidden="false" customHeight="false" outlineLevel="0" collapsed="false">
      <c r="A924" s="5"/>
      <c r="B924" s="5"/>
      <c r="C924" s="5"/>
      <c r="D924" s="5"/>
    </row>
    <row r="925" customFormat="false" ht="15.75" hidden="false" customHeight="false" outlineLevel="0" collapsed="false">
      <c r="A925" s="5"/>
      <c r="B925" s="5"/>
      <c r="C925" s="5"/>
      <c r="D925" s="5"/>
    </row>
    <row r="926" customFormat="false" ht="15.75" hidden="false" customHeight="false" outlineLevel="0" collapsed="false">
      <c r="A926" s="5"/>
      <c r="B926" s="5"/>
      <c r="C926" s="5"/>
      <c r="D926" s="5"/>
    </row>
    <row r="927" customFormat="false" ht="15.75" hidden="false" customHeight="false" outlineLevel="0" collapsed="false">
      <c r="A927" s="5"/>
      <c r="B927" s="5"/>
      <c r="C927" s="5"/>
      <c r="D927" s="5"/>
    </row>
    <row r="928" customFormat="false" ht="15.75" hidden="false" customHeight="false" outlineLevel="0" collapsed="false">
      <c r="A928" s="5"/>
      <c r="B928" s="5"/>
      <c r="C928" s="5"/>
      <c r="D928" s="5"/>
    </row>
    <row r="929" customFormat="false" ht="15.75" hidden="false" customHeight="false" outlineLevel="0" collapsed="false">
      <c r="A929" s="5"/>
      <c r="B929" s="5"/>
      <c r="C929" s="5"/>
      <c r="D929" s="5"/>
    </row>
    <row r="930" customFormat="false" ht="15.75" hidden="false" customHeight="false" outlineLevel="0" collapsed="false">
      <c r="A930" s="5"/>
      <c r="B930" s="5"/>
      <c r="C930" s="5"/>
      <c r="D930" s="5"/>
    </row>
    <row r="931" customFormat="false" ht="15.75" hidden="false" customHeight="false" outlineLevel="0" collapsed="false">
      <c r="A931" s="5"/>
      <c r="B931" s="5"/>
      <c r="C931" s="5"/>
      <c r="D931" s="5"/>
    </row>
    <row r="932" customFormat="false" ht="15.75" hidden="false" customHeight="false" outlineLevel="0" collapsed="false">
      <c r="A932" s="5"/>
      <c r="B932" s="5"/>
      <c r="C932" s="5"/>
      <c r="D932" s="5"/>
    </row>
    <row r="933" customFormat="false" ht="15.75" hidden="false" customHeight="false" outlineLevel="0" collapsed="false">
      <c r="A933" s="5"/>
      <c r="B933" s="5"/>
      <c r="C933" s="5"/>
      <c r="D933" s="5"/>
    </row>
    <row r="934" customFormat="false" ht="15.75" hidden="false" customHeight="false" outlineLevel="0" collapsed="false">
      <c r="A934" s="5"/>
      <c r="B934" s="5"/>
      <c r="C934" s="5"/>
      <c r="D934" s="5"/>
    </row>
    <row r="935" customFormat="false" ht="15.75" hidden="false" customHeight="false" outlineLevel="0" collapsed="false">
      <c r="A935" s="5"/>
      <c r="B935" s="5"/>
      <c r="C935" s="5"/>
      <c r="D935" s="5"/>
    </row>
    <row r="936" customFormat="false" ht="15.75" hidden="false" customHeight="false" outlineLevel="0" collapsed="false">
      <c r="A936" s="5"/>
      <c r="B936" s="5"/>
      <c r="C936" s="5"/>
      <c r="D936" s="5"/>
    </row>
    <row r="937" customFormat="false" ht="15.75" hidden="false" customHeight="false" outlineLevel="0" collapsed="false">
      <c r="A937" s="5"/>
      <c r="B937" s="5"/>
      <c r="C937" s="5"/>
      <c r="D937" s="5"/>
    </row>
    <row r="938" customFormat="false" ht="15.75" hidden="false" customHeight="false" outlineLevel="0" collapsed="false">
      <c r="A938" s="5"/>
      <c r="B938" s="5"/>
      <c r="C938" s="5"/>
      <c r="D938" s="5"/>
    </row>
    <row r="939" customFormat="false" ht="15.75" hidden="false" customHeight="false" outlineLevel="0" collapsed="false">
      <c r="A939" s="5"/>
      <c r="B939" s="5"/>
      <c r="C939" s="5"/>
      <c r="D939" s="5"/>
    </row>
    <row r="940" customFormat="false" ht="15.75" hidden="false" customHeight="false" outlineLevel="0" collapsed="false">
      <c r="A940" s="5"/>
      <c r="B940" s="5"/>
      <c r="C940" s="5"/>
      <c r="D940" s="5"/>
    </row>
    <row r="941" customFormat="false" ht="15.75" hidden="false" customHeight="false" outlineLevel="0" collapsed="false">
      <c r="A941" s="5"/>
      <c r="B941" s="5"/>
      <c r="C941" s="5"/>
      <c r="D941" s="5"/>
    </row>
    <row r="942" customFormat="false" ht="15.75" hidden="false" customHeight="false" outlineLevel="0" collapsed="false">
      <c r="A942" s="5"/>
      <c r="B942" s="5"/>
      <c r="C942" s="5"/>
      <c r="D942" s="5"/>
    </row>
    <row r="943" customFormat="false" ht="15.75" hidden="false" customHeight="false" outlineLevel="0" collapsed="false">
      <c r="A943" s="5"/>
      <c r="B943" s="5"/>
      <c r="C943" s="5"/>
      <c r="D943" s="5"/>
    </row>
    <row r="944" customFormat="false" ht="15.75" hidden="false" customHeight="false" outlineLevel="0" collapsed="false">
      <c r="A944" s="5"/>
      <c r="B944" s="5"/>
      <c r="C944" s="5"/>
      <c r="D944" s="5"/>
    </row>
    <row r="945" customFormat="false" ht="15.75" hidden="false" customHeight="false" outlineLevel="0" collapsed="false">
      <c r="A945" s="5"/>
      <c r="B945" s="5"/>
      <c r="C945" s="5"/>
      <c r="D945" s="5"/>
    </row>
    <row r="946" customFormat="false" ht="15.75" hidden="false" customHeight="false" outlineLevel="0" collapsed="false">
      <c r="A946" s="5"/>
      <c r="B946" s="5"/>
      <c r="C946" s="5"/>
      <c r="D946" s="5"/>
    </row>
    <row r="947" customFormat="false" ht="15.75" hidden="false" customHeight="false" outlineLevel="0" collapsed="false">
      <c r="A947" s="5"/>
      <c r="B947" s="5"/>
      <c r="C947" s="5"/>
      <c r="D947" s="5"/>
    </row>
    <row r="948" customFormat="false" ht="15.75" hidden="false" customHeight="false" outlineLevel="0" collapsed="false">
      <c r="A948" s="5"/>
      <c r="B948" s="5"/>
      <c r="C948" s="5"/>
      <c r="D948" s="5"/>
    </row>
    <row r="949" customFormat="false" ht="15.75" hidden="false" customHeight="false" outlineLevel="0" collapsed="false">
      <c r="A949" s="5"/>
      <c r="B949" s="5"/>
      <c r="C949" s="5"/>
      <c r="D949" s="5"/>
    </row>
    <row r="950" customFormat="false" ht="15.75" hidden="false" customHeight="false" outlineLevel="0" collapsed="false">
      <c r="A950" s="5"/>
      <c r="B950" s="5"/>
      <c r="C950" s="5"/>
      <c r="D950" s="5"/>
    </row>
    <row r="951" customFormat="false" ht="15.75" hidden="false" customHeight="false" outlineLevel="0" collapsed="false">
      <c r="A951" s="5"/>
      <c r="B951" s="5"/>
      <c r="C951" s="5"/>
      <c r="D951" s="5"/>
    </row>
    <row r="952" customFormat="false" ht="15.75" hidden="false" customHeight="false" outlineLevel="0" collapsed="false">
      <c r="A952" s="5"/>
      <c r="B952" s="5"/>
      <c r="C952" s="5"/>
      <c r="D952" s="5"/>
    </row>
    <row r="953" customFormat="false" ht="15.75" hidden="false" customHeight="false" outlineLevel="0" collapsed="false">
      <c r="A953" s="5"/>
      <c r="B953" s="5"/>
      <c r="C953" s="5"/>
      <c r="D953" s="5"/>
    </row>
    <row r="954" customFormat="false" ht="15.75" hidden="false" customHeight="false" outlineLevel="0" collapsed="false">
      <c r="A954" s="5"/>
      <c r="B954" s="5"/>
      <c r="C954" s="5"/>
      <c r="D954" s="5"/>
    </row>
    <row r="955" customFormat="false" ht="15.75" hidden="false" customHeight="false" outlineLevel="0" collapsed="false">
      <c r="A955" s="5"/>
      <c r="B955" s="5"/>
      <c r="C955" s="5"/>
      <c r="D955" s="5"/>
    </row>
    <row r="956" customFormat="false" ht="15.75" hidden="false" customHeight="false" outlineLevel="0" collapsed="false">
      <c r="A956" s="5"/>
      <c r="B956" s="5"/>
      <c r="C956" s="5"/>
      <c r="D956" s="5"/>
    </row>
    <row r="957" customFormat="false" ht="15.75" hidden="false" customHeight="false" outlineLevel="0" collapsed="false">
      <c r="A957" s="5"/>
      <c r="B957" s="5"/>
      <c r="C957" s="5"/>
      <c r="D957" s="5"/>
    </row>
    <row r="958" customFormat="false" ht="15.75" hidden="false" customHeight="false" outlineLevel="0" collapsed="false">
      <c r="A958" s="5"/>
      <c r="B958" s="5"/>
      <c r="C958" s="5"/>
      <c r="D958" s="5"/>
    </row>
    <row r="959" customFormat="false" ht="15.75" hidden="false" customHeight="false" outlineLevel="0" collapsed="false">
      <c r="A959" s="5"/>
      <c r="B959" s="5"/>
      <c r="C959" s="5"/>
      <c r="D959" s="5"/>
    </row>
    <row r="960" customFormat="false" ht="15.75" hidden="false" customHeight="false" outlineLevel="0" collapsed="false">
      <c r="A960" s="5"/>
      <c r="B960" s="5"/>
      <c r="C960" s="5"/>
      <c r="D960" s="5"/>
    </row>
    <row r="961" customFormat="false" ht="15.75" hidden="false" customHeight="false" outlineLevel="0" collapsed="false">
      <c r="A961" s="5"/>
      <c r="B961" s="5"/>
      <c r="C961" s="5"/>
      <c r="D961" s="5"/>
    </row>
    <row r="962" customFormat="false" ht="15.75" hidden="false" customHeight="false" outlineLevel="0" collapsed="false">
      <c r="A962" s="5"/>
      <c r="B962" s="5"/>
      <c r="C962" s="5"/>
      <c r="D962" s="5"/>
    </row>
    <row r="963" customFormat="false" ht="15.75" hidden="false" customHeight="false" outlineLevel="0" collapsed="false">
      <c r="A963" s="5"/>
      <c r="B963" s="5"/>
      <c r="C963" s="5"/>
      <c r="D963" s="5"/>
    </row>
    <row r="964" customFormat="false" ht="15.75" hidden="false" customHeight="false" outlineLevel="0" collapsed="false">
      <c r="A964" s="5"/>
      <c r="B964" s="5"/>
      <c r="C964" s="5"/>
      <c r="D964" s="5"/>
    </row>
    <row r="965" customFormat="false" ht="15.75" hidden="false" customHeight="false" outlineLevel="0" collapsed="false">
      <c r="A965" s="5"/>
      <c r="B965" s="5"/>
      <c r="C965" s="5"/>
      <c r="D965" s="5"/>
    </row>
    <row r="966" customFormat="false" ht="15.75" hidden="false" customHeight="false" outlineLevel="0" collapsed="false">
      <c r="A966" s="5"/>
      <c r="B966" s="5"/>
      <c r="C966" s="5"/>
      <c r="D966" s="5"/>
    </row>
    <row r="967" customFormat="false" ht="15.75" hidden="false" customHeight="false" outlineLevel="0" collapsed="false">
      <c r="A967" s="5"/>
      <c r="B967" s="5"/>
      <c r="C967" s="5"/>
      <c r="D967" s="5"/>
    </row>
    <row r="968" customFormat="false" ht="15.75" hidden="false" customHeight="false" outlineLevel="0" collapsed="false">
      <c r="A968" s="5"/>
      <c r="B968" s="5"/>
      <c r="C968" s="5"/>
      <c r="D968" s="5"/>
    </row>
    <row r="969" customFormat="false" ht="15.75" hidden="false" customHeight="false" outlineLevel="0" collapsed="false">
      <c r="A969" s="5"/>
      <c r="B969" s="5"/>
      <c r="C969" s="5"/>
      <c r="D969" s="5"/>
    </row>
    <row r="970" customFormat="false" ht="15.75" hidden="false" customHeight="false" outlineLevel="0" collapsed="false">
      <c r="A970" s="5"/>
      <c r="B970" s="5"/>
      <c r="C970" s="5"/>
      <c r="D970" s="5"/>
    </row>
    <row r="971" customFormat="false" ht="15.75" hidden="false" customHeight="false" outlineLevel="0" collapsed="false">
      <c r="A971" s="5"/>
      <c r="B971" s="5"/>
      <c r="C971" s="5"/>
      <c r="D971" s="5"/>
    </row>
    <row r="972" customFormat="false" ht="15.75" hidden="false" customHeight="false" outlineLevel="0" collapsed="false">
      <c r="A972" s="5"/>
      <c r="B972" s="5"/>
      <c r="C972" s="5"/>
      <c r="D972" s="5"/>
    </row>
    <row r="973" customFormat="false" ht="15.75" hidden="false" customHeight="false" outlineLevel="0" collapsed="false">
      <c r="A973" s="5"/>
      <c r="B973" s="5"/>
      <c r="C973" s="5"/>
      <c r="D973" s="5"/>
    </row>
    <row r="974" customFormat="false" ht="15.75" hidden="false" customHeight="false" outlineLevel="0" collapsed="false">
      <c r="A974" s="5"/>
      <c r="B974" s="5"/>
      <c r="C974" s="5"/>
      <c r="D974" s="5"/>
    </row>
    <row r="975" customFormat="false" ht="15.75" hidden="false" customHeight="false" outlineLevel="0" collapsed="false">
      <c r="A975" s="5"/>
      <c r="B975" s="5"/>
      <c r="C975" s="5"/>
      <c r="D975" s="5"/>
    </row>
    <row r="976" customFormat="false" ht="15.75" hidden="false" customHeight="false" outlineLevel="0" collapsed="false">
      <c r="A976" s="5"/>
      <c r="B976" s="5"/>
      <c r="C976" s="5"/>
      <c r="D976" s="5"/>
    </row>
    <row r="977" customFormat="false" ht="15.75" hidden="false" customHeight="false" outlineLevel="0" collapsed="false">
      <c r="A977" s="5"/>
      <c r="B977" s="5"/>
      <c r="C977" s="5"/>
      <c r="D977" s="5"/>
    </row>
    <row r="978" customFormat="false" ht="15.75" hidden="false" customHeight="false" outlineLevel="0" collapsed="false">
      <c r="A978" s="5"/>
      <c r="B978" s="5"/>
      <c r="C978" s="5"/>
      <c r="D978" s="5"/>
    </row>
    <row r="979" customFormat="false" ht="15.75" hidden="false" customHeight="false" outlineLevel="0" collapsed="false">
      <c r="A979" s="5"/>
      <c r="B979" s="5"/>
      <c r="C979" s="5"/>
      <c r="D979" s="5"/>
    </row>
    <row r="980" customFormat="false" ht="15.75" hidden="false" customHeight="false" outlineLevel="0" collapsed="false">
      <c r="A980" s="5"/>
      <c r="B980" s="5"/>
      <c r="C980" s="5"/>
      <c r="D980" s="5"/>
    </row>
    <row r="981" customFormat="false" ht="15.75" hidden="false" customHeight="false" outlineLevel="0" collapsed="false">
      <c r="A981" s="5"/>
      <c r="B981" s="5"/>
      <c r="C981" s="5"/>
      <c r="D981" s="5"/>
    </row>
    <row r="982" customFormat="false" ht="15.75" hidden="false" customHeight="false" outlineLevel="0" collapsed="false">
      <c r="A982" s="5"/>
      <c r="B982" s="5"/>
      <c r="C982" s="5"/>
      <c r="D982" s="5"/>
    </row>
    <row r="983" customFormat="false" ht="15.75" hidden="false" customHeight="false" outlineLevel="0" collapsed="false">
      <c r="A983" s="5"/>
      <c r="B983" s="5"/>
      <c r="C983" s="5"/>
      <c r="D983" s="5"/>
    </row>
    <row r="984" customFormat="false" ht="15.75" hidden="false" customHeight="false" outlineLevel="0" collapsed="false">
      <c r="A984" s="5"/>
      <c r="B984" s="5"/>
      <c r="C984" s="5"/>
      <c r="D984" s="5"/>
    </row>
    <row r="985" customFormat="false" ht="15.75" hidden="false" customHeight="false" outlineLevel="0" collapsed="false">
      <c r="A985" s="5"/>
      <c r="B985" s="5"/>
      <c r="C985" s="5"/>
      <c r="D985" s="5"/>
    </row>
    <row r="986" customFormat="false" ht="15.75" hidden="false" customHeight="false" outlineLevel="0" collapsed="false">
      <c r="A986" s="5"/>
      <c r="B986" s="5"/>
      <c r="C986" s="5"/>
      <c r="D986" s="5"/>
    </row>
    <row r="987" customFormat="false" ht="15.75" hidden="false" customHeight="false" outlineLevel="0" collapsed="false">
      <c r="A987" s="5"/>
      <c r="B987" s="5"/>
      <c r="C987" s="5"/>
      <c r="D987" s="5"/>
    </row>
    <row r="988" customFormat="false" ht="15.75" hidden="false" customHeight="false" outlineLevel="0" collapsed="false">
      <c r="A988" s="5"/>
      <c r="B988" s="5"/>
      <c r="C988" s="5"/>
      <c r="D988" s="5"/>
    </row>
    <row r="989" customFormat="false" ht="15.75" hidden="false" customHeight="false" outlineLevel="0" collapsed="false">
      <c r="A989" s="5"/>
      <c r="B989" s="5"/>
      <c r="C989" s="5"/>
      <c r="D989" s="5"/>
    </row>
    <row r="990" customFormat="false" ht="15.75" hidden="false" customHeight="false" outlineLevel="0" collapsed="false">
      <c r="A990" s="5"/>
      <c r="B990" s="5"/>
      <c r="C990" s="5"/>
      <c r="D990" s="5"/>
    </row>
    <row r="991" customFormat="false" ht="15.75" hidden="false" customHeight="false" outlineLevel="0" collapsed="false">
      <c r="A991" s="5"/>
      <c r="B991" s="5"/>
      <c r="C991" s="5"/>
      <c r="D991" s="5"/>
    </row>
    <row r="992" customFormat="false" ht="15.75" hidden="false" customHeight="false" outlineLevel="0" collapsed="false">
      <c r="A992" s="5"/>
      <c r="B992" s="5"/>
      <c r="C992" s="5"/>
      <c r="D992" s="5"/>
    </row>
    <row r="993" customFormat="false" ht="15.75" hidden="false" customHeight="false" outlineLevel="0" collapsed="false">
      <c r="A993" s="5"/>
      <c r="B993" s="5"/>
      <c r="C993" s="5"/>
      <c r="D993" s="5"/>
    </row>
    <row r="994" customFormat="false" ht="15.75" hidden="false" customHeight="false" outlineLevel="0" collapsed="false">
      <c r="A994" s="5"/>
      <c r="B994" s="5"/>
      <c r="C994" s="5"/>
      <c r="D994" s="5"/>
    </row>
    <row r="995" customFormat="false" ht="15.75" hidden="false" customHeight="false" outlineLevel="0" collapsed="false">
      <c r="A995" s="5"/>
      <c r="B995" s="5"/>
      <c r="C995" s="5"/>
      <c r="D995" s="5"/>
    </row>
    <row r="996" customFormat="false" ht="15.75" hidden="false" customHeight="false" outlineLevel="0" collapsed="false">
      <c r="A996" s="5"/>
      <c r="B996" s="5"/>
      <c r="C996" s="5"/>
      <c r="D996" s="5"/>
    </row>
    <row r="997" customFormat="false" ht="15.75" hidden="false" customHeight="false" outlineLevel="0" collapsed="false">
      <c r="A997" s="5"/>
      <c r="B997" s="5"/>
      <c r="C997" s="5"/>
      <c r="D997" s="5"/>
    </row>
    <row r="998" customFormat="false" ht="15.75" hidden="false" customHeight="false" outlineLevel="0" collapsed="false">
      <c r="A998" s="5"/>
      <c r="B998" s="5"/>
      <c r="C998" s="5"/>
      <c r="D998" s="5"/>
    </row>
    <row r="999" customFormat="false" ht="15.75" hidden="false" customHeight="false" outlineLevel="0" collapsed="false">
      <c r="A999" s="5"/>
      <c r="B999" s="5"/>
      <c r="C999" s="5"/>
      <c r="D999" s="5"/>
    </row>
    <row r="1000" customFormat="false" ht="15.75" hidden="false" customHeight="false" outlineLevel="0" collapsed="false">
      <c r="A1000" s="5"/>
      <c r="B1000" s="5"/>
      <c r="C1000" s="5"/>
      <c r="D1000" s="5"/>
    </row>
    <row r="1001" customFormat="false" ht="15.75" hidden="false" customHeight="false" outlineLevel="0" collapsed="false">
      <c r="A1001" s="5"/>
      <c r="B1001" s="5"/>
      <c r="C1001" s="5"/>
      <c r="D1001" s="5"/>
    </row>
    <row r="1002" customFormat="false" ht="15.75" hidden="false" customHeight="false" outlineLevel="0" collapsed="false">
      <c r="A1002" s="5"/>
      <c r="B1002" s="5"/>
      <c r="C1002" s="5"/>
      <c r="D1002" s="5"/>
    </row>
    <row r="1003" customFormat="false" ht="15.75" hidden="false" customHeight="false" outlineLevel="0" collapsed="false">
      <c r="A1003" s="5"/>
      <c r="B1003" s="5"/>
      <c r="C1003" s="5"/>
      <c r="D1003" s="5"/>
    </row>
    <row r="1004" customFormat="false" ht="15.75" hidden="false" customHeight="false" outlineLevel="0" collapsed="false">
      <c r="A1004" s="5"/>
      <c r="B1004" s="5"/>
      <c r="C1004" s="5"/>
      <c r="D1004" s="5"/>
    </row>
    <row r="1005" customFormat="false" ht="15.75" hidden="false" customHeight="false" outlineLevel="0" collapsed="false">
      <c r="A1005" s="5"/>
      <c r="B1005" s="5"/>
      <c r="C1005" s="5"/>
      <c r="D1005" s="5"/>
    </row>
    <row r="1006" customFormat="false" ht="15.75" hidden="false" customHeight="false" outlineLevel="0" collapsed="false">
      <c r="A1006" s="5"/>
      <c r="B1006" s="5"/>
      <c r="C1006" s="5"/>
      <c r="D1006" s="5"/>
    </row>
    <row r="1007" customFormat="false" ht="15.75" hidden="false" customHeight="false" outlineLevel="0" collapsed="false">
      <c r="A1007" s="5"/>
      <c r="B1007" s="5"/>
      <c r="C1007" s="5"/>
      <c r="D1007" s="5"/>
    </row>
    <row r="1008" customFormat="false" ht="15.75" hidden="false" customHeight="false" outlineLevel="0" collapsed="false">
      <c r="A1008" s="5"/>
      <c r="B1008" s="5"/>
      <c r="C1008" s="5"/>
      <c r="D1008" s="5"/>
    </row>
    <row r="1009" customFormat="false" ht="15.75" hidden="false" customHeight="false" outlineLevel="0" collapsed="false">
      <c r="A1009" s="5"/>
      <c r="B1009" s="5"/>
      <c r="C1009" s="5"/>
      <c r="D1009" s="5"/>
    </row>
    <row r="1010" customFormat="false" ht="15.75" hidden="false" customHeight="false" outlineLevel="0" collapsed="false">
      <c r="A1010" s="5"/>
      <c r="B1010" s="5"/>
      <c r="C1010" s="5"/>
      <c r="D1010" s="5"/>
    </row>
    <row r="1011" customFormat="false" ht="15.75" hidden="false" customHeight="false" outlineLevel="0" collapsed="false">
      <c r="A1011" s="5"/>
      <c r="B1011" s="5"/>
      <c r="C1011" s="5"/>
      <c r="D1011" s="5"/>
    </row>
    <row r="1012" customFormat="false" ht="15.75" hidden="false" customHeight="false" outlineLevel="0" collapsed="false">
      <c r="A1012" s="5"/>
      <c r="B1012" s="5"/>
      <c r="C1012" s="5"/>
      <c r="D1012" s="5"/>
    </row>
    <row r="1013" customFormat="false" ht="15.75" hidden="false" customHeight="false" outlineLevel="0" collapsed="false">
      <c r="A1013" s="5"/>
      <c r="B1013" s="5"/>
      <c r="C1013" s="5"/>
      <c r="D1013" s="5"/>
    </row>
    <row r="1014" customFormat="false" ht="15.75" hidden="false" customHeight="false" outlineLevel="0" collapsed="false">
      <c r="A1014" s="5"/>
      <c r="B1014" s="5"/>
      <c r="C1014" s="5"/>
      <c r="D1014" s="5"/>
    </row>
    <row r="1015" customFormat="false" ht="15.75" hidden="false" customHeight="false" outlineLevel="0" collapsed="false">
      <c r="A1015" s="5"/>
      <c r="B1015" s="5"/>
      <c r="C1015" s="5"/>
      <c r="D1015" s="5"/>
    </row>
    <row r="1016" customFormat="false" ht="15.75" hidden="false" customHeight="false" outlineLevel="0" collapsed="false">
      <c r="A1016" s="5"/>
      <c r="B1016" s="5"/>
      <c r="C1016" s="5"/>
      <c r="D1016" s="5"/>
    </row>
    <row r="1017" customFormat="false" ht="15.75" hidden="false" customHeight="false" outlineLevel="0" collapsed="false">
      <c r="A1017" s="5"/>
      <c r="B1017" s="5"/>
      <c r="C1017" s="5"/>
      <c r="D1017" s="5"/>
    </row>
    <row r="1018" customFormat="false" ht="15.75" hidden="false" customHeight="false" outlineLevel="0" collapsed="false">
      <c r="A1018" s="5"/>
      <c r="B1018" s="5"/>
      <c r="C1018" s="5"/>
      <c r="D1018" s="5"/>
    </row>
    <row r="1019" customFormat="false" ht="15.75" hidden="false" customHeight="false" outlineLevel="0" collapsed="false">
      <c r="A1019" s="5"/>
      <c r="B1019" s="5"/>
      <c r="C1019" s="5"/>
      <c r="D1019" s="5"/>
    </row>
    <row r="1020" customFormat="false" ht="15.75" hidden="false" customHeight="false" outlineLevel="0" collapsed="false">
      <c r="A1020" s="5"/>
      <c r="B1020" s="5"/>
      <c r="C1020" s="5"/>
      <c r="D1020" s="5"/>
    </row>
    <row r="1021" customFormat="false" ht="15.75" hidden="false" customHeight="false" outlineLevel="0" collapsed="false">
      <c r="A1021" s="5"/>
      <c r="B1021" s="5"/>
      <c r="C1021" s="5"/>
      <c r="D1021" s="5"/>
    </row>
    <row r="1022" customFormat="false" ht="15.75" hidden="false" customHeight="false" outlineLevel="0" collapsed="false">
      <c r="A1022" s="5"/>
      <c r="B1022" s="5"/>
      <c r="C1022" s="5"/>
      <c r="D1022" s="5"/>
    </row>
    <row r="1023" customFormat="false" ht="15.75" hidden="false" customHeight="false" outlineLevel="0" collapsed="false">
      <c r="A1023" s="5"/>
      <c r="B1023" s="5"/>
      <c r="C1023" s="5"/>
      <c r="D1023" s="5"/>
    </row>
    <row r="1024" customFormat="false" ht="15.75" hidden="false" customHeight="false" outlineLevel="0" collapsed="false">
      <c r="A1024" s="5"/>
      <c r="B1024" s="5"/>
      <c r="C1024" s="5"/>
      <c r="D1024" s="5"/>
    </row>
    <row r="1025" customFormat="false" ht="15.75" hidden="false" customHeight="false" outlineLevel="0" collapsed="false">
      <c r="A1025" s="5"/>
      <c r="B1025" s="5"/>
      <c r="C1025" s="5"/>
      <c r="D1025" s="5"/>
    </row>
    <row r="1026" customFormat="false" ht="15.75" hidden="false" customHeight="false" outlineLevel="0" collapsed="false">
      <c r="A1026" s="5"/>
      <c r="B1026" s="5"/>
      <c r="C1026" s="5"/>
      <c r="D1026" s="5"/>
    </row>
    <row r="1027" customFormat="false" ht="15.75" hidden="false" customHeight="false" outlineLevel="0" collapsed="false">
      <c r="A1027" s="5"/>
      <c r="B1027" s="5"/>
      <c r="C1027" s="5"/>
      <c r="D1027" s="5"/>
    </row>
    <row r="1028" customFormat="false" ht="15.75" hidden="false" customHeight="false" outlineLevel="0" collapsed="false">
      <c r="A1028" s="5"/>
      <c r="B1028" s="5"/>
      <c r="C1028" s="5"/>
      <c r="D1028" s="5"/>
    </row>
    <row r="1029" customFormat="false" ht="15.75" hidden="false" customHeight="false" outlineLevel="0" collapsed="false">
      <c r="A1029" s="5"/>
      <c r="B1029" s="5"/>
      <c r="C1029" s="5"/>
      <c r="D1029" s="5"/>
    </row>
    <row r="1030" customFormat="false" ht="15.75" hidden="false" customHeight="false" outlineLevel="0" collapsed="false">
      <c r="A1030" s="5"/>
      <c r="B1030" s="5"/>
      <c r="C1030" s="5"/>
      <c r="D1030" s="5"/>
    </row>
    <row r="1031" customFormat="false" ht="15.75" hidden="false" customHeight="false" outlineLevel="0" collapsed="false">
      <c r="A1031" s="5"/>
      <c r="B1031" s="5"/>
      <c r="C1031" s="5"/>
      <c r="D1031" s="5"/>
    </row>
    <row r="1032" customFormat="false" ht="15.75" hidden="false" customHeight="false" outlineLevel="0" collapsed="false">
      <c r="A1032" s="5"/>
      <c r="B1032" s="5"/>
      <c r="C1032" s="5"/>
      <c r="D1032" s="5"/>
    </row>
    <row r="1033" customFormat="false" ht="15.75" hidden="false" customHeight="false" outlineLevel="0" collapsed="false">
      <c r="A1033" s="5"/>
      <c r="B1033" s="5"/>
      <c r="C1033" s="5"/>
      <c r="D1033" s="5"/>
    </row>
    <row r="1034" customFormat="false" ht="15.75" hidden="false" customHeight="false" outlineLevel="0" collapsed="false">
      <c r="A1034" s="5"/>
      <c r="B1034" s="5"/>
      <c r="C1034" s="5"/>
      <c r="D1034" s="5"/>
    </row>
    <row r="1035" customFormat="false" ht="15.75" hidden="false" customHeight="false" outlineLevel="0" collapsed="false">
      <c r="A1035" s="5"/>
      <c r="B1035" s="5"/>
      <c r="C1035" s="5"/>
      <c r="D1035" s="5"/>
    </row>
    <row r="1036" customFormat="false" ht="15.75" hidden="false" customHeight="false" outlineLevel="0" collapsed="false">
      <c r="A1036" s="5"/>
      <c r="B1036" s="5"/>
      <c r="C1036" s="5"/>
      <c r="D1036" s="5"/>
    </row>
    <row r="1037" customFormat="false" ht="15.75" hidden="false" customHeight="false" outlineLevel="0" collapsed="false">
      <c r="A1037" s="5"/>
      <c r="B1037" s="5"/>
      <c r="C1037" s="5"/>
      <c r="D1037" s="5"/>
    </row>
    <row r="1038" customFormat="false" ht="15.75" hidden="false" customHeight="false" outlineLevel="0" collapsed="false">
      <c r="A1038" s="5"/>
      <c r="B1038" s="5"/>
      <c r="C1038" s="5"/>
      <c r="D1038" s="5"/>
    </row>
    <row r="1039" customFormat="false" ht="15.75" hidden="false" customHeight="false" outlineLevel="0" collapsed="false">
      <c r="A1039" s="5"/>
      <c r="B1039" s="5"/>
      <c r="C1039" s="5"/>
      <c r="D1039" s="5"/>
    </row>
    <row r="1040" customFormat="false" ht="15.75" hidden="false" customHeight="false" outlineLevel="0" collapsed="false">
      <c r="A1040" s="5"/>
      <c r="B1040" s="5"/>
      <c r="C1040" s="5"/>
      <c r="D1040" s="5"/>
    </row>
    <row r="1041" customFormat="false" ht="15.75" hidden="false" customHeight="false" outlineLevel="0" collapsed="false">
      <c r="A1041" s="5"/>
      <c r="B1041" s="5"/>
      <c r="C1041" s="5"/>
      <c r="D1041" s="5"/>
    </row>
    <row r="1042" customFormat="false" ht="15.75" hidden="false" customHeight="false" outlineLevel="0" collapsed="false">
      <c r="A1042" s="5"/>
      <c r="B1042" s="5"/>
      <c r="C1042" s="5"/>
      <c r="D1042" s="5"/>
    </row>
    <row r="1043" customFormat="false" ht="15.75" hidden="false" customHeight="false" outlineLevel="0" collapsed="false">
      <c r="A1043" s="5"/>
      <c r="B1043" s="5"/>
      <c r="C1043" s="5"/>
      <c r="D1043" s="5"/>
    </row>
    <row r="1044" customFormat="false" ht="15.75" hidden="false" customHeight="false" outlineLevel="0" collapsed="false">
      <c r="A1044" s="5"/>
      <c r="B1044" s="5"/>
      <c r="C1044" s="5"/>
      <c r="D1044" s="5"/>
    </row>
    <row r="1045" customFormat="false" ht="15.75" hidden="false" customHeight="false" outlineLevel="0" collapsed="false">
      <c r="A1045" s="5"/>
      <c r="B1045" s="5"/>
      <c r="C1045" s="5"/>
      <c r="D1045" s="5"/>
    </row>
    <row r="1046" customFormat="false" ht="15.75" hidden="false" customHeight="false" outlineLevel="0" collapsed="false">
      <c r="A1046" s="5"/>
      <c r="B1046" s="5"/>
      <c r="C1046" s="5"/>
      <c r="D1046" s="5"/>
    </row>
    <row r="1047" customFormat="false" ht="15.75" hidden="false" customHeight="false" outlineLevel="0" collapsed="false">
      <c r="A1047" s="5"/>
      <c r="B1047" s="5"/>
      <c r="C1047" s="5"/>
      <c r="D1047" s="5"/>
    </row>
    <row r="1048" customFormat="false" ht="15.75" hidden="false" customHeight="false" outlineLevel="0" collapsed="false">
      <c r="A1048" s="5"/>
      <c r="B1048" s="5"/>
      <c r="C1048" s="5"/>
      <c r="D1048" s="5"/>
    </row>
    <row r="1049" customFormat="false" ht="15.75" hidden="false" customHeight="false" outlineLevel="0" collapsed="false">
      <c r="A1049" s="5"/>
      <c r="B1049" s="5"/>
      <c r="C1049" s="5"/>
      <c r="D1049" s="5"/>
    </row>
    <row r="1050" customFormat="false" ht="15.75" hidden="false" customHeight="false" outlineLevel="0" collapsed="false">
      <c r="A1050" s="5"/>
      <c r="B1050" s="5"/>
      <c r="C1050" s="5"/>
      <c r="D1050" s="5"/>
    </row>
    <row r="1051" customFormat="false" ht="15.75" hidden="false" customHeight="false" outlineLevel="0" collapsed="false">
      <c r="A1051" s="5"/>
      <c r="B1051" s="5"/>
      <c r="C1051" s="5"/>
      <c r="D1051" s="5"/>
    </row>
    <row r="1052" customFormat="false" ht="15.75" hidden="false" customHeight="false" outlineLevel="0" collapsed="false">
      <c r="A1052" s="5"/>
      <c r="B1052" s="5"/>
      <c r="C1052" s="5"/>
      <c r="D1052" s="5"/>
    </row>
    <row r="1053" customFormat="false" ht="15.75" hidden="false" customHeight="false" outlineLevel="0" collapsed="false">
      <c r="A1053" s="5"/>
      <c r="B1053" s="5"/>
      <c r="C1053" s="5"/>
      <c r="D1053" s="5"/>
    </row>
    <row r="1054" customFormat="false" ht="15.75" hidden="false" customHeight="false" outlineLevel="0" collapsed="false">
      <c r="A1054" s="5"/>
      <c r="B1054" s="5"/>
      <c r="C1054" s="5"/>
      <c r="D1054" s="5"/>
    </row>
    <row r="1055" customFormat="false" ht="15.75" hidden="false" customHeight="false" outlineLevel="0" collapsed="false">
      <c r="A1055" s="5"/>
      <c r="B1055" s="5"/>
      <c r="C1055" s="5"/>
      <c r="D1055" s="5"/>
    </row>
    <row r="1056" customFormat="false" ht="15.75" hidden="false" customHeight="false" outlineLevel="0" collapsed="false">
      <c r="A1056" s="5"/>
      <c r="B1056" s="5"/>
      <c r="C1056" s="5"/>
      <c r="D1056" s="5"/>
    </row>
    <row r="1057" customFormat="false" ht="15.75" hidden="false" customHeight="false" outlineLevel="0" collapsed="false">
      <c r="A1057" s="5"/>
      <c r="B1057" s="5"/>
      <c r="C1057" s="5"/>
      <c r="D1057" s="5"/>
    </row>
    <row r="1058" customFormat="false" ht="15.75" hidden="false" customHeight="false" outlineLevel="0" collapsed="false">
      <c r="A1058" s="5"/>
      <c r="B1058" s="5"/>
      <c r="C1058" s="5"/>
      <c r="D1058" s="5"/>
    </row>
    <row r="1059" customFormat="false" ht="15.75" hidden="false" customHeight="false" outlineLevel="0" collapsed="false">
      <c r="A1059" s="5"/>
      <c r="B1059" s="5"/>
      <c r="C1059" s="5"/>
      <c r="D1059" s="5"/>
    </row>
    <row r="1060" customFormat="false" ht="15.75" hidden="false" customHeight="false" outlineLevel="0" collapsed="false">
      <c r="A1060" s="5"/>
      <c r="B1060" s="5"/>
      <c r="C1060" s="5"/>
      <c r="D1060" s="5"/>
    </row>
    <row r="1061" customFormat="false" ht="15.75" hidden="false" customHeight="false" outlineLevel="0" collapsed="false">
      <c r="A1061" s="5"/>
      <c r="B1061" s="5"/>
      <c r="C1061" s="5"/>
      <c r="D1061" s="5"/>
    </row>
    <row r="1062" customFormat="false" ht="15.75" hidden="false" customHeight="false" outlineLevel="0" collapsed="false">
      <c r="A1062" s="5"/>
      <c r="B1062" s="5"/>
      <c r="C1062" s="5"/>
      <c r="D1062" s="5"/>
    </row>
    <row r="1063" customFormat="false" ht="15.75" hidden="false" customHeight="false" outlineLevel="0" collapsed="false">
      <c r="A1063" s="5"/>
      <c r="B1063" s="5"/>
      <c r="C1063" s="5"/>
      <c r="D1063" s="5"/>
    </row>
    <row r="1064" customFormat="false" ht="15.75" hidden="false" customHeight="false" outlineLevel="0" collapsed="false">
      <c r="A1064" s="5"/>
      <c r="B1064" s="5"/>
      <c r="C1064" s="5"/>
      <c r="D1064" s="5"/>
    </row>
    <row r="1065" customFormat="false" ht="15.75" hidden="false" customHeight="false" outlineLevel="0" collapsed="false">
      <c r="A1065" s="5"/>
      <c r="B1065" s="5"/>
      <c r="C1065" s="5"/>
      <c r="D1065" s="5"/>
    </row>
    <row r="1066" customFormat="false" ht="15.75" hidden="false" customHeight="false" outlineLevel="0" collapsed="false">
      <c r="A1066" s="5"/>
      <c r="B1066" s="5"/>
      <c r="C1066" s="5"/>
      <c r="D1066" s="5"/>
    </row>
    <row r="1067" customFormat="false" ht="15.75" hidden="false" customHeight="false" outlineLevel="0" collapsed="false">
      <c r="A1067" s="5"/>
      <c r="B1067" s="5"/>
      <c r="C1067" s="5"/>
      <c r="D1067" s="5"/>
    </row>
    <row r="1068" customFormat="false" ht="15.75" hidden="false" customHeight="false" outlineLevel="0" collapsed="false">
      <c r="A1068" s="5"/>
      <c r="B1068" s="5"/>
      <c r="C1068" s="5"/>
      <c r="D1068" s="5"/>
    </row>
    <row r="1069" customFormat="false" ht="15.75" hidden="false" customHeight="false" outlineLevel="0" collapsed="false">
      <c r="A1069" s="5"/>
      <c r="B1069" s="5"/>
      <c r="C1069" s="5"/>
      <c r="D1069" s="5"/>
    </row>
    <row r="1070" customFormat="false" ht="15.75" hidden="false" customHeight="false" outlineLevel="0" collapsed="false">
      <c r="A1070" s="5"/>
      <c r="B1070" s="5"/>
      <c r="C1070" s="5"/>
      <c r="D1070" s="5"/>
    </row>
    <row r="1071" customFormat="false" ht="15.75" hidden="false" customHeight="false" outlineLevel="0" collapsed="false">
      <c r="A1071" s="5"/>
      <c r="B1071" s="5"/>
      <c r="C1071" s="5"/>
      <c r="D1071" s="5"/>
    </row>
    <row r="1072" customFormat="false" ht="15.75" hidden="false" customHeight="false" outlineLevel="0" collapsed="false">
      <c r="A1072" s="5"/>
      <c r="B1072" s="5"/>
      <c r="C1072" s="5"/>
      <c r="D1072" s="5"/>
    </row>
    <row r="1073" customFormat="false" ht="15.75" hidden="false" customHeight="false" outlineLevel="0" collapsed="false">
      <c r="A1073" s="5"/>
      <c r="B1073" s="5"/>
      <c r="C1073" s="5"/>
      <c r="D1073" s="5"/>
    </row>
    <row r="1074" customFormat="false" ht="15.75" hidden="false" customHeight="false" outlineLevel="0" collapsed="false">
      <c r="A1074" s="5"/>
      <c r="B1074" s="5"/>
      <c r="C1074" s="5"/>
      <c r="D1074" s="5"/>
    </row>
    <row r="1075" customFormat="false" ht="15.75" hidden="false" customHeight="false" outlineLevel="0" collapsed="false">
      <c r="A1075" s="5"/>
      <c r="B1075" s="5"/>
      <c r="C1075" s="5"/>
      <c r="D1075" s="5"/>
    </row>
    <row r="1076" customFormat="false" ht="15.75" hidden="false" customHeight="false" outlineLevel="0" collapsed="false">
      <c r="A1076" s="5"/>
      <c r="B1076" s="5"/>
      <c r="C1076" s="5"/>
      <c r="D1076" s="5"/>
    </row>
    <row r="1077" customFormat="false" ht="15.75" hidden="false" customHeight="false" outlineLevel="0" collapsed="false">
      <c r="A1077" s="5"/>
      <c r="B1077" s="5"/>
      <c r="C1077" s="5"/>
      <c r="D1077" s="5"/>
    </row>
    <row r="1078" customFormat="false" ht="15.75" hidden="false" customHeight="false" outlineLevel="0" collapsed="false">
      <c r="A1078" s="5"/>
      <c r="B1078" s="5"/>
      <c r="C1078" s="5"/>
      <c r="D1078" s="5"/>
    </row>
    <row r="1079" customFormat="false" ht="15.75" hidden="false" customHeight="false" outlineLevel="0" collapsed="false">
      <c r="A1079" s="5"/>
      <c r="B1079" s="5"/>
      <c r="C1079" s="5"/>
      <c r="D1079" s="5"/>
    </row>
    <row r="1080" customFormat="false" ht="15.75" hidden="false" customHeight="false" outlineLevel="0" collapsed="false">
      <c r="A1080" s="5"/>
      <c r="B1080" s="5"/>
      <c r="C1080" s="5"/>
      <c r="D1080" s="5"/>
    </row>
    <row r="1081" customFormat="false" ht="15.75" hidden="false" customHeight="false" outlineLevel="0" collapsed="false">
      <c r="A1081" s="5"/>
      <c r="B1081" s="5"/>
      <c r="C1081" s="5"/>
      <c r="D1081" s="5"/>
    </row>
    <row r="1082" customFormat="false" ht="15.75" hidden="false" customHeight="false" outlineLevel="0" collapsed="false">
      <c r="A1082" s="5"/>
      <c r="B1082" s="5"/>
      <c r="C1082" s="5"/>
      <c r="D1082" s="5"/>
    </row>
    <row r="1083" customFormat="false" ht="15.75" hidden="false" customHeight="false" outlineLevel="0" collapsed="false">
      <c r="A1083" s="5"/>
      <c r="B1083" s="5"/>
      <c r="C1083" s="5"/>
      <c r="D1083" s="5"/>
    </row>
    <row r="1084" customFormat="false" ht="15.75" hidden="false" customHeight="false" outlineLevel="0" collapsed="false">
      <c r="A1084" s="5"/>
      <c r="B1084" s="5"/>
      <c r="C1084" s="5"/>
      <c r="D1084" s="5"/>
    </row>
    <row r="1085" customFormat="false" ht="15.75" hidden="false" customHeight="false" outlineLevel="0" collapsed="false">
      <c r="A1085" s="5"/>
      <c r="B1085" s="5"/>
      <c r="C1085" s="5"/>
      <c r="D1085" s="5"/>
    </row>
    <row r="1086" customFormat="false" ht="15.75" hidden="false" customHeight="false" outlineLevel="0" collapsed="false">
      <c r="A1086" s="5"/>
      <c r="B1086" s="5"/>
      <c r="C1086" s="5"/>
      <c r="D1086" s="5"/>
    </row>
    <row r="1087" customFormat="false" ht="15.75" hidden="false" customHeight="false" outlineLevel="0" collapsed="false">
      <c r="A1087" s="5"/>
      <c r="B1087" s="5"/>
      <c r="C1087" s="5"/>
      <c r="D1087" s="5"/>
    </row>
    <row r="1088" customFormat="false" ht="15.75" hidden="false" customHeight="false" outlineLevel="0" collapsed="false">
      <c r="A1088" s="5"/>
      <c r="B1088" s="5"/>
      <c r="C1088" s="5"/>
      <c r="D1088" s="5"/>
    </row>
    <row r="1089" customFormat="false" ht="15.75" hidden="false" customHeight="false" outlineLevel="0" collapsed="false">
      <c r="A1089" s="5"/>
      <c r="B1089" s="5"/>
      <c r="C1089" s="5"/>
      <c r="D1089" s="5"/>
    </row>
    <row r="1090" customFormat="false" ht="15.75" hidden="false" customHeight="false" outlineLevel="0" collapsed="false">
      <c r="A1090" s="5"/>
      <c r="B1090" s="5"/>
      <c r="C1090" s="5"/>
      <c r="D1090" s="5"/>
    </row>
    <row r="1091" customFormat="false" ht="15.75" hidden="false" customHeight="false" outlineLevel="0" collapsed="false">
      <c r="A1091" s="5"/>
      <c r="B1091" s="5"/>
      <c r="C1091" s="5"/>
      <c r="D1091" s="5"/>
    </row>
    <row r="1092" customFormat="false" ht="15.75" hidden="false" customHeight="false" outlineLevel="0" collapsed="false">
      <c r="A1092" s="5"/>
      <c r="B1092" s="5"/>
      <c r="C1092" s="5"/>
      <c r="D1092" s="5"/>
    </row>
    <row r="1093" customFormat="false" ht="15.75" hidden="false" customHeight="false" outlineLevel="0" collapsed="false">
      <c r="A1093" s="5"/>
      <c r="B1093" s="5"/>
      <c r="C1093" s="5"/>
      <c r="D1093" s="5"/>
    </row>
    <row r="1094" customFormat="false" ht="15.75" hidden="false" customHeight="false" outlineLevel="0" collapsed="false">
      <c r="A1094" s="5"/>
      <c r="B1094" s="5"/>
      <c r="C1094" s="5"/>
      <c r="D1094" s="5"/>
    </row>
    <row r="1095" customFormat="false" ht="15.75" hidden="false" customHeight="false" outlineLevel="0" collapsed="false">
      <c r="A1095" s="5"/>
      <c r="B1095" s="5"/>
      <c r="C1095" s="5"/>
      <c r="D1095" s="5"/>
    </row>
    <row r="1096" customFormat="false" ht="15.75" hidden="false" customHeight="false" outlineLevel="0" collapsed="false">
      <c r="A1096" s="5"/>
      <c r="B1096" s="5"/>
      <c r="C1096" s="5"/>
      <c r="D1096" s="5"/>
    </row>
    <row r="1097" customFormat="false" ht="15.75" hidden="false" customHeight="false" outlineLevel="0" collapsed="false">
      <c r="A1097" s="5"/>
      <c r="B1097" s="5"/>
      <c r="C1097" s="5"/>
      <c r="D1097" s="5"/>
    </row>
    <row r="1098" customFormat="false" ht="15.75" hidden="false" customHeight="false" outlineLevel="0" collapsed="false">
      <c r="A1098" s="5"/>
      <c r="B1098" s="5"/>
      <c r="C1098" s="5"/>
      <c r="D1098" s="5"/>
    </row>
    <row r="1099" customFormat="false" ht="15.75" hidden="false" customHeight="false" outlineLevel="0" collapsed="false">
      <c r="A1099" s="5"/>
      <c r="B1099" s="5"/>
      <c r="C1099" s="5"/>
      <c r="D1099" s="5"/>
    </row>
    <row r="1100" customFormat="false" ht="15.75" hidden="false" customHeight="false" outlineLevel="0" collapsed="false">
      <c r="A1100" s="5"/>
      <c r="B1100" s="5"/>
      <c r="C1100" s="5"/>
      <c r="D1100" s="5"/>
    </row>
    <row r="1101" customFormat="false" ht="15.75" hidden="false" customHeight="false" outlineLevel="0" collapsed="false">
      <c r="A1101" s="5"/>
      <c r="B1101" s="5"/>
      <c r="C1101" s="5"/>
      <c r="D1101" s="5"/>
    </row>
    <row r="1102" customFormat="false" ht="15.75" hidden="false" customHeight="false" outlineLevel="0" collapsed="false">
      <c r="A1102" s="5"/>
      <c r="B1102" s="5"/>
      <c r="C1102" s="5"/>
      <c r="D1102" s="5"/>
    </row>
    <row r="1103" customFormat="false" ht="15.75" hidden="false" customHeight="false" outlineLevel="0" collapsed="false">
      <c r="A1103" s="5"/>
      <c r="B1103" s="5"/>
      <c r="C1103" s="5"/>
      <c r="D1103" s="5"/>
    </row>
    <row r="1104" customFormat="false" ht="15.75" hidden="false" customHeight="false" outlineLevel="0" collapsed="false">
      <c r="A1104" s="5"/>
      <c r="B1104" s="5"/>
      <c r="C1104" s="5"/>
      <c r="D1104" s="5"/>
    </row>
    <row r="1105" customFormat="false" ht="15.75" hidden="false" customHeight="false" outlineLevel="0" collapsed="false">
      <c r="A1105" s="5"/>
      <c r="B1105" s="5"/>
      <c r="C1105" s="5"/>
      <c r="D1105" s="5"/>
    </row>
    <row r="1106" customFormat="false" ht="15.75" hidden="false" customHeight="false" outlineLevel="0" collapsed="false">
      <c r="A1106" s="5"/>
      <c r="B1106" s="5"/>
      <c r="C1106" s="5"/>
      <c r="D1106" s="5"/>
    </row>
    <row r="1107" customFormat="false" ht="15.75" hidden="false" customHeight="false" outlineLevel="0" collapsed="false">
      <c r="A1107" s="5"/>
      <c r="B1107" s="5"/>
      <c r="C1107" s="5"/>
      <c r="D1107" s="5"/>
    </row>
    <row r="1108" customFormat="false" ht="15.75" hidden="false" customHeight="false" outlineLevel="0" collapsed="false">
      <c r="A1108" s="5"/>
      <c r="B1108" s="5"/>
      <c r="C1108" s="5"/>
      <c r="D1108" s="5"/>
    </row>
    <row r="1109" customFormat="false" ht="15.75" hidden="false" customHeight="false" outlineLevel="0" collapsed="false">
      <c r="A1109" s="5"/>
      <c r="B1109" s="5"/>
      <c r="C1109" s="5"/>
      <c r="D1109" s="5"/>
    </row>
    <row r="1110" customFormat="false" ht="15.75" hidden="false" customHeight="false" outlineLevel="0" collapsed="false">
      <c r="A1110" s="5"/>
      <c r="B1110" s="5"/>
      <c r="C1110" s="5"/>
      <c r="D1110" s="5"/>
    </row>
    <row r="1111" customFormat="false" ht="15.75" hidden="false" customHeight="false" outlineLevel="0" collapsed="false">
      <c r="A1111" s="5"/>
      <c r="B1111" s="5"/>
      <c r="C1111" s="5"/>
      <c r="D1111" s="5"/>
    </row>
    <row r="1112" customFormat="false" ht="15.75" hidden="false" customHeight="false" outlineLevel="0" collapsed="false">
      <c r="A1112" s="5"/>
      <c r="B1112" s="5"/>
      <c r="C1112" s="5"/>
      <c r="D1112" s="5"/>
    </row>
    <row r="1113" customFormat="false" ht="15.75" hidden="false" customHeight="false" outlineLevel="0" collapsed="false">
      <c r="A1113" s="5"/>
      <c r="B1113" s="5"/>
      <c r="C1113" s="5"/>
      <c r="D1113" s="5"/>
    </row>
    <row r="1114" customFormat="false" ht="15.75" hidden="false" customHeight="false" outlineLevel="0" collapsed="false">
      <c r="A1114" s="5"/>
      <c r="B1114" s="5"/>
      <c r="C1114" s="5"/>
      <c r="D1114" s="5"/>
    </row>
    <row r="1115" customFormat="false" ht="15.75" hidden="false" customHeight="false" outlineLevel="0" collapsed="false">
      <c r="A1115" s="5"/>
      <c r="B1115" s="5"/>
      <c r="C1115" s="5"/>
      <c r="D1115" s="5"/>
    </row>
    <row r="1116" customFormat="false" ht="15.75" hidden="false" customHeight="false" outlineLevel="0" collapsed="false">
      <c r="A1116" s="5"/>
      <c r="B1116" s="5"/>
      <c r="C1116" s="5"/>
      <c r="D1116" s="5"/>
    </row>
    <row r="1117" customFormat="false" ht="15.75" hidden="false" customHeight="false" outlineLevel="0" collapsed="false">
      <c r="A1117" s="5"/>
      <c r="B1117" s="5"/>
      <c r="C1117" s="5"/>
      <c r="D1117" s="5"/>
    </row>
    <row r="1118" customFormat="false" ht="15.75" hidden="false" customHeight="false" outlineLevel="0" collapsed="false">
      <c r="A1118" s="5"/>
      <c r="B1118" s="5"/>
      <c r="C1118" s="5"/>
      <c r="D1118" s="5"/>
    </row>
    <row r="1119" customFormat="false" ht="15.75" hidden="false" customHeight="false" outlineLevel="0" collapsed="false">
      <c r="A1119" s="5"/>
      <c r="B1119" s="5"/>
      <c r="C1119" s="5"/>
      <c r="D1119" s="5"/>
    </row>
    <row r="1120" customFormat="false" ht="15.75" hidden="false" customHeight="false" outlineLevel="0" collapsed="false">
      <c r="A1120" s="5"/>
      <c r="B1120" s="5"/>
      <c r="C1120" s="5"/>
      <c r="D1120" s="5"/>
    </row>
    <row r="1121" customFormat="false" ht="15.75" hidden="false" customHeight="false" outlineLevel="0" collapsed="false">
      <c r="A1121" s="5"/>
      <c r="B1121" s="5"/>
      <c r="C1121" s="5"/>
      <c r="D1121" s="5"/>
    </row>
    <row r="1122" customFormat="false" ht="15.75" hidden="false" customHeight="false" outlineLevel="0" collapsed="false">
      <c r="A1122" s="5"/>
      <c r="B1122" s="5"/>
      <c r="C1122" s="5"/>
      <c r="D1122" s="5"/>
    </row>
    <row r="1123" customFormat="false" ht="15.75" hidden="false" customHeight="false" outlineLevel="0" collapsed="false">
      <c r="A1123" s="5"/>
      <c r="B1123" s="5"/>
      <c r="C1123" s="5"/>
      <c r="D1123" s="5"/>
    </row>
    <row r="1124" customFormat="false" ht="15.75" hidden="false" customHeight="false" outlineLevel="0" collapsed="false">
      <c r="A1124" s="5"/>
      <c r="B1124" s="5"/>
      <c r="C1124" s="5"/>
      <c r="D1124" s="5"/>
    </row>
    <row r="1125" customFormat="false" ht="15.75" hidden="false" customHeight="false" outlineLevel="0" collapsed="false">
      <c r="A1125" s="5"/>
      <c r="B1125" s="5"/>
      <c r="C1125" s="5"/>
      <c r="D1125" s="5"/>
    </row>
    <row r="1126" customFormat="false" ht="15.75" hidden="false" customHeight="false" outlineLevel="0" collapsed="false">
      <c r="A1126" s="5"/>
      <c r="B1126" s="5"/>
      <c r="C1126" s="5"/>
      <c r="D1126" s="5"/>
    </row>
    <row r="1127" customFormat="false" ht="15.75" hidden="false" customHeight="false" outlineLevel="0" collapsed="false">
      <c r="A1127" s="5"/>
      <c r="B1127" s="5"/>
      <c r="C1127" s="5"/>
      <c r="D1127" s="5"/>
    </row>
    <row r="1128" customFormat="false" ht="15.75" hidden="false" customHeight="false" outlineLevel="0" collapsed="false">
      <c r="A1128" s="5"/>
      <c r="B1128" s="5"/>
      <c r="C1128" s="5"/>
      <c r="D1128" s="5"/>
    </row>
    <row r="1129" customFormat="false" ht="15.75" hidden="false" customHeight="false" outlineLevel="0" collapsed="false">
      <c r="A1129" s="5"/>
      <c r="B1129" s="5"/>
      <c r="C1129" s="5"/>
      <c r="D1129" s="5"/>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2.5"/>
    <col collapsed="false" customWidth="true" hidden="false" outlineLevel="0" max="2" min="2" style="1" width="16.89"/>
    <col collapsed="false" customWidth="true" hidden="false" outlineLevel="0" max="3" min="3" style="1" width="29.88"/>
  </cols>
  <sheetData>
    <row r="1" customFormat="false" ht="15.75" hidden="false" customHeight="false" outlineLevel="0" collapsed="false">
      <c r="A1" s="5" t="s">
        <v>887</v>
      </c>
      <c r="B1" s="5" t="s">
        <v>888</v>
      </c>
      <c r="C1" s="5" t="s">
        <v>889</v>
      </c>
      <c r="H1" s="5" t="s">
        <v>890</v>
      </c>
    </row>
    <row r="2" customFormat="false" ht="15.75" hidden="false" customHeight="false" outlineLevel="0" collapsed="false">
      <c r="A2" s="5" t="s">
        <v>423</v>
      </c>
      <c r="B2" s="5" t="s">
        <v>891</v>
      </c>
      <c r="C2" s="5" t="s">
        <v>892</v>
      </c>
    </row>
    <row r="3" customFormat="false" ht="15.75" hidden="false" customHeight="false" outlineLevel="0" collapsed="false">
      <c r="A3" s="5" t="s">
        <v>893</v>
      </c>
      <c r="B3" s="5" t="s">
        <v>894</v>
      </c>
      <c r="C3" s="5" t="s">
        <v>895</v>
      </c>
    </row>
    <row r="4" customFormat="false" ht="15.75" hidden="false" customHeight="false" outlineLevel="0" collapsed="false">
      <c r="A4" s="5" t="s">
        <v>896</v>
      </c>
      <c r="B4" s="5" t="s">
        <v>897</v>
      </c>
      <c r="C4" s="5" t="s">
        <v>898</v>
      </c>
    </row>
    <row r="5" customFormat="false" ht="15.75" hidden="false" customHeight="false" outlineLevel="0" collapsed="false">
      <c r="A5" s="5" t="s">
        <v>772</v>
      </c>
      <c r="B5" s="5" t="s">
        <v>899</v>
      </c>
      <c r="C5" s="5" t="s">
        <v>900</v>
      </c>
    </row>
    <row r="6" customFormat="false" ht="15.75" hidden="false" customHeight="false" outlineLevel="0" collapsed="false">
      <c r="A6" s="5"/>
      <c r="B6" s="5" t="s">
        <v>901</v>
      </c>
      <c r="C6" s="5" t="s">
        <v>902</v>
      </c>
    </row>
    <row r="7" customFormat="false" ht="15.75" hidden="false" customHeight="false" outlineLevel="0" collapsed="false">
      <c r="A7" s="5"/>
      <c r="B7" s="5" t="s">
        <v>903</v>
      </c>
      <c r="C7" s="5" t="s">
        <v>904</v>
      </c>
    </row>
    <row r="8" customFormat="false" ht="15.75" hidden="false" customHeight="false" outlineLevel="0" collapsed="false">
      <c r="A8" s="5"/>
      <c r="B8" s="5" t="s">
        <v>905</v>
      </c>
      <c r="C8" s="5" t="s">
        <v>906</v>
      </c>
    </row>
    <row r="9" customFormat="false" ht="15.75" hidden="false" customHeight="false" outlineLevel="0" collapsed="false">
      <c r="A9" s="5"/>
      <c r="B9" s="5" t="s">
        <v>907</v>
      </c>
      <c r="C9" s="5" t="s">
        <v>908</v>
      </c>
    </row>
    <row r="10" customFormat="false" ht="15.75" hidden="false" customHeight="false" outlineLevel="0" collapsed="false">
      <c r="C10" s="5" t="s">
        <v>909</v>
      </c>
    </row>
    <row r="11" customFormat="false" ht="15.75" hidden="false" customHeight="false" outlineLevel="0" collapsed="false">
      <c r="C11" s="5" t="s">
        <v>910</v>
      </c>
    </row>
    <row r="12" customFormat="false" ht="15.75" hidden="false" customHeight="false" outlineLevel="0" collapsed="false">
      <c r="A12" s="5"/>
      <c r="C12" s="5" t="s">
        <v>911</v>
      </c>
    </row>
    <row r="13" customFormat="false" ht="15.75" hidden="false" customHeight="false" outlineLevel="0" collapsed="false">
      <c r="A13" s="5"/>
      <c r="C13" s="5" t="s">
        <v>912</v>
      </c>
    </row>
    <row r="14" customFormat="false" ht="15.75" hidden="false" customHeight="false" outlineLevel="0" collapsed="false">
      <c r="A14" s="5"/>
      <c r="C14" s="5" t="s">
        <v>913</v>
      </c>
    </row>
    <row r="15" customFormat="false" ht="15.75" hidden="false" customHeight="false" outlineLevel="0" collapsed="false">
      <c r="A15" s="5"/>
      <c r="C15" s="5" t="s">
        <v>914</v>
      </c>
    </row>
    <row r="16" customFormat="false" ht="15.75" hidden="false" customHeight="false" outlineLevel="0" collapsed="false">
      <c r="A16" s="5"/>
      <c r="C16" s="5" t="s">
        <v>915</v>
      </c>
    </row>
    <row r="17" customFormat="false" ht="15.75" hidden="false" customHeight="false" outlineLevel="0" collapsed="false">
      <c r="A17" s="5"/>
      <c r="C17" s="5" t="s">
        <v>916</v>
      </c>
    </row>
    <row r="18" customFormat="false" ht="15.75" hidden="false" customHeight="false" outlineLevel="0" collapsed="false">
      <c r="A18" s="5"/>
      <c r="C18" s="5" t="s">
        <v>917</v>
      </c>
    </row>
    <row r="19" customFormat="false" ht="15.75" hidden="false" customHeight="false" outlineLevel="0" collapsed="false">
      <c r="A19" s="5"/>
      <c r="C19" s="5" t="s">
        <v>918</v>
      </c>
    </row>
    <row r="20" customFormat="false" ht="15.75" hidden="false" customHeight="false" outlineLevel="0" collapsed="false">
      <c r="A20" s="5"/>
      <c r="C20" s="5" t="s">
        <v>919</v>
      </c>
    </row>
    <row r="21" customFormat="false" ht="15.75" hidden="false" customHeight="false" outlineLevel="0" collapsed="false">
      <c r="A21" s="5"/>
      <c r="C21" s="5" t="s">
        <v>920</v>
      </c>
    </row>
    <row r="22" customFormat="false" ht="15.75" hidden="false" customHeight="false" outlineLevel="0" collapsed="false">
      <c r="A22" s="5"/>
      <c r="C22" s="5" t="s">
        <v>921</v>
      </c>
    </row>
    <row r="23" customFormat="false" ht="15.75" hidden="false" customHeight="false" outlineLevel="0" collapsed="false">
      <c r="A23" s="5"/>
      <c r="C23" s="5" t="s">
        <v>922</v>
      </c>
    </row>
    <row r="24" customFormat="false" ht="15.75" hidden="false" customHeight="false" outlineLevel="0" collapsed="false">
      <c r="A24" s="5"/>
      <c r="C24" s="5" t="s">
        <v>923</v>
      </c>
    </row>
    <row r="25" customFormat="false" ht="15.75" hidden="false" customHeight="false" outlineLevel="0" collapsed="false">
      <c r="A25" s="5"/>
      <c r="C25" s="5" t="s">
        <v>924</v>
      </c>
    </row>
    <row r="26" customFormat="false" ht="15.75" hidden="false" customHeight="false" outlineLevel="0" collapsed="false">
      <c r="A26" s="5"/>
      <c r="C26" s="5" t="s">
        <v>925</v>
      </c>
    </row>
    <row r="27" customFormat="false" ht="15.75" hidden="false" customHeight="false" outlineLevel="0" collapsed="false">
      <c r="A27" s="5"/>
      <c r="C27" s="5" t="s">
        <v>926</v>
      </c>
    </row>
    <row r="28" customFormat="false" ht="15.75" hidden="false" customHeight="false" outlineLevel="0" collapsed="false">
      <c r="A28" s="5"/>
      <c r="C28" s="5" t="s">
        <v>927</v>
      </c>
    </row>
    <row r="29" customFormat="false" ht="15.75" hidden="false" customHeight="false" outlineLevel="0" collapsed="false">
      <c r="A29" s="5"/>
      <c r="C29" s="5" t="s">
        <v>928</v>
      </c>
    </row>
    <row r="30" customFormat="false" ht="15.75" hidden="false" customHeight="false" outlineLevel="0" collapsed="false">
      <c r="A30" s="5"/>
      <c r="C30" s="5" t="s">
        <v>929</v>
      </c>
    </row>
    <row r="31" customFormat="false" ht="15.75" hidden="false" customHeight="false" outlineLevel="0" collapsed="false">
      <c r="A31" s="5"/>
      <c r="C31" s="5" t="s">
        <v>930</v>
      </c>
    </row>
    <row r="32" customFormat="false" ht="15.75" hidden="false" customHeight="false" outlineLevel="0" collapsed="false">
      <c r="A32" s="5"/>
      <c r="C32" s="5" t="s">
        <v>931</v>
      </c>
    </row>
    <row r="33" customFormat="false" ht="15.75" hidden="false" customHeight="false" outlineLevel="0" collapsed="false">
      <c r="A33" s="5"/>
    </row>
    <row r="34" customFormat="false" ht="15.75" hidden="false" customHeight="false" outlineLevel="0" collapsed="false">
      <c r="A34" s="5"/>
    </row>
    <row r="35" customFormat="false" ht="15.75" hidden="false" customHeight="false" outlineLevel="0" collapsed="false">
      <c r="A35" s="5"/>
    </row>
    <row r="36" customFormat="false" ht="15.75" hidden="false" customHeight="false" outlineLevel="0" collapsed="false">
      <c r="A36" s="5"/>
    </row>
    <row r="37" customFormat="false" ht="15.75" hidden="false" customHeight="false" outlineLevel="0" collapsed="false">
      <c r="A37" s="5"/>
    </row>
    <row r="38" customFormat="false" ht="15.75" hidden="false" customHeight="false" outlineLevel="0" collapsed="false">
      <c r="A38" s="5"/>
    </row>
    <row r="39" customFormat="false" ht="15.75" hidden="false" customHeight="false" outlineLevel="0" collapsed="false">
      <c r="A39" s="5"/>
    </row>
    <row r="40" customFormat="false" ht="15.75" hidden="false" customHeight="false" outlineLevel="0" collapsed="false">
      <c r="A40" s="5"/>
    </row>
    <row r="41" customFormat="false" ht="15.75" hidden="false" customHeight="false" outlineLevel="0" collapsed="false">
      <c r="A41" s="5"/>
    </row>
    <row r="42" customFormat="false" ht="15.75" hidden="false" customHeight="false" outlineLevel="0" collapsed="false">
      <c r="A42" s="5"/>
    </row>
    <row r="43" customFormat="false" ht="15.75" hidden="false" customHeight="false" outlineLevel="0" collapsed="false">
      <c r="A43" s="5"/>
    </row>
    <row r="44" customFormat="false" ht="15.75" hidden="false" customHeight="false" outlineLevel="0" collapsed="false">
      <c r="A44" s="5"/>
    </row>
    <row r="45" customFormat="false" ht="15.75" hidden="false" customHeight="false" outlineLevel="0" collapsed="false">
      <c r="A45" s="5"/>
    </row>
    <row r="46" customFormat="false" ht="15.75" hidden="false" customHeight="false" outlineLevel="0" collapsed="false">
      <c r="A46" s="5"/>
    </row>
    <row r="47" customFormat="false" ht="15.75" hidden="false" customHeight="false" outlineLevel="0" collapsed="false">
      <c r="A47" s="5"/>
    </row>
    <row r="48" customFormat="false" ht="15.75" hidden="false" customHeight="false" outlineLevel="0" collapsed="false">
      <c r="A48" s="5"/>
    </row>
    <row r="49" customFormat="false" ht="15.75" hidden="false" customHeight="false" outlineLevel="0" collapsed="false">
      <c r="A49" s="5"/>
    </row>
    <row r="50" customFormat="false" ht="15.75" hidden="false" customHeight="false" outlineLevel="0" collapsed="false">
      <c r="A50" s="5"/>
    </row>
    <row r="51" customFormat="false" ht="15.75" hidden="false" customHeight="false" outlineLevel="0" collapsed="false">
      <c r="A51" s="5"/>
    </row>
    <row r="52" customFormat="false" ht="15.75" hidden="false" customHeight="false" outlineLevel="0" collapsed="false">
      <c r="A52" s="5"/>
    </row>
    <row r="53" customFormat="false" ht="15.75" hidden="false" customHeight="false" outlineLevel="0" collapsed="false">
      <c r="A53" s="5"/>
    </row>
    <row r="54" customFormat="false" ht="15.75" hidden="false" customHeight="false" outlineLevel="0" collapsed="false">
      <c r="A54" s="5"/>
    </row>
    <row r="55" customFormat="false" ht="15.75" hidden="false" customHeight="false" outlineLevel="0" collapsed="false">
      <c r="A55" s="5"/>
    </row>
    <row r="56" customFormat="false" ht="15.75" hidden="false" customHeight="false" outlineLevel="0" collapsed="false">
      <c r="A56" s="5"/>
    </row>
    <row r="57" customFormat="false" ht="15.75" hidden="false" customHeight="false" outlineLevel="0" collapsed="false">
      <c r="A57" s="5"/>
    </row>
    <row r="58" customFormat="false" ht="15.75" hidden="false" customHeight="false" outlineLevel="0" collapsed="false">
      <c r="A58" s="5"/>
    </row>
    <row r="59" customFormat="false" ht="15.75" hidden="false" customHeight="false" outlineLevel="0" collapsed="false">
      <c r="A59" s="5"/>
    </row>
    <row r="60" customFormat="false" ht="15.75" hidden="false" customHeight="false" outlineLevel="0" collapsed="false">
      <c r="A60" s="5"/>
    </row>
    <row r="61" customFormat="false" ht="15.75" hidden="false" customHeight="false" outlineLevel="0" collapsed="false">
      <c r="A61" s="5"/>
    </row>
    <row r="62" customFormat="false" ht="15.75" hidden="false" customHeight="false" outlineLevel="0" collapsed="false">
      <c r="A62" s="5"/>
    </row>
    <row r="63" customFormat="false" ht="15.75" hidden="false" customHeight="false" outlineLevel="0" collapsed="false">
      <c r="A63" s="5"/>
    </row>
    <row r="64" customFormat="false" ht="15.75" hidden="false" customHeight="false" outlineLevel="0" collapsed="false">
      <c r="A64" s="5"/>
    </row>
    <row r="65" customFormat="false" ht="15.75" hidden="false" customHeight="false" outlineLevel="0" collapsed="false">
      <c r="A65" s="5"/>
    </row>
    <row r="66" customFormat="false" ht="15.75" hidden="false" customHeight="false" outlineLevel="0" collapsed="false">
      <c r="A66" s="5"/>
    </row>
    <row r="67" customFormat="false" ht="15.75" hidden="false" customHeight="false" outlineLevel="0" collapsed="false">
      <c r="A67" s="5"/>
    </row>
    <row r="68" customFormat="false" ht="15.75" hidden="false" customHeight="false" outlineLevel="0" collapsed="false">
      <c r="A68" s="5"/>
    </row>
    <row r="69" customFormat="false" ht="15.75" hidden="false" customHeight="false" outlineLevel="0" collapsed="false">
      <c r="A69" s="5"/>
    </row>
    <row r="70" customFormat="false" ht="15.75" hidden="false" customHeight="false" outlineLevel="0" collapsed="false">
      <c r="A70" s="5"/>
    </row>
    <row r="71" customFormat="false" ht="15.75" hidden="false" customHeight="false" outlineLevel="0" collapsed="false">
      <c r="A71" s="5"/>
    </row>
    <row r="72" customFormat="false" ht="15.75" hidden="false" customHeight="false" outlineLevel="0" collapsed="false">
      <c r="A72" s="5"/>
    </row>
    <row r="73" customFormat="false" ht="15.75" hidden="false" customHeight="false" outlineLevel="0" collapsed="false">
      <c r="A73" s="5"/>
    </row>
    <row r="74" customFormat="false" ht="15.75" hidden="false" customHeight="false" outlineLevel="0" collapsed="false">
      <c r="A74" s="5"/>
    </row>
    <row r="75" customFormat="false" ht="15.75" hidden="false" customHeight="false" outlineLevel="0" collapsed="false">
      <c r="A75" s="5"/>
    </row>
    <row r="76" customFormat="false" ht="15.75" hidden="false" customHeight="false" outlineLevel="0" collapsed="false">
      <c r="A76" s="5"/>
    </row>
    <row r="77" customFormat="false" ht="15.75" hidden="false" customHeight="false" outlineLevel="0" collapsed="false">
      <c r="A77" s="5"/>
    </row>
    <row r="78" customFormat="false" ht="15.75" hidden="false" customHeight="false" outlineLevel="0" collapsed="false">
      <c r="A78" s="5"/>
    </row>
    <row r="79" customFormat="false" ht="15.75" hidden="false" customHeight="false" outlineLevel="0" collapsed="false">
      <c r="A79" s="5"/>
    </row>
    <row r="80" customFormat="false" ht="15.75" hidden="false" customHeight="false" outlineLevel="0" collapsed="false">
      <c r="A80" s="5"/>
    </row>
    <row r="81" customFormat="false" ht="15.75" hidden="false" customHeight="false" outlineLevel="0" collapsed="false">
      <c r="A81" s="5"/>
    </row>
    <row r="82" customFormat="false" ht="15.75" hidden="false" customHeight="false" outlineLevel="0" collapsed="false">
      <c r="A82" s="5"/>
    </row>
    <row r="83" customFormat="false" ht="15.75" hidden="false" customHeight="false" outlineLevel="0" collapsed="false">
      <c r="A83" s="5"/>
    </row>
    <row r="84" customFormat="false" ht="15.75" hidden="false" customHeight="false" outlineLevel="0" collapsed="false">
      <c r="A84" s="5"/>
    </row>
    <row r="85" customFormat="false" ht="15.75" hidden="false" customHeight="false" outlineLevel="0" collapsed="false">
      <c r="A85" s="5"/>
    </row>
    <row r="86" customFormat="false" ht="15.75" hidden="false" customHeight="false" outlineLevel="0" collapsed="false">
      <c r="A86" s="5"/>
    </row>
    <row r="87" customFormat="false" ht="15.75" hidden="false" customHeight="false" outlineLevel="0" collapsed="false">
      <c r="A87" s="5"/>
    </row>
    <row r="88" customFormat="false" ht="15.75" hidden="false" customHeight="false" outlineLevel="0" collapsed="false">
      <c r="A88" s="5"/>
    </row>
    <row r="89" customFormat="false" ht="15.75" hidden="false" customHeight="false" outlineLevel="0" collapsed="false">
      <c r="A89" s="5"/>
    </row>
    <row r="90" customFormat="false" ht="15.75" hidden="false" customHeight="false" outlineLevel="0" collapsed="false">
      <c r="A90" s="5"/>
    </row>
    <row r="91" customFormat="false" ht="15.75" hidden="false" customHeight="false" outlineLevel="0" collapsed="false">
      <c r="A91" s="5"/>
    </row>
    <row r="92" customFormat="false" ht="15.75" hidden="false" customHeight="false" outlineLevel="0" collapsed="false">
      <c r="A92" s="5"/>
    </row>
    <row r="93" customFormat="false" ht="15.75" hidden="false" customHeight="false" outlineLevel="0" collapsed="false">
      <c r="A93" s="5"/>
    </row>
    <row r="94" customFormat="false" ht="15.75" hidden="false" customHeight="false" outlineLevel="0" collapsed="false">
      <c r="A94" s="5"/>
    </row>
    <row r="95" customFormat="false" ht="15.75" hidden="false" customHeight="false" outlineLevel="0" collapsed="false">
      <c r="A95" s="5"/>
    </row>
    <row r="96" customFormat="false" ht="15.75" hidden="false" customHeight="false" outlineLevel="0" collapsed="false">
      <c r="A96" s="5"/>
    </row>
    <row r="97" customFormat="false" ht="15.75" hidden="false" customHeight="false" outlineLevel="0" collapsed="false">
      <c r="A97" s="5"/>
    </row>
    <row r="98" customFormat="false" ht="15.75" hidden="false" customHeight="false" outlineLevel="0" collapsed="false">
      <c r="A98" s="5"/>
    </row>
    <row r="99" customFormat="false" ht="15.75" hidden="false" customHeight="false" outlineLevel="0" collapsed="false">
      <c r="A99" s="5"/>
    </row>
    <row r="100" customFormat="false" ht="15.75" hidden="false" customHeight="false" outlineLevel="0" collapsed="false">
      <c r="A100" s="5"/>
    </row>
    <row r="101" customFormat="false" ht="15.75" hidden="false" customHeight="false" outlineLevel="0" collapsed="false">
      <c r="A101" s="5"/>
    </row>
    <row r="102" customFormat="false" ht="15.75" hidden="false" customHeight="false" outlineLevel="0" collapsed="false">
      <c r="A102" s="5"/>
    </row>
    <row r="103" customFormat="false" ht="15.75" hidden="false" customHeight="false" outlineLevel="0" collapsed="false">
      <c r="A103" s="5"/>
    </row>
    <row r="104" customFormat="false" ht="15.75" hidden="false" customHeight="false" outlineLevel="0" collapsed="false">
      <c r="A104" s="5"/>
    </row>
    <row r="105" customFormat="false" ht="15.75" hidden="false" customHeight="false" outlineLevel="0" collapsed="false">
      <c r="A105" s="5"/>
    </row>
    <row r="106" customFormat="false" ht="15.75" hidden="false" customHeight="false" outlineLevel="0" collapsed="false">
      <c r="A106" s="5"/>
    </row>
    <row r="107" customFormat="false" ht="15.75" hidden="false" customHeight="false" outlineLevel="0" collapsed="false">
      <c r="A107" s="5"/>
    </row>
    <row r="108" customFormat="false" ht="15.75" hidden="false" customHeight="false" outlineLevel="0" collapsed="false">
      <c r="A108" s="5"/>
    </row>
    <row r="109" customFormat="false" ht="15.75" hidden="false" customHeight="false" outlineLevel="0" collapsed="false">
      <c r="A109" s="5"/>
    </row>
    <row r="110" customFormat="false" ht="15.75" hidden="false" customHeight="false" outlineLevel="0" collapsed="false">
      <c r="A110" s="5"/>
    </row>
    <row r="111" customFormat="false" ht="15.75" hidden="false" customHeight="false" outlineLevel="0" collapsed="false">
      <c r="A111" s="5"/>
    </row>
    <row r="112" customFormat="false" ht="15.75" hidden="false" customHeight="false" outlineLevel="0" collapsed="false">
      <c r="A112" s="5"/>
    </row>
    <row r="113" customFormat="false" ht="15.75" hidden="false" customHeight="false" outlineLevel="0" collapsed="false">
      <c r="A113" s="5"/>
    </row>
    <row r="114" customFormat="false" ht="15.75" hidden="false" customHeight="false" outlineLevel="0" collapsed="false">
      <c r="A114" s="5"/>
    </row>
    <row r="115" customFormat="false" ht="15.75" hidden="false" customHeight="false" outlineLevel="0" collapsed="false">
      <c r="A115" s="5"/>
    </row>
    <row r="116" customFormat="false" ht="15.75" hidden="false" customHeight="false" outlineLevel="0" collapsed="false">
      <c r="A116" s="5"/>
    </row>
    <row r="117" customFormat="false" ht="15.75" hidden="false" customHeight="false" outlineLevel="0" collapsed="false">
      <c r="A117" s="5"/>
    </row>
    <row r="118" customFormat="false" ht="15.75" hidden="false" customHeight="false" outlineLevel="0" collapsed="false">
      <c r="A118" s="5"/>
    </row>
    <row r="119" customFormat="false" ht="15.75" hidden="false" customHeight="false" outlineLevel="0" collapsed="false">
      <c r="A119" s="5"/>
    </row>
    <row r="120" customFormat="false" ht="15.75" hidden="false" customHeight="false" outlineLevel="0" collapsed="false">
      <c r="A120" s="5"/>
    </row>
    <row r="121" customFormat="false" ht="15.75" hidden="false" customHeight="false" outlineLevel="0" collapsed="false">
      <c r="A121" s="5"/>
    </row>
    <row r="122" customFormat="false" ht="15.75" hidden="false" customHeight="false" outlineLevel="0" collapsed="false">
      <c r="A122" s="5"/>
    </row>
    <row r="123" customFormat="false" ht="15.75" hidden="false" customHeight="false" outlineLevel="0" collapsed="false">
      <c r="A123" s="5"/>
    </row>
    <row r="124" customFormat="false" ht="15.75" hidden="false" customHeight="false" outlineLevel="0" collapsed="false">
      <c r="A124" s="5"/>
    </row>
    <row r="125" customFormat="false" ht="15.75" hidden="false" customHeight="false" outlineLevel="0" collapsed="false">
      <c r="A125" s="5"/>
    </row>
    <row r="126" customFormat="false" ht="15.75" hidden="false" customHeight="false" outlineLevel="0" collapsed="false">
      <c r="A126" s="5"/>
    </row>
    <row r="127" customFormat="false" ht="15.75" hidden="false" customHeight="false" outlineLevel="0" collapsed="false">
      <c r="A127" s="5"/>
    </row>
    <row r="128" customFormat="false" ht="15.75" hidden="false" customHeight="false" outlineLevel="0" collapsed="false">
      <c r="A128" s="5"/>
    </row>
    <row r="129" customFormat="false" ht="15.75" hidden="false" customHeight="false" outlineLevel="0" collapsed="false">
      <c r="A129" s="5"/>
    </row>
    <row r="130" customFormat="false" ht="15.75" hidden="false" customHeight="false" outlineLevel="0" collapsed="false">
      <c r="A130" s="5"/>
    </row>
    <row r="131" customFormat="false" ht="15.75" hidden="false" customHeight="false" outlineLevel="0" collapsed="false">
      <c r="A131" s="5"/>
    </row>
    <row r="132" customFormat="false" ht="15.75" hidden="false" customHeight="false" outlineLevel="0" collapsed="false">
      <c r="A132" s="5"/>
    </row>
    <row r="133" customFormat="false" ht="15.75" hidden="false" customHeight="false" outlineLevel="0" collapsed="false">
      <c r="A133" s="5"/>
    </row>
    <row r="134" customFormat="false" ht="15.75" hidden="false" customHeight="false" outlineLevel="0" collapsed="false">
      <c r="A134" s="5"/>
    </row>
    <row r="135" customFormat="false" ht="15.75" hidden="false" customHeight="false" outlineLevel="0" collapsed="false">
      <c r="A135" s="5"/>
    </row>
    <row r="136" customFormat="false" ht="15.75" hidden="false" customHeight="false" outlineLevel="0" collapsed="false">
      <c r="A136" s="5"/>
    </row>
    <row r="137" customFormat="false" ht="15.75" hidden="false" customHeight="false" outlineLevel="0" collapsed="false">
      <c r="A137" s="5"/>
    </row>
    <row r="138" customFormat="false" ht="15.75" hidden="false" customHeight="false" outlineLevel="0" collapsed="false">
      <c r="A138" s="5"/>
    </row>
    <row r="139" customFormat="false" ht="15.75" hidden="false" customHeight="false" outlineLevel="0" collapsed="false">
      <c r="A139" s="5"/>
    </row>
    <row r="140" customFormat="false" ht="15.75" hidden="false" customHeight="false" outlineLevel="0" collapsed="false">
      <c r="A140" s="5"/>
    </row>
    <row r="141" customFormat="false" ht="15.75" hidden="false" customHeight="false" outlineLevel="0" collapsed="false">
      <c r="A141" s="5"/>
    </row>
    <row r="142" customFormat="false" ht="15.75" hidden="false" customHeight="false" outlineLevel="0" collapsed="false">
      <c r="A142" s="5"/>
    </row>
    <row r="143" customFormat="false" ht="15.75" hidden="false" customHeight="false" outlineLevel="0" collapsed="false">
      <c r="A143" s="5"/>
    </row>
    <row r="144" customFormat="false" ht="15.75" hidden="false" customHeight="false" outlineLevel="0" collapsed="false">
      <c r="A144" s="5"/>
    </row>
    <row r="145" customFormat="false" ht="15.75" hidden="false" customHeight="false" outlineLevel="0" collapsed="false">
      <c r="A145" s="5"/>
    </row>
    <row r="146" customFormat="false" ht="15.75" hidden="false" customHeight="false" outlineLevel="0" collapsed="false">
      <c r="A146" s="5"/>
    </row>
    <row r="147" customFormat="false" ht="15.75" hidden="false" customHeight="false" outlineLevel="0" collapsed="false">
      <c r="A147" s="5"/>
    </row>
    <row r="148" customFormat="false" ht="15.75" hidden="false" customHeight="false" outlineLevel="0" collapsed="false">
      <c r="A148" s="5"/>
    </row>
    <row r="149" customFormat="false" ht="15.75" hidden="false" customHeight="false" outlineLevel="0" collapsed="false">
      <c r="A149" s="5"/>
    </row>
    <row r="150" customFormat="false" ht="15.75" hidden="false" customHeight="false" outlineLevel="0" collapsed="false">
      <c r="A150" s="5"/>
    </row>
    <row r="151" customFormat="false" ht="15.75" hidden="false" customHeight="false" outlineLevel="0" collapsed="false">
      <c r="A151" s="5"/>
    </row>
    <row r="152" customFormat="false" ht="15.75" hidden="false" customHeight="false" outlineLevel="0" collapsed="false">
      <c r="A152" s="5"/>
    </row>
    <row r="153" customFormat="false" ht="15.75" hidden="false" customHeight="false" outlineLevel="0" collapsed="false">
      <c r="A153" s="5"/>
    </row>
    <row r="154" customFormat="false" ht="15.75" hidden="false" customHeight="false" outlineLevel="0" collapsed="false">
      <c r="A154" s="5"/>
    </row>
    <row r="155" customFormat="false" ht="15.75" hidden="false" customHeight="false" outlineLevel="0" collapsed="false">
      <c r="A155" s="5"/>
    </row>
    <row r="156" customFormat="false" ht="15.75" hidden="false" customHeight="false" outlineLevel="0" collapsed="false">
      <c r="A156" s="5"/>
    </row>
    <row r="157" customFormat="false" ht="15.75" hidden="false" customHeight="false" outlineLevel="0" collapsed="false">
      <c r="A157" s="5"/>
    </row>
    <row r="158" customFormat="false" ht="15.75" hidden="false" customHeight="false" outlineLevel="0" collapsed="false">
      <c r="A158" s="5"/>
    </row>
    <row r="159" customFormat="false" ht="15.75" hidden="false" customHeight="false" outlineLevel="0" collapsed="false">
      <c r="A159" s="5"/>
    </row>
    <row r="160" customFormat="false" ht="15.75" hidden="false" customHeight="false" outlineLevel="0" collapsed="false">
      <c r="A160" s="5"/>
    </row>
    <row r="161" customFormat="false" ht="15.75" hidden="false" customHeight="false" outlineLevel="0" collapsed="false">
      <c r="A161" s="5"/>
    </row>
    <row r="162" customFormat="false" ht="15.75" hidden="false" customHeight="false" outlineLevel="0" collapsed="false">
      <c r="A162" s="5"/>
    </row>
    <row r="163" customFormat="false" ht="15.75" hidden="false" customHeight="false" outlineLevel="0" collapsed="false">
      <c r="A163" s="5"/>
    </row>
    <row r="164" customFormat="false" ht="15.75" hidden="false" customHeight="false" outlineLevel="0" collapsed="false">
      <c r="A164" s="5"/>
    </row>
    <row r="165" customFormat="false" ht="15.75" hidden="false" customHeight="false" outlineLevel="0" collapsed="false">
      <c r="A165" s="5"/>
    </row>
    <row r="166" customFormat="false" ht="15.75" hidden="false" customHeight="false" outlineLevel="0" collapsed="false">
      <c r="A166" s="5"/>
    </row>
    <row r="167" customFormat="false" ht="15.75" hidden="false" customHeight="false" outlineLevel="0" collapsed="false">
      <c r="A167" s="5"/>
    </row>
    <row r="168" customFormat="false" ht="15.75" hidden="false" customHeight="false" outlineLevel="0" collapsed="false">
      <c r="A168" s="5"/>
    </row>
    <row r="169" customFormat="false" ht="15.75" hidden="false" customHeight="false" outlineLevel="0" collapsed="false">
      <c r="A169" s="5"/>
    </row>
    <row r="170" customFormat="false" ht="15.75" hidden="false" customHeight="false" outlineLevel="0" collapsed="false">
      <c r="A170" s="5"/>
    </row>
    <row r="171" customFormat="false" ht="15.75" hidden="false" customHeight="false" outlineLevel="0" collapsed="false">
      <c r="A171" s="5"/>
    </row>
    <row r="172" customFormat="false" ht="15.75" hidden="false" customHeight="false" outlineLevel="0" collapsed="false">
      <c r="A172" s="5"/>
    </row>
    <row r="173" customFormat="false" ht="15.75" hidden="false" customHeight="false" outlineLevel="0" collapsed="false">
      <c r="A173" s="5"/>
    </row>
    <row r="174" customFormat="false" ht="15.75" hidden="false" customHeight="false" outlineLevel="0" collapsed="false">
      <c r="A174" s="5"/>
    </row>
    <row r="175" customFormat="false" ht="15.75" hidden="false" customHeight="false" outlineLevel="0" collapsed="false">
      <c r="A175" s="5"/>
    </row>
    <row r="176" customFormat="false" ht="15.75" hidden="false" customHeight="false" outlineLevel="0" collapsed="false">
      <c r="A176" s="5"/>
    </row>
    <row r="177" customFormat="false" ht="15.75" hidden="false" customHeight="false" outlineLevel="0" collapsed="false">
      <c r="A177" s="5"/>
    </row>
    <row r="178" customFormat="false" ht="15.75" hidden="false" customHeight="false" outlineLevel="0" collapsed="false">
      <c r="A178" s="5"/>
    </row>
    <row r="179" customFormat="false" ht="15.75" hidden="false" customHeight="false" outlineLevel="0" collapsed="false">
      <c r="A179" s="5"/>
    </row>
    <row r="180" customFormat="false" ht="15.75" hidden="false" customHeight="false" outlineLevel="0" collapsed="false">
      <c r="A180" s="5"/>
    </row>
    <row r="181" customFormat="false" ht="15.75" hidden="false" customHeight="false" outlineLevel="0" collapsed="false">
      <c r="A181" s="5"/>
    </row>
    <row r="182" customFormat="false" ht="15.75" hidden="false" customHeight="false" outlineLevel="0" collapsed="false">
      <c r="A182" s="5"/>
    </row>
    <row r="183" customFormat="false" ht="15.75" hidden="false" customHeight="false" outlineLevel="0" collapsed="false">
      <c r="A183" s="5"/>
    </row>
    <row r="184" customFormat="false" ht="15.75" hidden="false" customHeight="false" outlineLevel="0" collapsed="false">
      <c r="A184" s="5"/>
    </row>
    <row r="185" customFormat="false" ht="15.75" hidden="false" customHeight="false" outlineLevel="0" collapsed="false">
      <c r="A185" s="5"/>
    </row>
    <row r="186" customFormat="false" ht="15.75" hidden="false" customHeight="false" outlineLevel="0" collapsed="false">
      <c r="A186" s="5"/>
    </row>
    <row r="187" customFormat="false" ht="15.75" hidden="false" customHeight="false" outlineLevel="0" collapsed="false">
      <c r="A187" s="5"/>
    </row>
    <row r="188" customFormat="false" ht="15.75" hidden="false" customHeight="false" outlineLevel="0" collapsed="false">
      <c r="A188" s="5"/>
    </row>
    <row r="189" customFormat="false" ht="15.75" hidden="false" customHeight="false" outlineLevel="0" collapsed="false">
      <c r="A189" s="5"/>
    </row>
    <row r="190" customFormat="false" ht="15.75" hidden="false" customHeight="false" outlineLevel="0" collapsed="false">
      <c r="A190" s="5"/>
    </row>
    <row r="191" customFormat="false" ht="15.75" hidden="false" customHeight="false" outlineLevel="0" collapsed="false">
      <c r="A191" s="5"/>
    </row>
    <row r="192" customFormat="false" ht="15.75" hidden="false" customHeight="false" outlineLevel="0" collapsed="false">
      <c r="A192" s="5"/>
    </row>
    <row r="193" customFormat="false" ht="15.75" hidden="false" customHeight="false" outlineLevel="0" collapsed="false">
      <c r="A193" s="5"/>
    </row>
    <row r="194" customFormat="false" ht="15.75" hidden="false" customHeight="false" outlineLevel="0" collapsed="false">
      <c r="A194" s="5"/>
    </row>
    <row r="195" customFormat="false" ht="15.75" hidden="false" customHeight="false" outlineLevel="0" collapsed="false">
      <c r="A195" s="5"/>
    </row>
    <row r="196" customFormat="false" ht="15.75" hidden="false" customHeight="false" outlineLevel="0" collapsed="false">
      <c r="A196" s="5"/>
    </row>
    <row r="197" customFormat="false" ht="15.75" hidden="false" customHeight="false" outlineLevel="0" collapsed="false">
      <c r="A197" s="5"/>
    </row>
    <row r="198" customFormat="false" ht="15.75" hidden="false" customHeight="false" outlineLevel="0" collapsed="false">
      <c r="A198" s="5"/>
    </row>
    <row r="199" customFormat="false" ht="15.75" hidden="false" customHeight="false" outlineLevel="0" collapsed="false">
      <c r="A199" s="5"/>
    </row>
    <row r="200" customFormat="false" ht="15.75" hidden="false" customHeight="false" outlineLevel="0" collapsed="false">
      <c r="A200" s="5"/>
    </row>
    <row r="201" customFormat="false" ht="15.75" hidden="false" customHeight="false" outlineLevel="0" collapsed="false">
      <c r="A201" s="5"/>
    </row>
    <row r="202" customFormat="false" ht="15.75" hidden="false" customHeight="false" outlineLevel="0" collapsed="false">
      <c r="A202" s="5"/>
    </row>
    <row r="203" customFormat="false" ht="15.75" hidden="false" customHeight="false" outlineLevel="0" collapsed="false">
      <c r="A203" s="5"/>
    </row>
    <row r="204" customFormat="false" ht="15.75" hidden="false" customHeight="false" outlineLevel="0" collapsed="false">
      <c r="A204" s="5"/>
    </row>
    <row r="205" customFormat="false" ht="15.75" hidden="false" customHeight="false" outlineLevel="0" collapsed="false">
      <c r="A205" s="5"/>
    </row>
    <row r="206" customFormat="false" ht="15.75" hidden="false" customHeight="false" outlineLevel="0" collapsed="false">
      <c r="A206" s="5"/>
    </row>
    <row r="207" customFormat="false" ht="15.75" hidden="false" customHeight="false" outlineLevel="0" collapsed="false">
      <c r="A207" s="5"/>
    </row>
    <row r="208" customFormat="false" ht="15.75" hidden="false" customHeight="false" outlineLevel="0" collapsed="false">
      <c r="A208" s="5"/>
    </row>
    <row r="209" customFormat="false" ht="15.75" hidden="false" customHeight="false" outlineLevel="0" collapsed="false">
      <c r="A209" s="5"/>
    </row>
    <row r="210" customFormat="false" ht="15.75" hidden="false" customHeight="false" outlineLevel="0" collapsed="false">
      <c r="A210" s="5"/>
    </row>
    <row r="211" customFormat="false" ht="15.75" hidden="false" customHeight="false" outlineLevel="0" collapsed="false">
      <c r="A211" s="5"/>
    </row>
    <row r="212" customFormat="false" ht="15.75" hidden="false" customHeight="false" outlineLevel="0" collapsed="false">
      <c r="A212" s="5"/>
    </row>
    <row r="213" customFormat="false" ht="15.75" hidden="false" customHeight="false" outlineLevel="0" collapsed="false">
      <c r="A213" s="5"/>
    </row>
    <row r="214" customFormat="false" ht="15.75" hidden="false" customHeight="false" outlineLevel="0" collapsed="false">
      <c r="A214" s="5"/>
    </row>
    <row r="215" customFormat="false" ht="15.75" hidden="false" customHeight="false" outlineLevel="0" collapsed="false">
      <c r="A215" s="5"/>
    </row>
    <row r="216" customFormat="false" ht="15.75" hidden="false" customHeight="false" outlineLevel="0" collapsed="false">
      <c r="A216" s="5"/>
    </row>
    <row r="217" customFormat="false" ht="15.75" hidden="false" customHeight="false" outlineLevel="0" collapsed="false">
      <c r="A217" s="5"/>
    </row>
    <row r="218" customFormat="false" ht="15.75" hidden="false" customHeight="false" outlineLevel="0" collapsed="false">
      <c r="A218" s="5"/>
    </row>
    <row r="219" customFormat="false" ht="15.75" hidden="false" customHeight="false" outlineLevel="0" collapsed="false">
      <c r="A219" s="5"/>
    </row>
    <row r="220" customFormat="false" ht="15.75" hidden="false" customHeight="false" outlineLevel="0" collapsed="false">
      <c r="A220" s="5"/>
    </row>
    <row r="221" customFormat="false" ht="15.75" hidden="false" customHeight="false" outlineLevel="0" collapsed="false">
      <c r="A221" s="5"/>
    </row>
    <row r="222" customFormat="false" ht="15.75" hidden="false" customHeight="false" outlineLevel="0" collapsed="false">
      <c r="A222" s="5"/>
    </row>
    <row r="223" customFormat="false" ht="15.75" hidden="false" customHeight="false" outlineLevel="0" collapsed="false">
      <c r="A223" s="5"/>
    </row>
    <row r="224" customFormat="false" ht="15.75" hidden="false" customHeight="false" outlineLevel="0" collapsed="false">
      <c r="A224" s="5"/>
    </row>
    <row r="225" customFormat="false" ht="15.75" hidden="false" customHeight="false" outlineLevel="0" collapsed="false">
      <c r="A225" s="5"/>
    </row>
    <row r="226" customFormat="false" ht="15.75" hidden="false" customHeight="false" outlineLevel="0" collapsed="false">
      <c r="A226" s="5"/>
    </row>
    <row r="227" customFormat="false" ht="15.75" hidden="false" customHeight="false" outlineLevel="0" collapsed="false">
      <c r="A227" s="5"/>
    </row>
    <row r="228" customFormat="false" ht="15.75" hidden="false" customHeight="false" outlineLevel="0" collapsed="false">
      <c r="A228" s="5"/>
    </row>
    <row r="229" customFormat="false" ht="15.75" hidden="false" customHeight="false" outlineLevel="0" collapsed="false">
      <c r="A229" s="5"/>
    </row>
    <row r="230" customFormat="false" ht="15.75" hidden="false" customHeight="false" outlineLevel="0" collapsed="false">
      <c r="A230" s="5"/>
    </row>
    <row r="231" customFormat="false" ht="15.75" hidden="false" customHeight="false" outlineLevel="0" collapsed="false">
      <c r="A231" s="5"/>
    </row>
    <row r="232" customFormat="false" ht="15.75" hidden="false" customHeight="false" outlineLevel="0" collapsed="false">
      <c r="A232" s="5"/>
    </row>
    <row r="233" customFormat="false" ht="15.75" hidden="false" customHeight="false" outlineLevel="0" collapsed="false">
      <c r="A233" s="5"/>
    </row>
    <row r="234" customFormat="false" ht="15.75" hidden="false" customHeight="false" outlineLevel="0" collapsed="false">
      <c r="A234" s="5"/>
    </row>
    <row r="235" customFormat="false" ht="15.75" hidden="false" customHeight="false" outlineLevel="0" collapsed="false">
      <c r="A235" s="5"/>
    </row>
    <row r="236" customFormat="false" ht="15.75" hidden="false" customHeight="false" outlineLevel="0" collapsed="false">
      <c r="A236" s="5"/>
    </row>
    <row r="237" customFormat="false" ht="15.75" hidden="false" customHeight="false" outlineLevel="0" collapsed="false">
      <c r="A237" s="5"/>
    </row>
    <row r="238" customFormat="false" ht="15.75" hidden="false" customHeight="false" outlineLevel="0" collapsed="false">
      <c r="A238" s="5"/>
    </row>
    <row r="239" customFormat="false" ht="15.75" hidden="false" customHeight="false" outlineLevel="0" collapsed="false">
      <c r="A239" s="5"/>
    </row>
    <row r="240" customFormat="false" ht="15.75" hidden="false" customHeight="false" outlineLevel="0" collapsed="false">
      <c r="A240" s="5"/>
    </row>
    <row r="241" customFormat="false" ht="15.75" hidden="false" customHeight="false" outlineLevel="0" collapsed="false">
      <c r="A241" s="5"/>
    </row>
    <row r="242" customFormat="false" ht="15.75" hidden="false" customHeight="false" outlineLevel="0" collapsed="false">
      <c r="A242" s="5"/>
    </row>
    <row r="243" customFormat="false" ht="15.75" hidden="false" customHeight="false" outlineLevel="0" collapsed="false">
      <c r="A243" s="5"/>
    </row>
    <row r="244" customFormat="false" ht="15.75" hidden="false" customHeight="false" outlineLevel="0" collapsed="false">
      <c r="A244" s="5"/>
    </row>
    <row r="245" customFormat="false" ht="15.75" hidden="false" customHeight="false" outlineLevel="0" collapsed="false">
      <c r="A245" s="5"/>
    </row>
    <row r="246" customFormat="false" ht="15.75" hidden="false" customHeight="false" outlineLevel="0" collapsed="false">
      <c r="A246" s="5"/>
    </row>
    <row r="247" customFormat="false" ht="15.75" hidden="false" customHeight="false" outlineLevel="0" collapsed="false">
      <c r="A247" s="5"/>
    </row>
    <row r="248" customFormat="false" ht="15.75" hidden="false" customHeight="false" outlineLevel="0" collapsed="false">
      <c r="A248" s="5"/>
    </row>
    <row r="249" customFormat="false" ht="15.75" hidden="false" customHeight="false" outlineLevel="0" collapsed="false">
      <c r="A249" s="5"/>
    </row>
    <row r="250" customFormat="false" ht="15.75" hidden="false" customHeight="false" outlineLevel="0" collapsed="false">
      <c r="A250" s="5"/>
    </row>
    <row r="251" customFormat="false" ht="15.75" hidden="false" customHeight="false" outlineLevel="0" collapsed="false">
      <c r="A251" s="5"/>
    </row>
    <row r="252" customFormat="false" ht="15.75" hidden="false" customHeight="false" outlineLevel="0" collapsed="false">
      <c r="A252" s="5"/>
    </row>
    <row r="253" customFormat="false" ht="15.75" hidden="false" customHeight="false" outlineLevel="0" collapsed="false">
      <c r="A253" s="5"/>
    </row>
    <row r="254" customFormat="false" ht="15.75" hidden="false" customHeight="false" outlineLevel="0" collapsed="false">
      <c r="A254" s="5"/>
    </row>
    <row r="255" customFormat="false" ht="15.75" hidden="false" customHeight="false" outlineLevel="0" collapsed="false">
      <c r="A255" s="5"/>
    </row>
    <row r="256" customFormat="false" ht="15.75" hidden="false" customHeight="false" outlineLevel="0" collapsed="false">
      <c r="A256" s="5"/>
    </row>
    <row r="257" customFormat="false" ht="15.75" hidden="false" customHeight="false" outlineLevel="0" collapsed="false">
      <c r="A257" s="5"/>
    </row>
    <row r="258" customFormat="false" ht="15.75" hidden="false" customHeight="false" outlineLevel="0" collapsed="false">
      <c r="A258" s="5"/>
    </row>
    <row r="259" customFormat="false" ht="15.75" hidden="false" customHeight="false" outlineLevel="0" collapsed="false">
      <c r="A259" s="5"/>
    </row>
    <row r="260" customFormat="false" ht="15.75" hidden="false" customHeight="false" outlineLevel="0" collapsed="false">
      <c r="A260" s="5"/>
    </row>
    <row r="261" customFormat="false" ht="15.75" hidden="false" customHeight="false" outlineLevel="0" collapsed="false">
      <c r="A261" s="5"/>
    </row>
    <row r="262" customFormat="false" ht="15.75" hidden="false" customHeight="false" outlineLevel="0" collapsed="false">
      <c r="A262" s="5"/>
    </row>
    <row r="263" customFormat="false" ht="15.75" hidden="false" customHeight="false" outlineLevel="0" collapsed="false">
      <c r="A263" s="5"/>
    </row>
    <row r="264" customFormat="false" ht="15.75" hidden="false" customHeight="false" outlineLevel="0" collapsed="false">
      <c r="A264" s="5"/>
    </row>
    <row r="265" customFormat="false" ht="15.75" hidden="false" customHeight="false" outlineLevel="0" collapsed="false">
      <c r="A265" s="5"/>
    </row>
    <row r="266" customFormat="false" ht="15.75" hidden="false" customHeight="false" outlineLevel="0" collapsed="false">
      <c r="A266" s="5"/>
    </row>
    <row r="267" customFormat="false" ht="15.75" hidden="false" customHeight="false" outlineLevel="0" collapsed="false">
      <c r="A267" s="5"/>
    </row>
    <row r="268" customFormat="false" ht="15.75" hidden="false" customHeight="false" outlineLevel="0" collapsed="false">
      <c r="A268" s="5"/>
    </row>
    <row r="269" customFormat="false" ht="15.75" hidden="false" customHeight="false" outlineLevel="0" collapsed="false">
      <c r="A269" s="5"/>
    </row>
    <row r="270" customFormat="false" ht="15.75" hidden="false" customHeight="false" outlineLevel="0" collapsed="false">
      <c r="A270" s="5"/>
    </row>
    <row r="271" customFormat="false" ht="15.75" hidden="false" customHeight="false" outlineLevel="0" collapsed="false">
      <c r="A271" s="5"/>
    </row>
    <row r="272" customFormat="false" ht="15.75" hidden="false" customHeight="false" outlineLevel="0" collapsed="false">
      <c r="A272" s="5"/>
    </row>
    <row r="273" customFormat="false" ht="15.75" hidden="false" customHeight="false" outlineLevel="0" collapsed="false">
      <c r="A273" s="5"/>
    </row>
    <row r="274" customFormat="false" ht="15.75" hidden="false" customHeight="false" outlineLevel="0" collapsed="false">
      <c r="A274" s="5"/>
    </row>
    <row r="275" customFormat="false" ht="15.75" hidden="false" customHeight="false" outlineLevel="0" collapsed="false">
      <c r="A275" s="5"/>
    </row>
    <row r="276" customFormat="false" ht="15.75" hidden="false" customHeight="false" outlineLevel="0" collapsed="false">
      <c r="A276" s="5"/>
    </row>
    <row r="277" customFormat="false" ht="15.75" hidden="false" customHeight="false" outlineLevel="0" collapsed="false">
      <c r="A277" s="5"/>
    </row>
    <row r="278" customFormat="false" ht="15.75" hidden="false" customHeight="false" outlineLevel="0" collapsed="false">
      <c r="A278" s="5"/>
    </row>
    <row r="279" customFormat="false" ht="15.75" hidden="false" customHeight="false" outlineLevel="0" collapsed="false">
      <c r="A279" s="5"/>
    </row>
    <row r="280" customFormat="false" ht="15.75" hidden="false" customHeight="false" outlineLevel="0" collapsed="false">
      <c r="A280" s="5"/>
    </row>
    <row r="281" customFormat="false" ht="15.75" hidden="false" customHeight="false" outlineLevel="0" collapsed="false">
      <c r="A281" s="5"/>
    </row>
    <row r="282" customFormat="false" ht="15.75" hidden="false" customHeight="false" outlineLevel="0" collapsed="false">
      <c r="A282" s="5"/>
    </row>
    <row r="283" customFormat="false" ht="15.75" hidden="false" customHeight="false" outlineLevel="0" collapsed="false">
      <c r="A283" s="5"/>
    </row>
    <row r="284" customFormat="false" ht="15.75" hidden="false" customHeight="false" outlineLevel="0" collapsed="false">
      <c r="A284" s="5"/>
    </row>
    <row r="285" customFormat="false" ht="15.75" hidden="false" customHeight="false" outlineLevel="0" collapsed="false">
      <c r="A285" s="5"/>
    </row>
    <row r="286" customFormat="false" ht="15.75" hidden="false" customHeight="false" outlineLevel="0" collapsed="false">
      <c r="A286" s="5"/>
    </row>
    <row r="287" customFormat="false" ht="15.75" hidden="false" customHeight="false" outlineLevel="0" collapsed="false">
      <c r="A287" s="5"/>
    </row>
    <row r="288" customFormat="false" ht="15.75" hidden="false" customHeight="false" outlineLevel="0" collapsed="false">
      <c r="A288" s="5"/>
    </row>
    <row r="289" customFormat="false" ht="15.75" hidden="false" customHeight="false" outlineLevel="0" collapsed="false">
      <c r="A289" s="5"/>
    </row>
    <row r="290" customFormat="false" ht="15.75" hidden="false" customHeight="false" outlineLevel="0" collapsed="false">
      <c r="A290" s="5"/>
    </row>
    <row r="291" customFormat="false" ht="15.75" hidden="false" customHeight="false" outlineLevel="0" collapsed="false">
      <c r="A291" s="5"/>
    </row>
    <row r="292" customFormat="false" ht="15.75" hidden="false" customHeight="false" outlineLevel="0" collapsed="false">
      <c r="A292" s="5"/>
    </row>
    <row r="293" customFormat="false" ht="15.75" hidden="false" customHeight="false" outlineLevel="0" collapsed="false">
      <c r="A293" s="5"/>
    </row>
    <row r="294" customFormat="false" ht="15.75" hidden="false" customHeight="false" outlineLevel="0" collapsed="false">
      <c r="A294" s="5"/>
    </row>
    <row r="295" customFormat="false" ht="15.75" hidden="false" customHeight="false" outlineLevel="0" collapsed="false">
      <c r="A295" s="5"/>
    </row>
    <row r="296" customFormat="false" ht="15.75" hidden="false" customHeight="false" outlineLevel="0" collapsed="false">
      <c r="A296" s="5"/>
    </row>
    <row r="297" customFormat="false" ht="15.75" hidden="false" customHeight="false" outlineLevel="0" collapsed="false">
      <c r="A297" s="5"/>
    </row>
    <row r="298" customFormat="false" ht="15.75" hidden="false" customHeight="false" outlineLevel="0" collapsed="false">
      <c r="A298" s="5"/>
    </row>
    <row r="299" customFormat="false" ht="15.75" hidden="false" customHeight="false" outlineLevel="0" collapsed="false">
      <c r="A299" s="5"/>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19.13"/>
  </cols>
  <sheetData>
    <row r="1" customFormat="false" ht="15.75" hidden="false" customHeight="false" outlineLevel="0" collapsed="false">
      <c r="A1" s="5" t="s">
        <v>888</v>
      </c>
    </row>
    <row r="2" customFormat="false" ht="15.75" hidden="false" customHeight="false" outlineLevel="0" collapsed="false">
      <c r="A2" s="5" t="s">
        <v>725</v>
      </c>
    </row>
    <row r="3" customFormat="false" ht="15.75" hidden="false" customHeight="false" outlineLevel="0" collapsed="false">
      <c r="A3" s="5" t="s">
        <v>932</v>
      </c>
    </row>
    <row r="4" customFormat="false" ht="15.75" hidden="false" customHeight="false" outlineLevel="0" collapsed="false">
      <c r="A4" s="5" t="s">
        <v>933</v>
      </c>
    </row>
    <row r="5" customFormat="false" ht="15.75" hidden="false" customHeight="false" outlineLevel="0" collapsed="false">
      <c r="A5" s="5" t="s">
        <v>934</v>
      </c>
    </row>
    <row r="6" customFormat="false" ht="15.75" hidden="false" customHeight="false" outlineLevel="0" collapsed="false">
      <c r="A6" s="5" t="s">
        <v>935</v>
      </c>
    </row>
    <row r="7" customFormat="false" ht="15.75" hidden="false" customHeight="false" outlineLevel="0" collapsed="false">
      <c r="A7" s="5" t="s">
        <v>901</v>
      </c>
    </row>
    <row r="8" customFormat="false" ht="15.75" hidden="false" customHeight="false" outlineLevel="0" collapsed="false">
      <c r="A8" s="5" t="s">
        <v>936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5" t="s">
        <v>887</v>
      </c>
      <c r="B1" s="5" t="s">
        <v>888</v>
      </c>
    </row>
    <row r="2" customFormat="false" ht="15.75" hidden="false" customHeight="false" outlineLevel="0" collapsed="false">
      <c r="A2" s="5" t="s">
        <v>937</v>
      </c>
      <c r="B2" s="5" t="s">
        <v>938</v>
      </c>
    </row>
    <row r="3" customFormat="false" ht="15.75" hidden="false" customHeight="false" outlineLevel="0" collapsed="false">
      <c r="A3" s="5" t="s">
        <v>939</v>
      </c>
      <c r="B3" s="5" t="s">
        <v>940</v>
      </c>
    </row>
    <row r="4" customFormat="false" ht="15.75" hidden="false" customHeight="false" outlineLevel="0" collapsed="false">
      <c r="B4" s="5" t="s">
        <v>941</v>
      </c>
    </row>
    <row r="5" customFormat="false" ht="15.75" hidden="false" customHeight="false" outlineLevel="0" collapsed="false">
      <c r="B5" s="5" t="s">
        <v>942</v>
      </c>
    </row>
    <row r="6" customFormat="false" ht="15.75" hidden="false" customHeight="false" outlineLevel="0" collapsed="false">
      <c r="B6" s="5" t="s">
        <v>931</v>
      </c>
    </row>
    <row r="7" customFormat="false" ht="15.75" hidden="false" customHeight="false" outlineLevel="0" collapsed="false">
      <c r="B7" s="5" t="s">
        <v>943</v>
      </c>
    </row>
    <row r="8" customFormat="false" ht="15.75" hidden="false" customHeight="false" outlineLevel="0" collapsed="false">
      <c r="B8" s="5" t="s">
        <v>944</v>
      </c>
    </row>
    <row r="9" customFormat="false" ht="15.75" hidden="false" customHeight="false" outlineLevel="0" collapsed="false">
      <c r="B9" s="5" t="s">
        <v>945</v>
      </c>
    </row>
    <row r="10" customFormat="false" ht="15.75" hidden="false" customHeight="false" outlineLevel="0" collapsed="false">
      <c r="B10" s="5" t="s">
        <v>946</v>
      </c>
    </row>
    <row r="11" customFormat="false" ht="15.75" hidden="false" customHeight="false" outlineLevel="0" collapsed="false">
      <c r="B11" s="5" t="s">
        <v>947</v>
      </c>
    </row>
    <row r="12" customFormat="false" ht="15.75" hidden="false" customHeight="false" outlineLevel="0" collapsed="false">
      <c r="B12" s="5" t="s">
        <v>725</v>
      </c>
    </row>
    <row r="13" customFormat="false" ht="15.75" hidden="false" customHeight="false" outlineLevel="0" collapsed="false">
      <c r="B13" s="5" t="s">
        <v>532</v>
      </c>
    </row>
    <row r="14" customFormat="false" ht="15.75" hidden="false" customHeight="false" outlineLevel="0" collapsed="false">
      <c r="B14" s="5" t="s">
        <v>899</v>
      </c>
    </row>
    <row r="15" customFormat="false" ht="15.75" hidden="false" customHeight="false" outlineLevel="0" collapsed="false">
      <c r="B15" s="5" t="s">
        <v>948</v>
      </c>
    </row>
    <row r="16" customFormat="false" ht="15.75" hidden="false" customHeight="false" outlineLevel="0" collapsed="false">
      <c r="B16" s="5" t="s">
        <v>949</v>
      </c>
    </row>
    <row r="17" customFormat="false" ht="15.75" hidden="false" customHeight="false" outlineLevel="0" collapsed="false">
      <c r="B17" s="5" t="s">
        <v>950</v>
      </c>
    </row>
    <row r="18" customFormat="false" ht="15.75" hidden="false" customHeight="false" outlineLevel="0" collapsed="false">
      <c r="B18" s="5" t="s">
        <v>951</v>
      </c>
    </row>
    <row r="19" customFormat="false" ht="15.75" hidden="false" customHeight="false" outlineLevel="0" collapsed="false">
      <c r="B19" s="5" t="s">
        <v>952</v>
      </c>
    </row>
    <row r="20" customFormat="false" ht="15.75" hidden="false" customHeight="false" outlineLevel="0" collapsed="false">
      <c r="B20" s="5" t="s">
        <v>953</v>
      </c>
    </row>
    <row r="21" customFormat="false" ht="15.75" hidden="false" customHeight="false" outlineLevel="0" collapsed="false">
      <c r="B21" s="5" t="s">
        <v>954</v>
      </c>
    </row>
    <row r="22" customFormat="false" ht="15.75" hidden="false" customHeight="false" outlineLevel="0" collapsed="false">
      <c r="B22" s="5" t="s">
        <v>955</v>
      </c>
    </row>
    <row r="23" customFormat="false" ht="15.75" hidden="false" customHeight="false" outlineLevel="0" collapsed="false">
      <c r="B23" s="5" t="s">
        <v>956</v>
      </c>
    </row>
    <row r="24" customFormat="false" ht="15.75" hidden="false" customHeight="false" outlineLevel="0" collapsed="false">
      <c r="B24" s="5" t="s">
        <v>957</v>
      </c>
    </row>
    <row r="25" customFormat="false" ht="15.75" hidden="false" customHeight="false" outlineLevel="0" collapsed="false">
      <c r="B25" s="5" t="s">
        <v>920</v>
      </c>
    </row>
    <row r="26" customFormat="false" ht="15.75" hidden="false" customHeight="false" outlineLevel="0" collapsed="false">
      <c r="B26" s="5" t="s">
        <v>897</v>
      </c>
    </row>
    <row r="27" customFormat="false" ht="15.75" hidden="false" customHeight="false" outlineLevel="0" collapsed="false">
      <c r="B27" s="5" t="s">
        <v>958</v>
      </c>
    </row>
    <row r="28" customFormat="false" ht="15.75" hidden="false" customHeight="false" outlineLevel="0" collapsed="false">
      <c r="B28" s="5" t="s">
        <v>959</v>
      </c>
    </row>
    <row r="29" customFormat="false" ht="15.75" hidden="false" customHeight="false" outlineLevel="0" collapsed="false">
      <c r="B29" s="5" t="s">
        <v>960</v>
      </c>
    </row>
    <row r="30" customFormat="false" ht="15.75" hidden="false" customHeight="false" outlineLevel="0" collapsed="false">
      <c r="B30" s="5" t="s">
        <v>700</v>
      </c>
    </row>
    <row r="31" customFormat="false" ht="15.75" hidden="false" customHeight="false" outlineLevel="0" collapsed="false">
      <c r="B31" s="5" t="s">
        <v>961</v>
      </c>
    </row>
    <row r="32" customFormat="false" ht="15.75" hidden="false" customHeight="false" outlineLevel="0" collapsed="false">
      <c r="B32" s="5" t="s">
        <v>962</v>
      </c>
    </row>
    <row r="33" customFormat="false" ht="15.75" hidden="false" customHeight="false" outlineLevel="0" collapsed="false">
      <c r="B33" s="5" t="s">
        <v>963</v>
      </c>
    </row>
    <row r="34" customFormat="false" ht="15.75" hidden="false" customHeight="false" outlineLevel="0" collapsed="false">
      <c r="B34" s="5" t="s">
        <v>964</v>
      </c>
    </row>
    <row r="35" customFormat="false" ht="15.75" hidden="false" customHeight="false" outlineLevel="0" collapsed="false">
      <c r="B35" s="5" t="s">
        <v>965</v>
      </c>
    </row>
    <row r="36" customFormat="false" ht="15.75" hidden="false" customHeight="false" outlineLevel="0" collapsed="false">
      <c r="B36" s="5" t="s">
        <v>966</v>
      </c>
    </row>
    <row r="37" customFormat="false" ht="15.75" hidden="false" customHeight="false" outlineLevel="0" collapsed="false">
      <c r="B37" s="5" t="s">
        <v>967</v>
      </c>
    </row>
    <row r="38" customFormat="false" ht="15.75" hidden="false" customHeight="false" outlineLevel="0" collapsed="false">
      <c r="B38" s="5" t="s">
        <v>968</v>
      </c>
    </row>
    <row r="39" customFormat="false" ht="15.75" hidden="false" customHeight="false" outlineLevel="0" collapsed="false">
      <c r="B39" s="5" t="s">
        <v>969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1" width="38.63"/>
    <col collapsed="false" customWidth="true" hidden="false" outlineLevel="0" max="5" min="4" style="1" width="21.5"/>
  </cols>
  <sheetData>
    <row r="1" customFormat="false" ht="15.75" hidden="false" customHeight="false" outlineLevel="0" collapsed="false">
      <c r="A1" s="2" t="s">
        <v>970</v>
      </c>
      <c r="B1" s="2" t="s">
        <v>971</v>
      </c>
      <c r="D1" s="2" t="s">
        <v>972</v>
      </c>
      <c r="E1" s="2" t="s">
        <v>973</v>
      </c>
    </row>
    <row r="2" customFormat="false" ht="15.75" hidden="false" customHeight="false" outlineLevel="0" collapsed="false">
      <c r="A2" s="5" t="s">
        <v>383</v>
      </c>
      <c r="B2" s="5" t="str">
        <f aca="false">IFERROR(__xludf.dummyfunction("UNIQUE(A2:A628)"),"LTSO - Viator - Market Driven Merchandising")</f>
        <v>LTSO - Viator - Market Driven Merchandising</v>
      </c>
      <c r="D2" s="5" t="e">
        <f aca="false">textjoin(", ",,B2:B600)</f>
        <v>#NAME?</v>
      </c>
      <c r="E2" s="5" t="s">
        <v>974</v>
      </c>
    </row>
    <row r="3" customFormat="false" ht="15.75" hidden="false" customHeight="false" outlineLevel="0" collapsed="false">
      <c r="A3" s="5" t="s">
        <v>385</v>
      </c>
      <c r="B3" s="5" t="str">
        <f aca="false">IFERROR(__xludf.dummyfunction("""COMPUTED_VALUE"""),"Unique Experiences")</f>
        <v>Unique Experiences</v>
      </c>
    </row>
    <row r="4" customFormat="false" ht="15.75" hidden="false" customHeight="false" outlineLevel="0" collapsed="false">
      <c r="A4" s="5" t="s">
        <v>387</v>
      </c>
      <c r="B4" s="5" t="str">
        <f aca="false">IFERROR(__xludf.dummyfunction("""COMPUTED_VALUE"""),"Family Friendly Tours &amp; Activities")</f>
        <v>Family Friendly Tours &amp; Activities</v>
      </c>
    </row>
    <row r="5" customFormat="false" ht="15.75" hidden="false" customHeight="false" outlineLevel="0" collapsed="false">
      <c r="A5" s="5" t="s">
        <v>390</v>
      </c>
      <c r="B5" s="5" t="str">
        <f aca="false">IFERROR(__xludf.dummyfunction("""COMPUTED_VALUE"""),"Active &amp; Outdoors")</f>
        <v>Active &amp; Outdoors</v>
      </c>
    </row>
    <row r="6" customFormat="false" ht="15.75" hidden="false" customHeight="false" outlineLevel="0" collapsed="false">
      <c r="A6" s="5" t="s">
        <v>392</v>
      </c>
      <c r="B6" s="5" t="str">
        <f aca="false">IFERROR(__xludf.dummyfunction("""COMPUTED_VALUE"""),"Art &amp; Culture")</f>
        <v>Art &amp; Culture</v>
      </c>
    </row>
    <row r="7" customFormat="false" ht="15.75" hidden="false" customHeight="false" outlineLevel="0" collapsed="false">
      <c r="A7" s="5" t="s">
        <v>395</v>
      </c>
      <c r="B7" s="5" t="str">
        <f aca="false">IFERROR(__xludf.dummyfunction("""COMPUTED_VALUE"""),"Food &amp; Drink - Viator - Experiences Themes")</f>
        <v>Food &amp; Drink - Viator - Experiences Themes</v>
      </c>
    </row>
    <row r="8" customFormat="false" ht="15.75" hidden="false" customHeight="false" outlineLevel="0" collapsed="false">
      <c r="A8" s="5" t="s">
        <v>398</v>
      </c>
      <c r="B8" s="5" t="str">
        <f aca="false">IFERROR(__xludf.dummyfunction("""COMPUTED_VALUE"""),"Tickets &amp; Passes")</f>
        <v>Tickets &amp; Passes</v>
      </c>
    </row>
    <row r="9" customFormat="false" ht="15.75" hidden="false" customHeight="false" outlineLevel="0" collapsed="false">
      <c r="A9" s="5" t="s">
        <v>400</v>
      </c>
      <c r="B9" s="5" t="str">
        <f aca="false">IFERROR(__xludf.dummyfunction("""COMPUTED_VALUE"""),"Tours, Sightseeing, &amp; Cruises")</f>
        <v>Tours, Sightseeing, &amp; Cruises</v>
      </c>
    </row>
    <row r="10" customFormat="false" ht="15.75" hidden="false" customHeight="false" outlineLevel="0" collapsed="false">
      <c r="A10" s="5" t="s">
        <v>402</v>
      </c>
      <c r="B10" s="5" t="str">
        <f aca="false">IFERROR(__xludf.dummyfunction("""COMPUTED_VALUE"""),"Transportation &amp; Travel Services")</f>
        <v>Transportation &amp; Travel Services</v>
      </c>
    </row>
    <row r="11" customFormat="false" ht="15.75" hidden="false" customHeight="false" outlineLevel="0" collapsed="false">
      <c r="A11" s="5" t="s">
        <v>405</v>
      </c>
      <c r="B11" s="5" t="str">
        <f aca="false">IFERROR(__xludf.dummyfunction("""COMPUTED_VALUE"""),"Classes &amp; Workshops - Viator - Experiences Types")</f>
        <v>Classes &amp; Workshops - Viator - Experiences Types</v>
      </c>
    </row>
    <row r="12" customFormat="false" ht="15.75" hidden="false" customHeight="false" outlineLevel="0" collapsed="false">
      <c r="A12" s="5" t="s">
        <v>408</v>
      </c>
      <c r="B12" s="5" t="str">
        <f aca="false">IFERROR(__xludf.dummyfunction("""COMPUTED_VALUE"""),"Seasonal &amp; Special Occasions")</f>
        <v>Seasonal &amp; Special Occasions</v>
      </c>
    </row>
    <row r="13" customFormat="false" ht="15.75" hidden="false" customHeight="false" outlineLevel="0" collapsed="false">
      <c r="A13" s="5" t="s">
        <v>411</v>
      </c>
      <c r="B13" s="5" t="str">
        <f aca="false">IFERROR(__xludf.dummyfunction("""COMPUTED_VALUE"""),"Boat Tours")</f>
        <v>Boat Tours</v>
      </c>
    </row>
    <row r="14" customFormat="false" ht="15.75" hidden="false" customHeight="false" outlineLevel="0" collapsed="false">
      <c r="A14" s="5" t="s">
        <v>414</v>
      </c>
      <c r="B14" s="5" t="str">
        <f aca="false">IFERROR(__xludf.dummyfunction("""COMPUTED_VALUE"""),"Limousine Transfers")</f>
        <v>Limousine Transfers</v>
      </c>
    </row>
    <row r="15" customFormat="false" ht="15.75" hidden="false" customHeight="false" outlineLevel="0" collapsed="false">
      <c r="A15" s="5" t="s">
        <v>417</v>
      </c>
      <c r="B15" s="5" t="str">
        <f aca="false">IFERROR(__xludf.dummyfunction("""COMPUTED_VALUE"""),"Audio Guided Tours")</f>
        <v>Audio Guided Tours</v>
      </c>
    </row>
    <row r="16" customFormat="false" ht="15.75" hidden="false" customHeight="false" outlineLevel="0" collapsed="false">
      <c r="A16" s="5" t="s">
        <v>420</v>
      </c>
      <c r="B16" s="5" t="str">
        <f aca="false">IFERROR(__xludf.dummyfunction("""COMPUTED_VALUE"""),"Arts and Design")</f>
        <v>Arts and Design</v>
      </c>
    </row>
    <row r="17" customFormat="false" ht="15.75" hidden="false" customHeight="false" outlineLevel="0" collapsed="false">
      <c r="A17" s="5" t="s">
        <v>423</v>
      </c>
      <c r="B17" s="5" t="str">
        <f aca="false">IFERROR(__xludf.dummyfunction("""COMPUTED_VALUE"""),"Culture")</f>
        <v>Culture</v>
      </c>
    </row>
    <row r="18" customFormat="false" ht="15.75" hidden="false" customHeight="false" outlineLevel="0" collapsed="false">
      <c r="A18" s="5" t="s">
        <v>426</v>
      </c>
      <c r="B18" s="5" t="str">
        <f aca="false">IFERROR(__xludf.dummyfunction("""COMPUTED_VALUE"""),"Sporting Events &amp; Packages - APC")</f>
        <v>Sporting Events &amp; Packages - APC</v>
      </c>
    </row>
    <row r="19" customFormat="false" ht="15.75" hidden="false" customHeight="false" outlineLevel="0" collapsed="false">
      <c r="A19" s="5" t="s">
        <v>429</v>
      </c>
      <c r="B19" s="5" t="str">
        <f aca="false">IFERROR(__xludf.dummyfunction("""COMPUTED_VALUE"""),"Performances - Product - Art and Culture")</f>
        <v>Performances - Product - Art and Culture</v>
      </c>
    </row>
    <row r="20" customFormat="false" ht="15.75" hidden="false" customHeight="false" outlineLevel="0" collapsed="false">
      <c r="A20" s="5" t="s">
        <v>432</v>
      </c>
      <c r="B20" s="5" t="str">
        <f aca="false">IFERROR(__xludf.dummyfunction("""COMPUTED_VALUE"""),"Pop Culture")</f>
        <v>Pop Culture</v>
      </c>
    </row>
    <row r="21" customFormat="false" ht="15.75" hidden="false" customHeight="false" outlineLevel="0" collapsed="false">
      <c r="A21" s="5" t="s">
        <v>435</v>
      </c>
      <c r="B21" s="5" t="str">
        <f aca="false">IFERROR(__xludf.dummyfunction("""COMPUTED_VALUE"""),"Amusement Parks - Product - Tickets &amp; Passes")</f>
        <v>Amusement Parks - Product - Tickets &amp; Passes</v>
      </c>
    </row>
    <row r="22" customFormat="false" ht="15.75" hidden="false" customHeight="false" outlineLevel="0" collapsed="false">
      <c r="A22" s="5" t="s">
        <v>438</v>
      </c>
      <c r="B22" s="5" t="str">
        <f aca="false">IFERROR(__xludf.dummyfunction("""COMPUTED_VALUE"""),"Volunteer Tours")</f>
        <v>Volunteer Tours</v>
      </c>
    </row>
    <row r="23" customFormat="false" ht="15.75" hidden="false" customHeight="false" outlineLevel="0" collapsed="false">
      <c r="A23" s="5" t="s">
        <v>441</v>
      </c>
      <c r="B23" s="5" t="str">
        <f aca="false">IFERROR(__xludf.dummyfunction("""COMPUTED_VALUE"""),"Coffee and Tea - Product - Food Wine and Night...")</f>
        <v>Coffee and Tea - Product - Food Wine and Night...</v>
      </c>
    </row>
    <row r="24" customFormat="false" ht="15.75" hidden="false" customHeight="false" outlineLevel="0" collapsed="false">
      <c r="A24" s="5" t="s">
        <v>444</v>
      </c>
      <c r="B24" s="5" t="str">
        <f aca="false">IFERROR(__xludf.dummyfunction("""COMPUTED_VALUE"""),"Desserts and Sweets")</f>
        <v>Desserts and Sweets</v>
      </c>
    </row>
    <row r="25" customFormat="false" ht="15.75" hidden="false" customHeight="false" outlineLevel="0" collapsed="false">
      <c r="A25" s="5" t="s">
        <v>447</v>
      </c>
      <c r="B25" s="5" t="str">
        <f aca="false">IFERROR(__xludf.dummyfunction("""COMPUTED_VALUE"""),"Guided Food Tours")</f>
        <v>Guided Food Tours</v>
      </c>
    </row>
    <row r="26" customFormat="false" ht="15.75" hidden="false" customHeight="false" outlineLevel="0" collapsed="false">
      <c r="A26" s="5" t="s">
        <v>449</v>
      </c>
      <c r="B26" s="5" t="str">
        <f aca="false">IFERROR(__xludf.dummyfunction("""COMPUTED_VALUE"""),"Wine Beer and Spirits")</f>
        <v>Wine Beer and Spirits</v>
      </c>
    </row>
    <row r="27" customFormat="false" ht="15.75" hidden="false" customHeight="false" outlineLevel="0" collapsed="false">
      <c r="A27" s="5" t="s">
        <v>452</v>
      </c>
      <c r="B27" s="5" t="str">
        <f aca="false">IFERROR(__xludf.dummyfunction("""COMPUTED_VALUE"""),"Holidays")</f>
        <v>Holidays</v>
      </c>
    </row>
    <row r="28" customFormat="false" ht="15.75" hidden="false" customHeight="false" outlineLevel="0" collapsed="false">
      <c r="A28" s="5" t="s">
        <v>454</v>
      </c>
      <c r="B28" s="5" t="str">
        <f aca="false">IFERROR(__xludf.dummyfunction("""COMPUTED_VALUE"""),"Seasonal")</f>
        <v>Seasonal</v>
      </c>
    </row>
    <row r="29" customFormat="false" ht="15.75" hidden="false" customHeight="false" outlineLevel="0" collapsed="false">
      <c r="A29" s="5" t="s">
        <v>457</v>
      </c>
      <c r="B29" s="5" t="str">
        <f aca="false">IFERROR(__xludf.dummyfunction("""COMPUTED_VALUE"""),"Weddings and Celebrations")</f>
        <v>Weddings and Celebrations</v>
      </c>
    </row>
    <row r="30" customFormat="false" ht="15.75" hidden="false" customHeight="false" outlineLevel="0" collapsed="false">
      <c r="A30" s="5" t="s">
        <v>459</v>
      </c>
      <c r="B30" s="5" t="str">
        <f aca="false">IFERROR(__xludf.dummyfunction("""COMPUTED_VALUE"""),"Dining Experiences")</f>
        <v>Dining Experiences</v>
      </c>
    </row>
    <row r="31" customFormat="false" ht="15.75" hidden="false" customHeight="false" outlineLevel="0" collapsed="false">
      <c r="A31" s="5" t="s">
        <v>461</v>
      </c>
      <c r="B31" s="5" t="str">
        <f aca="false">IFERROR(__xludf.dummyfunction("""COMPUTED_VALUE"""),"Motor Sports")</f>
        <v>Motor Sports</v>
      </c>
    </row>
    <row r="32" customFormat="false" ht="15.75" hidden="false" customHeight="false" outlineLevel="0" collapsed="false">
      <c r="A32" s="5" t="s">
        <v>463</v>
      </c>
      <c r="B32" s="5" t="str">
        <f aca="false">IFERROR(__xludf.dummyfunction("""COMPUTED_VALUE"""),"Nature &amp; Wildlife")</f>
        <v>Nature &amp; Wildlife</v>
      </c>
    </row>
    <row r="33" customFormat="false" ht="15.75" hidden="false" customHeight="false" outlineLevel="0" collapsed="false">
      <c r="A33" s="5" t="s">
        <v>466</v>
      </c>
      <c r="B33" s="5" t="str">
        <f aca="false">IFERROR(__xludf.dummyfunction("""COMPUTED_VALUE"""),"Packages and Special Events")</f>
        <v>Packages and Special Events</v>
      </c>
    </row>
    <row r="34" customFormat="false" ht="15.75" hidden="false" customHeight="false" outlineLevel="0" collapsed="false">
      <c r="A34" s="5" t="s">
        <v>469</v>
      </c>
      <c r="B34" s="5" t="str">
        <f aca="false">IFERROR(__xludf.dummyfunction("""COMPUTED_VALUE"""),"Adrenaline &amp; Extreme")</f>
        <v>Adrenaline &amp; Extreme</v>
      </c>
    </row>
    <row r="35" customFormat="false" ht="15.75" hidden="false" customHeight="false" outlineLevel="0" collapsed="false">
      <c r="A35" s="5" t="s">
        <v>472</v>
      </c>
      <c r="B35" s="5" t="str">
        <f aca="false">IFERROR(__xludf.dummyfunction("""COMPUTED_VALUE"""),"Luxury Tours")</f>
        <v>Luxury Tours</v>
      </c>
    </row>
    <row r="36" customFormat="false" ht="15.75" hidden="false" customHeight="false" outlineLevel="0" collapsed="false">
      <c r="A36" s="5" t="s">
        <v>474</v>
      </c>
      <c r="B36" s="5" t="str">
        <f aca="false">IFERROR(__xludf.dummyfunction("""COMPUTED_VALUE"""),"Once in a Lifetime Experiences")</f>
        <v>Once in a Lifetime Experiences</v>
      </c>
    </row>
    <row r="37" customFormat="false" ht="15.75" hidden="false" customHeight="false" outlineLevel="0" collapsed="false">
      <c r="A37" s="5" t="s">
        <v>477</v>
      </c>
      <c r="B37" s="5" t="str">
        <f aca="false">IFERROR(__xludf.dummyfunction("""COMPUTED_VALUE"""),"Attraction Tickets - Activities")</f>
        <v>Attraction Tickets - Activities</v>
      </c>
    </row>
    <row r="38" customFormat="false" ht="15.75" hidden="false" customHeight="false" outlineLevel="0" collapsed="false">
      <c r="A38" s="5" t="s">
        <v>480</v>
      </c>
      <c r="B38" s="5" t="str">
        <f aca="false">IFERROR(__xludf.dummyfunction("""COMPUTED_VALUE"""),"In the Air")</f>
        <v>In the Air</v>
      </c>
    </row>
    <row r="39" customFormat="false" ht="15.75" hidden="false" customHeight="false" outlineLevel="0" collapsed="false">
      <c r="A39" s="5" t="s">
        <v>483</v>
      </c>
      <c r="B39" s="5" t="str">
        <f aca="false">IFERROR(__xludf.dummyfunction("""COMPUTED_VALUE"""),"On the Ground")</f>
        <v>On the Ground</v>
      </c>
    </row>
    <row r="40" customFormat="false" ht="15.75" hidden="false" customHeight="false" outlineLevel="0" collapsed="false">
      <c r="A40" s="5" t="s">
        <v>486</v>
      </c>
      <c r="B40" s="5" t="str">
        <f aca="false">IFERROR(__xludf.dummyfunction("""COMPUTED_VALUE"""),"On the Water")</f>
        <v>On the Water</v>
      </c>
    </row>
    <row r="41" customFormat="false" ht="15.75" hidden="false" customHeight="false" outlineLevel="0" collapsed="false">
      <c r="A41" s="5" t="s">
        <v>489</v>
      </c>
      <c r="B41" s="5" t="str">
        <f aca="false">IFERROR(__xludf.dummyfunction("""COMPUTED_VALUE"""),"All Cruises")</f>
        <v>All Cruises</v>
      </c>
    </row>
    <row r="42" customFormat="false" ht="15.75" hidden="false" customHeight="false" outlineLevel="0" collapsed="false">
      <c r="A42" s="5" t="s">
        <v>491</v>
      </c>
      <c r="B42" s="5" t="str">
        <f aca="false">IFERROR(__xludf.dummyfunction("""COMPUTED_VALUE"""),"How to Get Around")</f>
        <v>How to Get Around</v>
      </c>
    </row>
    <row r="43" customFormat="false" ht="15.75" hidden="false" customHeight="false" outlineLevel="0" collapsed="false">
      <c r="A43" s="5" t="s">
        <v>494</v>
      </c>
      <c r="B43" s="5" t="str">
        <f aca="false">IFERROR(__xludf.dummyfunction("""COMPUTED_VALUE"""),"Sightseeing")</f>
        <v>Sightseeing</v>
      </c>
    </row>
    <row r="44" customFormat="false" ht="15.75" hidden="false" customHeight="false" outlineLevel="0" collapsed="false">
      <c r="A44" s="5" t="s">
        <v>495</v>
      </c>
      <c r="B44" s="5" t="str">
        <f aca="false">IFERROR(__xludf.dummyfunction("""COMPUTED_VALUE"""),"Tours by Duration")</f>
        <v>Tours by Duration</v>
      </c>
    </row>
    <row r="45" customFormat="false" ht="15.75" hidden="false" customHeight="false" outlineLevel="0" collapsed="false">
      <c r="A45" s="5" t="s">
        <v>498</v>
      </c>
      <c r="B45" s="5" t="str">
        <f aca="false">IFERROR(__xludf.dummyfunction("""COMPUTED_VALUE"""),"Active &amp; Outdoor Classes")</f>
        <v>Active &amp; Outdoor Classes</v>
      </c>
    </row>
    <row r="46" customFormat="false" ht="15.75" hidden="false" customHeight="false" outlineLevel="0" collapsed="false">
      <c r="A46" s="5" t="s">
        <v>500</v>
      </c>
      <c r="B46" s="5" t="str">
        <f aca="false">IFERROR(__xludf.dummyfunction("""COMPUTED_VALUE"""),"Art and Culture Classes")</f>
        <v>Art and Culture Classes</v>
      </c>
    </row>
    <row r="47" customFormat="false" ht="15.75" hidden="false" customHeight="false" outlineLevel="0" collapsed="false">
      <c r="A47" s="5" t="s">
        <v>502</v>
      </c>
      <c r="B47" s="5" t="str">
        <f aca="false">IFERROR(__xludf.dummyfunction("""COMPUTED_VALUE"""),"Food and Drink Classes")</f>
        <v>Food and Drink Classes</v>
      </c>
    </row>
    <row r="48" customFormat="false" ht="15.75" hidden="false" customHeight="false" outlineLevel="0" collapsed="false">
      <c r="A48" s="5" t="s">
        <v>504</v>
      </c>
      <c r="B48" s="5" t="str">
        <f aca="false">IFERROR(__xludf.dummyfunction("""COMPUTED_VALUE"""),"Services")</f>
        <v>Services</v>
      </c>
    </row>
    <row r="49" customFormat="false" ht="15.75" hidden="false" customHeight="false" outlineLevel="0" collapsed="false">
      <c r="A49" s="5" t="s">
        <v>506</v>
      </c>
      <c r="B49" s="5" t="str">
        <f aca="false">IFERROR(__xludf.dummyfunction("""COMPUTED_VALUE"""),"Wellness Classes")</f>
        <v>Wellness Classes</v>
      </c>
    </row>
    <row r="50" customFormat="false" ht="15.75" hidden="false" customHeight="false" outlineLevel="0" collapsed="false">
      <c r="A50" s="5" t="s">
        <v>509</v>
      </c>
      <c r="B50" s="5" t="str">
        <f aca="false">IFERROR(__xludf.dummyfunction("""COMPUTED_VALUE"""),"Transfers Product Transfers and Ground Transport")</f>
        <v>Transfers Product Transfers and Ground Transport</v>
      </c>
    </row>
    <row r="51" customFormat="false" ht="15.75" hidden="false" customHeight="false" outlineLevel="0" collapsed="false">
      <c r="A51" s="5" t="s">
        <v>512</v>
      </c>
      <c r="B51" s="5" t="str">
        <f aca="false">IFERROR(__xludf.dummyfunction("""COMPUTED_VALUE"""),"Product Transfers and Ground Transport")</f>
        <v>Product Transfers and Ground Transport</v>
      </c>
    </row>
    <row r="52" customFormat="false" ht="15.75" hidden="false" customHeight="false" outlineLevel="0" collapsed="false">
      <c r="A52" s="5" t="s">
        <v>515</v>
      </c>
      <c r="B52" s="5" t="str">
        <f aca="false">IFERROR(__xludf.dummyfunction("""COMPUTED_VALUE"""),"Fun and Games")</f>
        <v>Fun and Games</v>
      </c>
    </row>
    <row r="53" customFormat="false" ht="15.75" hidden="false" customHeight="false" outlineLevel="0" collapsed="false">
      <c r="A53" s="5" t="s">
        <v>518</v>
      </c>
      <c r="B53" s="5" t="str">
        <f aca="false">IFERROR(__xludf.dummyfunction("""COMPUTED_VALUE"""),"Language Classes")</f>
        <v>Language Classes</v>
      </c>
    </row>
    <row r="54" customFormat="false" ht="15.75" hidden="false" customHeight="false" outlineLevel="0" collapsed="false">
      <c r="A54" s="5" t="s">
        <v>520</v>
      </c>
      <c r="B54" s="5" t="str">
        <f aca="false">IFERROR(__xludf.dummyfunction("""COMPUTED_VALUE"""),"Ski &amp; Snow")</f>
        <v>Ski &amp; Snow</v>
      </c>
    </row>
    <row r="55" customFormat="false" ht="15.75" hidden="false" customHeight="false" outlineLevel="0" collapsed="false">
      <c r="A55" s="5" t="s">
        <v>523</v>
      </c>
      <c r="B55" s="5" t="str">
        <f aca="false">IFERROR(__xludf.dummyfunction("""COMPUTED_VALUE"""),"Traditional Wellness")</f>
        <v>Traditional Wellness</v>
      </c>
    </row>
    <row r="56" customFormat="false" ht="15.75" hidden="false" customHeight="false" outlineLevel="0" collapsed="false">
      <c r="A56" s="5" t="s">
        <v>384</v>
      </c>
      <c r="B56" s="5" t="str">
        <f aca="false">IFERROR(__xludf.dummyfunction("""COMPUTED_VALUE"""),"Super Savers")</f>
        <v>Super Savers</v>
      </c>
    </row>
    <row r="57" customFormat="false" ht="15.75" hidden="false" customHeight="false" outlineLevel="0" collapsed="false">
      <c r="A57" s="5" t="s">
        <v>386</v>
      </c>
      <c r="B57" s="5" t="str">
        <f aca="false">IFERROR(__xludf.dummyfunction("""COMPUTED_VALUE"""),"Day Trips")</f>
        <v>Day Trips</v>
      </c>
    </row>
    <row r="58" customFormat="false" ht="15.75" hidden="false" customHeight="false" outlineLevel="0" collapsed="false">
      <c r="A58" s="5" t="s">
        <v>388</v>
      </c>
      <c r="B58" s="5" t="str">
        <f aca="false">IFERROR(__xludf.dummyfunction("""COMPUTED_VALUE"""),"Attraction Tickets")</f>
        <v>Attraction Tickets</v>
      </c>
    </row>
    <row r="59" customFormat="false" ht="15.75" hidden="false" customHeight="false" outlineLevel="0" collapsed="false">
      <c r="A59" s="5" t="s">
        <v>391</v>
      </c>
      <c r="B59" s="5" t="str">
        <f aca="false">IFERROR(__xludf.dummyfunction("""COMPUTED_VALUE"""),"Market Tours")</f>
        <v>Market Tours</v>
      </c>
    </row>
    <row r="60" customFormat="false" ht="15.75" hidden="false" customHeight="false" outlineLevel="0" collapsed="false">
      <c r="A60" s="5" t="s">
        <v>393</v>
      </c>
      <c r="B60" s="5" t="str">
        <f aca="false">IFERROR(__xludf.dummyfunction("""COMPUTED_VALUE"""),"Airport &amp; Ground Transfers")</f>
        <v>Airport &amp; Ground Transfers</v>
      </c>
    </row>
    <row r="61" customFormat="false" ht="15.75" hidden="false" customHeight="false" outlineLevel="0" collapsed="false">
      <c r="A61" s="5" t="s">
        <v>396</v>
      </c>
      <c r="B61" s="5" t="str">
        <f aca="false">IFERROR(__xludf.dummyfunction("""COMPUTED_VALUE"""),"Cultural Tours")</f>
        <v>Cultural Tours</v>
      </c>
    </row>
    <row r="62" customFormat="false" ht="15.75" hidden="false" customHeight="false" outlineLevel="0" collapsed="false">
      <c r="A62" s="5" t="s">
        <v>399</v>
      </c>
      <c r="B62" s="5" t="str">
        <f aca="false">IFERROR(__xludf.dummyfunction("""COMPUTED_VALUE"""),"Skip-the-Line Tours")</f>
        <v>Skip-the-Line Tours</v>
      </c>
    </row>
    <row r="63" customFormat="false" ht="15.75" hidden="false" customHeight="false" outlineLevel="0" collapsed="false">
      <c r="A63" s="5" t="s">
        <v>401</v>
      </c>
      <c r="B63" s="5" t="str">
        <f aca="false">IFERROR(__xludf.dummyfunction("""COMPUTED_VALUE"""),"Architecture Tours")</f>
        <v>Architecture Tours</v>
      </c>
    </row>
    <row r="64" customFormat="false" ht="15.75" hidden="false" customHeight="false" outlineLevel="0" collapsed="false">
      <c r="A64" s="5" t="s">
        <v>403</v>
      </c>
      <c r="B64" s="5" t="str">
        <f aca="false">IFERROR(__xludf.dummyfunction("""COMPUTED_VALUE"""),"Theater, Shows &amp; Musicals")</f>
        <v>Theater, Shows &amp; Musicals</v>
      </c>
    </row>
    <row r="65" customFormat="false" ht="15.75" hidden="false" customHeight="false" outlineLevel="0" collapsed="false">
      <c r="A65" s="5" t="s">
        <v>406</v>
      </c>
      <c r="B65" s="5" t="str">
        <f aca="false">IFERROR(__xludf.dummyfunction("""COMPUTED_VALUE"""),"Air Tours")</f>
        <v>Air Tours</v>
      </c>
    </row>
    <row r="66" customFormat="false" ht="15.75" hidden="false" customHeight="false" outlineLevel="0" collapsed="false">
      <c r="A66" s="5" t="s">
        <v>409</v>
      </c>
      <c r="B66" s="5" t="str">
        <f aca="false">IFERROR(__xludf.dummyfunction("""COMPUTED_VALUE"""),"Literary, Art &amp; Music Tours")</f>
        <v>Literary, Art &amp; Music Tours</v>
      </c>
    </row>
    <row r="67" customFormat="false" ht="15.75" hidden="false" customHeight="false" outlineLevel="0" collapsed="false">
      <c r="A67" s="5" t="s">
        <v>412</v>
      </c>
      <c r="B67" s="5" t="str">
        <f aca="false">IFERROR(__xludf.dummyfunction("""COMPUTED_VALUE"""),"Day Cruises")</f>
        <v>Day Cruises</v>
      </c>
    </row>
    <row r="68" customFormat="false" ht="15.75" hidden="false" customHeight="false" outlineLevel="0" collapsed="false">
      <c r="A68" s="5" t="s">
        <v>415</v>
      </c>
      <c r="B68" s="5" t="str">
        <f aca="false">IFERROR(__xludf.dummyfunction("""COMPUTED_VALUE"""),"Historical &amp; Heritage Tours")</f>
        <v>Historical &amp; Heritage Tours</v>
      </c>
    </row>
    <row r="69" customFormat="false" ht="15.75" hidden="false" customHeight="false" outlineLevel="0" collapsed="false">
      <c r="A69" s="5" t="s">
        <v>418</v>
      </c>
      <c r="B69" s="5" t="str">
        <f aca="false">IFERROR(__xludf.dummyfunction("""COMPUTED_VALUE"""),"Bus &amp; Minivan Tours")</f>
        <v>Bus &amp; Minivan Tours</v>
      </c>
    </row>
    <row r="70" customFormat="false" ht="15.75" hidden="false" customHeight="false" outlineLevel="0" collapsed="false">
      <c r="A70" s="5" t="s">
        <v>421</v>
      </c>
      <c r="B70" s="5" t="str">
        <f aca="false">IFERROR(__xludf.dummyfunction("""COMPUTED_VALUE"""),"Shopping Tours")</f>
        <v>Shopping Tours</v>
      </c>
    </row>
    <row r="71" customFormat="false" ht="15.75" hidden="false" customHeight="false" outlineLevel="0" collapsed="false">
      <c r="A71" s="5" t="s">
        <v>424</v>
      </c>
      <c r="B71" s="5" t="str">
        <f aca="false">IFERROR(__xludf.dummyfunction("""COMPUTED_VALUE"""),"Private Sightseeing Tours")</f>
        <v>Private Sightseeing Tours</v>
      </c>
    </row>
    <row r="72" customFormat="false" ht="15.75" hidden="false" customHeight="false" outlineLevel="0" collapsed="false">
      <c r="A72" s="5" t="s">
        <v>427</v>
      </c>
      <c r="B72" s="5" t="str">
        <f aca="false">IFERROR(__xludf.dummyfunction("""COMPUTED_VALUE"""),"Rail Tours")</f>
        <v>Rail Tours</v>
      </c>
    </row>
    <row r="73" customFormat="false" ht="15.75" hidden="false" customHeight="false" outlineLevel="0" collapsed="false">
      <c r="A73" s="5" t="s">
        <v>430</v>
      </c>
      <c r="B73" s="5" t="str">
        <f aca="false">IFERROR(__xludf.dummyfunction("""COMPUTED_VALUE"""),"Half-day Tours")</f>
        <v>Half-day Tours</v>
      </c>
    </row>
    <row r="74" customFormat="false" ht="15.75" hidden="false" customHeight="false" outlineLevel="0" collapsed="false">
      <c r="A74" s="5" t="s">
        <v>433</v>
      </c>
      <c r="B74" s="5" t="str">
        <f aca="false">IFERROR(__xludf.dummyfunction("""COMPUTED_VALUE"""),"Food Tours")</f>
        <v>Food Tours</v>
      </c>
    </row>
    <row r="75" customFormat="false" ht="15.75" hidden="false" customHeight="false" outlineLevel="0" collapsed="false">
      <c r="A75" s="5" t="s">
        <v>436</v>
      </c>
      <c r="B75" s="5" t="str">
        <f aca="false">IFERROR(__xludf.dummyfunction("""COMPUTED_VALUE"""),"Dinner Cruises")</f>
        <v>Dinner Cruises</v>
      </c>
    </row>
    <row r="76" customFormat="false" ht="15.75" hidden="false" customHeight="false" outlineLevel="0" collapsed="false">
      <c r="A76" s="5" t="s">
        <v>439</v>
      </c>
      <c r="B76" s="5" t="str">
        <f aca="false">IFERROR(__xludf.dummyfunction("""COMPUTED_VALUE"""),"City Tours")</f>
        <v>City Tours</v>
      </c>
    </row>
    <row r="77" customFormat="false" ht="15.75" hidden="false" customHeight="false" outlineLevel="0" collapsed="false">
      <c r="A77" s="5" t="s">
        <v>442</v>
      </c>
      <c r="B77" s="5" t="str">
        <f aca="false">IFERROR(__xludf.dummyfunction("""COMPUTED_VALUE"""),"Hop-on Hop-off Tours")</f>
        <v>Hop-on Hop-off Tours</v>
      </c>
    </row>
    <row r="78" customFormat="false" ht="15.75" hidden="false" customHeight="false" outlineLevel="0" collapsed="false">
      <c r="A78" s="5" t="s">
        <v>445</v>
      </c>
      <c r="B78" s="5" t="str">
        <f aca="false">IFERROR(__xludf.dummyfunction("""COMPUTED_VALUE"""),"Multi-day Tours")</f>
        <v>Multi-day Tours</v>
      </c>
    </row>
    <row r="79" customFormat="false" ht="15.75" hidden="false" customHeight="false" outlineLevel="0" collapsed="false">
      <c r="A79" s="5" t="s">
        <v>448</v>
      </c>
      <c r="B79" s="5" t="str">
        <f aca="false">IFERROR(__xludf.dummyfunction("""COMPUTED_VALUE"""),"Overnight Tours")</f>
        <v>Overnight Tours</v>
      </c>
    </row>
    <row r="80" customFormat="false" ht="15.75" hidden="false" customHeight="false" outlineLevel="0" collapsed="false">
      <c r="A80" s="5" t="s">
        <v>450</v>
      </c>
      <c r="B80" s="5" t="str">
        <f aca="false">IFERROR(__xludf.dummyfunction("""COMPUTED_VALUE"""),"Wine Tasting &amp; Winery Tours")</f>
        <v>Wine Tasting &amp; Winery Tours</v>
      </c>
    </row>
    <row r="81" customFormat="false" ht="15.75" hidden="false" customHeight="false" outlineLevel="0" collapsed="false">
      <c r="A81" s="5" t="s">
        <v>453</v>
      </c>
      <c r="B81" s="5" t="str">
        <f aca="false">IFERROR(__xludf.dummyfunction("""COMPUTED_VALUE"""),"New Years")</f>
        <v>New Years</v>
      </c>
    </row>
    <row r="82" customFormat="false" ht="15.75" hidden="false" customHeight="false" outlineLevel="0" collapsed="false">
      <c r="A82" s="5" t="s">
        <v>455</v>
      </c>
      <c r="B82" s="5" t="str">
        <f aca="false">IFERROR(__xludf.dummyfunction("""COMPUTED_VALUE"""),"Christmas")</f>
        <v>Christmas</v>
      </c>
    </row>
    <row r="83" customFormat="false" ht="15.75" hidden="false" customHeight="false" outlineLevel="0" collapsed="false">
      <c r="A83" s="5" t="s">
        <v>458</v>
      </c>
      <c r="B83" s="5" t="str">
        <f aca="false">IFERROR(__xludf.dummyfunction("""COMPUTED_VALUE"""),"Movie &amp; TV Tours")</f>
        <v>Movie &amp; TV Tours</v>
      </c>
    </row>
    <row r="84" customFormat="false" ht="15.75" hidden="false" customHeight="false" outlineLevel="0" collapsed="false">
      <c r="A84" s="5" t="s">
        <v>460</v>
      </c>
      <c r="B84" s="5" t="str">
        <f aca="false">IFERROR(__xludf.dummyfunction("""COMPUTED_VALUE"""),"Vespa, Scooter &amp; Moped Tours")</f>
        <v>Vespa, Scooter &amp; Moped Tours</v>
      </c>
    </row>
    <row r="85" customFormat="false" ht="15.75" hidden="false" customHeight="false" outlineLevel="0" collapsed="false">
      <c r="A85" s="5" t="s">
        <v>462</v>
      </c>
      <c r="B85" s="5" t="str">
        <f aca="false">IFERROR(__xludf.dummyfunction("""COMPUTED_VALUE"""),"Brunch Cruises")</f>
        <v>Brunch Cruises</v>
      </c>
    </row>
    <row r="86" customFormat="false" ht="15.75" hidden="false" customHeight="false" outlineLevel="0" collapsed="false">
      <c r="A86" s="5" t="s">
        <v>464</v>
      </c>
      <c r="B86" s="5" t="str">
        <f aca="false">IFERROR(__xludf.dummyfunction("""COMPUTED_VALUE"""),"Valentine's Day")</f>
        <v>Valentine's Day</v>
      </c>
    </row>
    <row r="87" customFormat="false" ht="15.75" hidden="false" customHeight="false" outlineLevel="0" collapsed="false">
      <c r="A87" s="5" t="s">
        <v>467</v>
      </c>
      <c r="B87" s="5" t="str">
        <f aca="false">IFERROR(__xludf.dummyfunction("""COMPUTED_VALUE"""),"Mother's Day")</f>
        <v>Mother's Day</v>
      </c>
    </row>
    <row r="88" customFormat="false" ht="15.75" hidden="false" customHeight="false" outlineLevel="0" collapsed="false">
      <c r="A88" s="5" t="s">
        <v>470</v>
      </c>
      <c r="B88" s="5" t="str">
        <f aca="false">IFERROR(__xludf.dummyfunction("""COMPUTED_VALUE"""),"Easter")</f>
        <v>Easter</v>
      </c>
    </row>
    <row r="89" customFormat="false" ht="15.75" hidden="false" customHeight="false" outlineLevel="0" collapsed="false">
      <c r="A89" s="5" t="s">
        <v>473</v>
      </c>
      <c r="B89" s="5" t="str">
        <f aca="false">IFERROR(__xludf.dummyfunction("""COMPUTED_VALUE"""),"Water Tours")</f>
        <v>Water Tours</v>
      </c>
    </row>
    <row r="90" customFormat="false" ht="15.75" hidden="false" customHeight="false" outlineLevel="0" collapsed="false">
      <c r="A90" s="5" t="s">
        <v>475</v>
      </c>
      <c r="B90" s="5" t="str">
        <f aca="false">IFERROR(__xludf.dummyfunction("""COMPUTED_VALUE"""),"Helicopter Tours")</f>
        <v>Helicopter Tours</v>
      </c>
    </row>
    <row r="91" customFormat="false" ht="15.75" hidden="false" customHeight="false" outlineLevel="0" collapsed="false">
      <c r="A91" s="5" t="s">
        <v>478</v>
      </c>
      <c r="B91" s="5" t="str">
        <f aca="false">IFERROR(__xludf.dummyfunction("""COMPUTED_VALUE"""),"National Holidays")</f>
        <v>National Holidays</v>
      </c>
    </row>
    <row r="92" customFormat="false" ht="15.75" hidden="false" customHeight="false" outlineLevel="0" collapsed="false">
      <c r="A92" s="5" t="s">
        <v>481</v>
      </c>
      <c r="B92" s="5" t="str">
        <f aca="false">IFERROR(__xludf.dummyfunction("""COMPUTED_VALUE"""),"Night Cruises")</f>
        <v>Night Cruises</v>
      </c>
    </row>
    <row r="93" customFormat="false" ht="15.75" hidden="false" customHeight="false" outlineLevel="0" collapsed="false">
      <c r="A93" s="5" t="s">
        <v>484</v>
      </c>
      <c r="B93" s="5" t="str">
        <f aca="false">IFERROR(__xludf.dummyfunction("""COMPUTED_VALUE"""),"Street Food Tours")</f>
        <v>Street Food Tours</v>
      </c>
    </row>
    <row r="94" customFormat="false" ht="15.75" hidden="false" customHeight="false" outlineLevel="0" collapsed="false">
      <c r="A94" s="5" t="s">
        <v>487</v>
      </c>
      <c r="B94" s="5" t="str">
        <f aca="false">IFERROR(__xludf.dummyfunction("""COMPUTED_VALUE"""),"Lunch Cruises")</f>
        <v>Lunch Cruises</v>
      </c>
    </row>
    <row r="95" customFormat="false" ht="15.75" hidden="false" customHeight="false" outlineLevel="0" collapsed="false">
      <c r="A95" s="5" t="s">
        <v>490</v>
      </c>
      <c r="B95" s="5" t="str">
        <f aca="false">IFERROR(__xludf.dummyfunction("""COMPUTED_VALUE"""),"Segway Tours")</f>
        <v>Segway Tours</v>
      </c>
    </row>
    <row r="96" customFormat="false" ht="15.75" hidden="false" customHeight="false" outlineLevel="0" collapsed="false">
      <c r="A96" s="5" t="s">
        <v>492</v>
      </c>
      <c r="B96" s="5" t="str">
        <f aca="false">IFERROR(__xludf.dummyfunction("""COMPUTED_VALUE"""),"Bike &amp; Mountain Bike Tours")</f>
        <v>Bike &amp; Mountain Bike Tours</v>
      </c>
    </row>
    <row r="97" customFormat="false" ht="15.75" hidden="false" customHeight="false" outlineLevel="0" collapsed="false">
      <c r="A97" s="5" t="s">
        <v>472</v>
      </c>
      <c r="B97" s="5" t="str">
        <f aca="false">IFERROR(__xludf.dummyfunction("""COMPUTED_VALUE"""),"Chocolate Tours")</f>
        <v>Chocolate Tours</v>
      </c>
    </row>
    <row r="98" customFormat="false" ht="15.75" hidden="false" customHeight="false" outlineLevel="0" collapsed="false">
      <c r="A98" s="5" t="s">
        <v>496</v>
      </c>
      <c r="B98" s="5" t="str">
        <f aca="false">IFERROR(__xludf.dummyfunction("""COMPUTED_VALUE"""),"Night Tours")</f>
        <v>Night Tours</v>
      </c>
    </row>
    <row r="99" customFormat="false" ht="15.75" hidden="false" customHeight="false" outlineLevel="0" collapsed="false">
      <c r="A99" s="5" t="s">
        <v>499</v>
      </c>
      <c r="B99" s="5" t="str">
        <f aca="false">IFERROR(__xludf.dummyfunction("""COMPUTED_VALUE"""),"Full-day Tours")</f>
        <v>Full-day Tours</v>
      </c>
    </row>
    <row r="100" customFormat="false" ht="15.75" hidden="false" customHeight="false" outlineLevel="0" collapsed="false">
      <c r="A100" s="5" t="s">
        <v>501</v>
      </c>
      <c r="B100" s="5" t="str">
        <f aca="false">IFERROR(__xludf.dummyfunction("""COMPUTED_VALUE"""),"Viator Exclusive Tours")</f>
        <v>Viator Exclusive Tours</v>
      </c>
    </row>
    <row r="101" customFormat="false" ht="15.75" hidden="false" customHeight="false" outlineLevel="0" collapsed="false">
      <c r="A101" s="5" t="s">
        <v>503</v>
      </c>
      <c r="B101" s="5" t="str">
        <f aca="false">IFERROR(__xludf.dummyfunction("""COMPUTED_VALUE"""),"Seasonal Events")</f>
        <v>Seasonal Events</v>
      </c>
    </row>
    <row r="102" customFormat="false" ht="15.75" hidden="false" customHeight="false" outlineLevel="0" collapsed="false">
      <c r="A102" s="5" t="s">
        <v>463</v>
      </c>
      <c r="B102" s="5" t="str">
        <f aca="false">IFERROR(__xludf.dummyfunction("""COMPUTED_VALUE"""),"Walking Tours")</f>
        <v>Walking Tours</v>
      </c>
    </row>
    <row r="103" customFormat="false" ht="15.75" hidden="false" customHeight="false" outlineLevel="0" collapsed="false">
      <c r="A103" s="5" t="s">
        <v>507</v>
      </c>
      <c r="B103" s="5" t="str">
        <f aca="false">IFERROR(__xludf.dummyfunction("""COMPUTED_VALUE"""),"Beer &amp; Brewery Tours")</f>
        <v>Beer &amp; Brewery Tours</v>
      </c>
    </row>
    <row r="104" customFormat="false" ht="15.75" hidden="false" customHeight="false" outlineLevel="0" collapsed="false">
      <c r="A104" s="5" t="s">
        <v>510</v>
      </c>
      <c r="B104" s="5" t="str">
        <f aca="false">IFERROR(__xludf.dummyfunction("""COMPUTED_VALUE"""),"Archaeology Tours")</f>
        <v>Archaeology Tours</v>
      </c>
    </row>
    <row r="105" customFormat="false" ht="15.75" hidden="false" customHeight="false" outlineLevel="0" collapsed="false">
      <c r="A105" s="5" t="s">
        <v>513</v>
      </c>
      <c r="B105" s="5" t="str">
        <f aca="false">IFERROR(__xludf.dummyfunction("""COMPUTED_VALUE"""),"Viator VIP Tours")</f>
        <v>Viator VIP Tours</v>
      </c>
    </row>
    <row r="106" customFormat="false" ht="15.75" hidden="false" customHeight="false" outlineLevel="0" collapsed="false">
      <c r="A106" s="5" t="s">
        <v>516</v>
      </c>
      <c r="B106" s="5" t="str">
        <f aca="false">IFERROR(__xludf.dummyfunction("""COMPUTED_VALUE"""),"Multi-day Rail Tours")</f>
        <v>Multi-day Rail Tours</v>
      </c>
    </row>
    <row r="107" customFormat="false" ht="15.75" hidden="false" customHeight="false" outlineLevel="0" collapsed="false">
      <c r="A107" s="5" t="s">
        <v>519</v>
      </c>
      <c r="B107" s="5" t="str">
        <f aca="false">IFERROR(__xludf.dummyfunction("""COMPUTED_VALUE"""),"Attraction")</f>
        <v>Attraction</v>
      </c>
    </row>
    <row r="108" customFormat="false" ht="15.75" hidden="false" customHeight="false" outlineLevel="0" collapsed="false">
      <c r="A108" s="5" t="s">
        <v>521</v>
      </c>
      <c r="B108" s="5" t="str">
        <f aca="false">IFERROR(__xludf.dummyfunction("""COMPUTED_VALUE"""),"Airport &amp; Hotel Transfers - Round-Trip")</f>
        <v>Airport &amp; Hotel Transfers - Round-Trip</v>
      </c>
    </row>
    <row r="109" customFormat="false" ht="15.75" hidden="false" customHeight="false" outlineLevel="0" collapsed="false">
      <c r="A109" s="5" t="s">
        <v>384</v>
      </c>
      <c r="B109" s="5" t="str">
        <f aca="false">IFERROR(__xludf.dummyfunction("""COMPUTED_VALUE"""),"Cultural Tour")</f>
        <v>Cultural Tour</v>
      </c>
    </row>
    <row r="110" customFormat="false" ht="15.75" hidden="false" customHeight="false" outlineLevel="0" collapsed="false">
      <c r="A110" s="5" t="s">
        <v>386</v>
      </c>
      <c r="B110" s="5" t="str">
        <f aca="false">IFERROR(__xludf.dummyfunction("""COMPUTED_VALUE"""),"Religious Tours")</f>
        <v>Religious Tours</v>
      </c>
    </row>
    <row r="111" customFormat="false" ht="15.75" hidden="false" customHeight="false" outlineLevel="0" collapsed="false">
      <c r="A111" s="5" t="s">
        <v>389</v>
      </c>
      <c r="B111" s="5" t="str">
        <f aca="false">IFERROR(__xludf.dummyfunction("""COMPUTED_VALUE"""),"Show")</f>
        <v>Show</v>
      </c>
    </row>
    <row r="112" customFormat="false" ht="15.75" hidden="false" customHeight="false" outlineLevel="0" collapsed="false">
      <c r="A112" s="5" t="s">
        <v>391</v>
      </c>
      <c r="B112" s="5" t="str">
        <f aca="false">IFERROR(__xludf.dummyfunction("""COMPUTED_VALUE"""),"Air Tour")</f>
        <v>Air Tour</v>
      </c>
    </row>
    <row r="113" customFormat="false" ht="15.75" hidden="false" customHeight="false" outlineLevel="0" collapsed="false">
      <c r="A113" s="5" t="s">
        <v>394</v>
      </c>
      <c r="B113" s="5" t="str">
        <f aca="false">IFERROR(__xludf.dummyfunction("""COMPUTED_VALUE"""),"Art Tours")</f>
        <v>Art Tours</v>
      </c>
    </row>
    <row r="114" customFormat="false" ht="15.75" hidden="false" customHeight="false" outlineLevel="0" collapsed="false">
      <c r="A114" s="5" t="s">
        <v>397</v>
      </c>
      <c r="B114" s="5" t="str">
        <f aca="false">IFERROR(__xludf.dummyfunction("""COMPUTED_VALUE"""),"Sightseeing Cruise")</f>
        <v>Sightseeing Cruise</v>
      </c>
    </row>
    <row r="115" customFormat="false" ht="15.75" hidden="false" customHeight="false" outlineLevel="0" collapsed="false">
      <c r="A115" s="5" t="s">
        <v>399</v>
      </c>
      <c r="B115" s="5" t="str">
        <f aca="false">IFERROR(__xludf.dummyfunction("""COMPUTED_VALUE"""),"Historical Tour")</f>
        <v>Historical Tour</v>
      </c>
    </row>
    <row r="116" customFormat="false" ht="15.75" hidden="false" customHeight="false" outlineLevel="0" collapsed="false">
      <c r="A116" s="5" t="s">
        <v>401</v>
      </c>
      <c r="B116" s="5" t="str">
        <f aca="false">IFERROR(__xludf.dummyfunction("""COMPUTED_VALUE"""),"Literary Tours")</f>
        <v>Literary Tours</v>
      </c>
    </row>
    <row r="117" customFormat="false" ht="15.75" hidden="false" customHeight="false" outlineLevel="0" collapsed="false">
      <c r="A117" s="5" t="s">
        <v>404</v>
      </c>
      <c r="B117" s="5" t="str">
        <f aca="false">IFERROR(__xludf.dummyfunction("""COMPUTED_VALUE"""),"Night Coach Tour")</f>
        <v>Night Coach Tour</v>
      </c>
    </row>
    <row r="118" customFormat="false" ht="15.75" hidden="false" customHeight="false" outlineLevel="0" collapsed="false">
      <c r="A118" s="5" t="s">
        <v>407</v>
      </c>
      <c r="B118" s="5" t="str">
        <f aca="false">IFERROR(__xludf.dummyfunction("""COMPUTED_VALUE"""),"Shopping Tour")</f>
        <v>Shopping Tour</v>
      </c>
    </row>
    <row r="119" customFormat="false" ht="15.75" hidden="false" customHeight="false" outlineLevel="0" collapsed="false">
      <c r="A119" s="5" t="s">
        <v>410</v>
      </c>
      <c r="B119" s="5" t="str">
        <f aca="false">IFERROR(__xludf.dummyfunction("""COMPUTED_VALUE"""),"Bus Tour")</f>
        <v>Bus Tour</v>
      </c>
    </row>
    <row r="120" customFormat="false" ht="15.75" hidden="false" customHeight="false" outlineLevel="0" collapsed="false">
      <c r="A120" s="5" t="s">
        <v>413</v>
      </c>
      <c r="B120" s="5" t="str">
        <f aca="false">IFERROR(__xludf.dummyfunction("""COMPUTED_VALUE"""),"Private Tours")</f>
        <v>Private Tours</v>
      </c>
    </row>
    <row r="121" customFormat="false" ht="15.75" hidden="false" customHeight="false" outlineLevel="0" collapsed="false">
      <c r="A121" s="5" t="s">
        <v>416</v>
      </c>
      <c r="B121" s="5" t="str">
        <f aca="false">IFERROR(__xludf.dummyfunction("""COMPUTED_VALUE"""),"Rail Tour")</f>
        <v>Rail Tour</v>
      </c>
    </row>
    <row r="122" customFormat="false" ht="15.75" hidden="false" customHeight="false" outlineLevel="0" collapsed="false">
      <c r="A122" s="5" t="s">
        <v>419</v>
      </c>
      <c r="B122" s="5" t="str">
        <f aca="false">IFERROR(__xludf.dummyfunction("""COMPUTED_VALUE"""),"Half-day Tour")</f>
        <v>Half-day Tour</v>
      </c>
    </row>
    <row r="123" customFormat="false" ht="15.75" hidden="false" customHeight="false" outlineLevel="0" collapsed="false">
      <c r="A123" s="5" t="s">
        <v>422</v>
      </c>
      <c r="B123" s="5" t="str">
        <f aca="false">IFERROR(__xludf.dummyfunction("""COMPUTED_VALUE"""),"Heritage Tour")</f>
        <v>Heritage Tour</v>
      </c>
    </row>
    <row r="124" customFormat="false" ht="15.75" hidden="false" customHeight="false" outlineLevel="0" collapsed="false">
      <c r="A124" s="5" t="s">
        <v>425</v>
      </c>
      <c r="B124" s="5" t="str">
        <f aca="false">IFERROR(__xludf.dummyfunction("""COMPUTED_VALUE"""),"Culinary &amp; Gourmet Tour")</f>
        <v>Culinary &amp; Gourmet Tour</v>
      </c>
    </row>
    <row r="125" customFormat="false" ht="15.75" hidden="false" customHeight="false" outlineLevel="0" collapsed="false">
      <c r="A125" s="5" t="s">
        <v>428</v>
      </c>
      <c r="B125" s="5" t="str">
        <f aca="false">IFERROR(__xludf.dummyfunction("""COMPUTED_VALUE"""),"All-day Coach Tour")</f>
        <v>All-day Coach Tour</v>
      </c>
    </row>
    <row r="126" customFormat="false" ht="15.75" hidden="false" customHeight="false" outlineLevel="0" collapsed="false">
      <c r="A126" s="5" t="s">
        <v>431</v>
      </c>
      <c r="B126" s="5" t="str">
        <f aca="false">IFERROR(__xludf.dummyfunction("""COMPUTED_VALUE"""),"Half-day Coach Tour")</f>
        <v>Half-day Coach Tour</v>
      </c>
    </row>
    <row r="127" customFormat="false" ht="15.75" hidden="false" customHeight="false" outlineLevel="0" collapsed="false">
      <c r="A127" s="5" t="s">
        <v>434</v>
      </c>
      <c r="B127" s="5" t="str">
        <f aca="false">IFERROR(__xludf.dummyfunction("""COMPUTED_VALUE"""),"Multi-day Coach Tour")</f>
        <v>Multi-day Coach Tour</v>
      </c>
    </row>
    <row r="128" customFormat="false" ht="15.75" hidden="false" customHeight="false" outlineLevel="0" collapsed="false">
      <c r="A128" s="5" t="s">
        <v>437</v>
      </c>
      <c r="B128" s="5" t="str">
        <f aca="false">IFERROR(__xludf.dummyfunction("""COMPUTED_VALUE"""),"Wine Tour")</f>
        <v>Wine Tour</v>
      </c>
    </row>
    <row r="129" customFormat="false" ht="15.75" hidden="false" customHeight="false" outlineLevel="0" collapsed="false">
      <c r="A129" s="5" t="s">
        <v>440</v>
      </c>
      <c r="B129" s="5" t="str">
        <f aca="false">IFERROR(__xludf.dummyfunction("""COMPUTED_VALUE"""),"New Years Eve")</f>
        <v>New Years Eve</v>
      </c>
    </row>
    <row r="130" customFormat="false" ht="15.75" hidden="false" customHeight="false" outlineLevel="0" collapsed="false">
      <c r="A130" s="5" t="s">
        <v>443</v>
      </c>
      <c r="B130" s="5" t="str">
        <f aca="false">IFERROR(__xludf.dummyfunction("""COMPUTED_VALUE"""),"Movie Tour")</f>
        <v>Movie Tour</v>
      </c>
    </row>
    <row r="131" customFormat="false" ht="15.75" hidden="false" customHeight="false" outlineLevel="0" collapsed="false">
      <c r="A131" s="5" t="s">
        <v>446</v>
      </c>
      <c r="B131" s="5" t="str">
        <f aca="false">IFERROR(__xludf.dummyfunction("""COMPUTED_VALUE"""),"City Coach Tour")</f>
        <v>City Coach Tour</v>
      </c>
    </row>
    <row r="132" customFormat="false" ht="15.75" hidden="false" customHeight="false" outlineLevel="0" collapsed="false">
      <c r="A132" s="5" t="s">
        <v>436</v>
      </c>
      <c r="B132" s="5" t="str">
        <f aca="false">IFERROR(__xludf.dummyfunction("""COMPUTED_VALUE"""),"TV Tour")</f>
        <v>TV Tour</v>
      </c>
    </row>
    <row r="133" customFormat="false" ht="15.75" hidden="false" customHeight="false" outlineLevel="0" collapsed="false">
      <c r="A133" s="5" t="s">
        <v>451</v>
      </c>
      <c r="B133" s="5" t="str">
        <f aca="false">IFERROR(__xludf.dummyfunction("""COMPUTED_VALUE"""),"Half-day Minivan Tour")</f>
        <v>Half-day Minivan Tour</v>
      </c>
    </row>
    <row r="134" customFormat="false" ht="15.75" hidden="false" customHeight="false" outlineLevel="0" collapsed="false">
      <c r="A134" s="5" t="s">
        <v>439</v>
      </c>
      <c r="B134" s="5" t="str">
        <f aca="false">IFERROR(__xludf.dummyfunction("""COMPUTED_VALUE"""),"Night Minivan Tour")</f>
        <v>Night Minivan Tour</v>
      </c>
    </row>
    <row r="135" customFormat="false" ht="15.75" hidden="false" customHeight="false" outlineLevel="0" collapsed="false">
      <c r="A135" s="5" t="s">
        <v>456</v>
      </c>
      <c r="B135" s="5" t="str">
        <f aca="false">IFERROR(__xludf.dummyfunction("""COMPUTED_VALUE"""),"Breakfast Cruise")</f>
        <v>Breakfast Cruise</v>
      </c>
    </row>
    <row r="136" customFormat="false" ht="15.75" hidden="false" customHeight="false" outlineLevel="0" collapsed="false">
      <c r="A136" s="5" t="s">
        <v>442</v>
      </c>
      <c r="B136" s="5" t="str">
        <f aca="false">IFERROR(__xludf.dummyfunction("""COMPUTED_VALUE"""),"Coffee Cruise")</f>
        <v>Coffee Cruise</v>
      </c>
    </row>
    <row r="137" customFormat="false" ht="15.75" hidden="false" customHeight="false" outlineLevel="0" collapsed="false">
      <c r="A137" s="5" t="s">
        <v>445</v>
      </c>
      <c r="B137" s="5" t="str">
        <f aca="false">IFERROR(__xludf.dummyfunction("""COMPUTED_VALUE"""),"Water Tour")</f>
        <v>Water Tour</v>
      </c>
    </row>
    <row r="138" customFormat="false" ht="15.75" hidden="false" customHeight="false" outlineLevel="0" collapsed="false">
      <c r="A138" s="5" t="s">
        <v>448</v>
      </c>
      <c r="B138" s="5" t="str">
        <f aca="false">IFERROR(__xludf.dummyfunction("""COMPUTED_VALUE"""),"Helicopter Tour")</f>
        <v>Helicopter Tour</v>
      </c>
    </row>
    <row r="139" customFormat="false" ht="15.75" hidden="false" customHeight="false" outlineLevel="0" collapsed="false">
      <c r="A139" s="5" t="s">
        <v>465</v>
      </c>
      <c r="B139" s="5" t="str">
        <f aca="false">IFERROR(__xludf.dummyfunction("""COMPUTED_VALUE"""),"Independence Day")</f>
        <v>Independence Day</v>
      </c>
    </row>
    <row r="140" customFormat="false" ht="15.75" hidden="false" customHeight="false" outlineLevel="0" collapsed="false">
      <c r="A140" s="5" t="s">
        <v>468</v>
      </c>
      <c r="B140" s="5" t="str">
        <f aca="false">IFERROR(__xludf.dummyfunction("""COMPUTED_VALUE"""),"Night Cruise")</f>
        <v>Night Cruise</v>
      </c>
    </row>
    <row r="141" customFormat="false" ht="15.75" hidden="false" customHeight="false" outlineLevel="0" collapsed="false">
      <c r="A141" s="5" t="s">
        <v>471</v>
      </c>
      <c r="B141" s="5" t="str">
        <f aca="false">IFERROR(__xludf.dummyfunction("""COMPUTED_VALUE"""),"Photography")</f>
        <v>Photography</v>
      </c>
    </row>
    <row r="142" customFormat="false" ht="15.75" hidden="false" customHeight="false" outlineLevel="0" collapsed="false">
      <c r="A142" s="5" t="s">
        <v>455</v>
      </c>
      <c r="B142" s="5" t="str">
        <f aca="false">IFERROR(__xludf.dummyfunction("""COMPUTED_VALUE"""),"Luncheon Cruise")</f>
        <v>Luncheon Cruise</v>
      </c>
    </row>
    <row r="143" customFormat="false" ht="15.75" hidden="false" customHeight="false" outlineLevel="0" collapsed="false">
      <c r="A143" s="5" t="s">
        <v>476</v>
      </c>
      <c r="B143" s="5" t="str">
        <f aca="false">IFERROR(__xludf.dummyfunction("""COMPUTED_VALUE"""),"Attractions")</f>
        <v>Attractions</v>
      </c>
    </row>
    <row r="144" customFormat="false" ht="15.75" hidden="false" customHeight="false" outlineLevel="0" collapsed="false">
      <c r="A144" s="5" t="s">
        <v>479</v>
      </c>
      <c r="B144" s="5" t="str">
        <f aca="false">IFERROR(__xludf.dummyfunction("""COMPUTED_VALUE"""),"Sightseeing Activities")</f>
        <v>Sightseeing Activities</v>
      </c>
    </row>
    <row r="145" customFormat="false" ht="15.75" hidden="false" customHeight="false" outlineLevel="0" collapsed="false">
      <c r="A145" s="5" t="s">
        <v>482</v>
      </c>
      <c r="B145" s="5" t="str">
        <f aca="false">IFERROR(__xludf.dummyfunction("""COMPUTED_VALUE"""),"Car/Bike/Motorbike Activities")</f>
        <v>Car/Bike/Motorbike Activities</v>
      </c>
    </row>
    <row r="146" customFormat="false" ht="15.75" hidden="false" customHeight="false" outlineLevel="0" collapsed="false">
      <c r="A146" s="5" t="s">
        <v>485</v>
      </c>
      <c r="B146" s="5" t="str">
        <f aca="false">IFERROR(__xludf.dummyfunction("""COMPUTED_VALUE"""),"Air Activities")</f>
        <v>Air Activities</v>
      </c>
    </row>
    <row r="147" customFormat="false" ht="15.75" hidden="false" customHeight="false" outlineLevel="0" collapsed="false">
      <c r="A147" s="5" t="s">
        <v>488</v>
      </c>
      <c r="B147" s="5" t="str">
        <f aca="false">IFERROR(__xludf.dummyfunction("""COMPUTED_VALUE"""),"Food &amp; Drink")</f>
        <v>Food &amp; Drink</v>
      </c>
    </row>
    <row r="148" customFormat="false" ht="15.75" hidden="false" customHeight="false" outlineLevel="0" collapsed="false">
      <c r="A148" s="5" t="s">
        <v>460</v>
      </c>
      <c r="B148" s="5" t="str">
        <f aca="false">IFERROR(__xludf.dummyfunction("""COMPUTED_VALUE"""),"Rental")</f>
        <v>Rental</v>
      </c>
    </row>
    <row r="149" customFormat="false" ht="15.75" hidden="false" customHeight="false" outlineLevel="0" collapsed="false">
      <c r="A149" s="5" t="s">
        <v>493</v>
      </c>
      <c r="B149" s="5" t="str">
        <f aca="false">IFERROR(__xludf.dummyfunction("""COMPUTED_VALUE"""),"Adventure Activities")</f>
        <v>Adventure Activities</v>
      </c>
    </row>
    <row r="150" customFormat="false" ht="15.75" hidden="false" customHeight="false" outlineLevel="0" collapsed="false">
      <c r="A150" s="5" t="s">
        <v>462</v>
      </c>
      <c r="B150" s="5" t="str">
        <f aca="false">IFERROR(__xludf.dummyfunction("""COMPUTED_VALUE"""),"Water Activities")</f>
        <v>Water Activities</v>
      </c>
    </row>
    <row r="151" customFormat="false" ht="15.75" hidden="false" customHeight="false" outlineLevel="0" collapsed="false">
      <c r="A151" s="5" t="s">
        <v>497</v>
      </c>
      <c r="B151" s="5" t="str">
        <f aca="false">IFERROR(__xludf.dummyfunction("""COMPUTED_VALUE"""),"Others")</f>
        <v>Others</v>
      </c>
    </row>
    <row r="152" customFormat="false" ht="15.75" hidden="false" customHeight="false" outlineLevel="0" collapsed="false">
      <c r="A152" s="5" t="s">
        <v>464</v>
      </c>
      <c r="B152" s="5" t="str">
        <f aca="false">IFERROR(__xludf.dummyfunction("""COMPUTED_VALUE"""),"Walking Activities")</f>
        <v>Walking Activities</v>
      </c>
    </row>
    <row r="153" customFormat="false" ht="15.75" hidden="false" customHeight="false" outlineLevel="0" collapsed="false">
      <c r="A153" s="5" t="s">
        <v>467</v>
      </c>
      <c r="B153" s="5" t="str">
        <f aca="false">IFERROR(__xludf.dummyfunction("""COMPUTED_VALUE"""),"Mountain Biking")</f>
        <v>Mountain Biking</v>
      </c>
    </row>
    <row r="154" customFormat="false" ht="15.75" hidden="false" customHeight="false" outlineLevel="0" collapsed="false">
      <c r="A154" s="5" t="s">
        <v>470</v>
      </c>
      <c r="B154" s="5" t="str">
        <f aca="false">IFERROR(__xludf.dummyfunction("""COMPUTED_VALUE"""),"Cooking Lessons")</f>
        <v>Cooking Lessons</v>
      </c>
    </row>
    <row r="155" customFormat="false" ht="15.75" hidden="false" customHeight="false" outlineLevel="0" collapsed="false">
      <c r="A155" s="5" t="s">
        <v>505</v>
      </c>
      <c r="B155" s="5" t="str">
        <f aca="false">IFERROR(__xludf.dummyfunction("""COMPUTED_VALUE"""),"Excursion")</f>
        <v>Excursion</v>
      </c>
    </row>
    <row r="156" customFormat="false" ht="15.75" hidden="false" customHeight="false" outlineLevel="0" collapsed="false">
      <c r="A156" s="5" t="s">
        <v>508</v>
      </c>
      <c r="B156" s="5" t="str">
        <f aca="false">IFERROR(__xludf.dummyfunction("""COMPUTED_VALUE"""),"Cruises")</f>
        <v>Cruises</v>
      </c>
    </row>
    <row r="157" customFormat="false" ht="15.75" hidden="false" customHeight="false" outlineLevel="0" collapsed="false">
      <c r="A157" s="5" t="s">
        <v>511</v>
      </c>
      <c r="B157" s="5" t="str">
        <f aca="false">IFERROR(__xludf.dummyfunction("""COMPUTED_VALUE"""),"Bus Tours")</f>
        <v>Bus Tours</v>
      </c>
    </row>
    <row r="158" customFormat="false" ht="15.75" hidden="false" customHeight="false" outlineLevel="0" collapsed="false">
      <c r="A158" s="5" t="s">
        <v>514</v>
      </c>
      <c r="B158" s="5" t="str">
        <f aca="false">IFERROR(__xludf.dummyfunction("""COMPUTED_VALUE"""),"Sporting Attractions")</f>
        <v>Sporting Attractions</v>
      </c>
    </row>
    <row r="159" customFormat="false" ht="15.75" hidden="false" customHeight="false" outlineLevel="0" collapsed="false">
      <c r="A159" s="5" t="s">
        <v>517</v>
      </c>
      <c r="B159" s="5" t="str">
        <f aca="false">IFERROR(__xludf.dummyfunction("""COMPUTED_VALUE"""),"Boat Day Trips")</f>
        <v>Boat Day Trips</v>
      </c>
    </row>
    <row r="160" customFormat="false" ht="15.75" hidden="false" customHeight="false" outlineLevel="0" collapsed="false">
      <c r="A160" s="5" t="s">
        <v>484</v>
      </c>
      <c r="B160" s="5" t="str">
        <f aca="false">IFERROR(__xludf.dummyfunction("""COMPUTED_VALUE"""),"Four Wheel Drive Tours")</f>
        <v>Four Wheel Drive Tours</v>
      </c>
    </row>
    <row r="161" customFormat="false" ht="15.75" hidden="false" customHeight="false" outlineLevel="0" collapsed="false">
      <c r="A161" s="5" t="s">
        <v>522</v>
      </c>
      <c r="B161" s="5" t="str">
        <f aca="false">IFERROR(__xludf.dummyfunction("""COMPUTED_VALUE"""),"Adventure Tours")</f>
        <v>Adventure Tours</v>
      </c>
    </row>
    <row r="162" customFormat="false" ht="15.75" hidden="false" customHeight="false" outlineLevel="0" collapsed="false">
      <c r="A162" s="5" t="s">
        <v>525</v>
      </c>
      <c r="B162" s="5" t="str">
        <f aca="false">IFERROR(__xludf.dummyfunction("""COMPUTED_VALUE"""),"Luxury Car")</f>
        <v>Luxury Car</v>
      </c>
    </row>
    <row r="163" customFormat="false" ht="15.75" hidden="false" customHeight="false" outlineLevel="0" collapsed="false">
      <c r="A163" s="5" t="s">
        <v>527</v>
      </c>
      <c r="B163" s="5" t="str">
        <f aca="false">IFERROR(__xludf.dummyfunction("""COMPUTED_VALUE"""),"Helicopter Flights")</f>
        <v>Helicopter Flights</v>
      </c>
    </row>
    <row r="164" customFormat="false" ht="15.75" hidden="false" customHeight="false" outlineLevel="0" collapsed="false">
      <c r="A164" s="5" t="s">
        <v>529</v>
      </c>
      <c r="B164" s="5" t="str">
        <f aca="false">IFERROR(__xludf.dummyfunction("""COMPUTED_VALUE"""),"Scenic Tours")</f>
        <v>Scenic Tours</v>
      </c>
    </row>
    <row r="165" customFormat="false" ht="15.75" hidden="false" customHeight="false" outlineLevel="0" collapsed="false">
      <c r="A165" s="5" t="s">
        <v>531</v>
      </c>
      <c r="B165" s="5" t="str">
        <f aca="false">IFERROR(__xludf.dummyfunction("""COMPUTED_VALUE"""),"Abseiling")</f>
        <v>Abseiling</v>
      </c>
    </row>
    <row r="166" customFormat="false" ht="15.75" hidden="false" customHeight="false" outlineLevel="0" collapsed="false">
      <c r="A166" s="5" t="s">
        <v>533</v>
      </c>
      <c r="B166" s="5" t="str">
        <f aca="false">IFERROR(__xludf.dummyfunction("""COMPUTED_VALUE"""),"V8 Car Racing")</f>
        <v>V8 Car Racing</v>
      </c>
    </row>
    <row r="167" customFormat="false" ht="15.75" hidden="false" customHeight="false" outlineLevel="0" collapsed="false">
      <c r="A167" s="5" t="s">
        <v>535</v>
      </c>
      <c r="B167" s="5" t="str">
        <f aca="false">IFERROR(__xludf.dummyfunction("""COMPUTED_VALUE"""),"Laser Shooting")</f>
        <v>Laser Shooting</v>
      </c>
    </row>
    <row r="168" customFormat="false" ht="15.75" hidden="false" customHeight="false" outlineLevel="0" collapsed="false">
      <c r="A168" s="5" t="s">
        <v>537</v>
      </c>
      <c r="B168" s="5" t="str">
        <f aca="false">IFERROR(__xludf.dummyfunction("""COMPUTED_VALUE"""),"Accommodation Package")</f>
        <v>Accommodation Package</v>
      </c>
    </row>
    <row r="169" customFormat="false" ht="15.75" hidden="false" customHeight="false" outlineLevel="0" collapsed="false">
      <c r="A169" s="5" t="s">
        <v>539</v>
      </c>
      <c r="B169" s="5" t="str">
        <f aca="false">IFERROR(__xludf.dummyfunction("""COMPUTED_VALUE"""),"Ziplining")</f>
        <v>Ziplining</v>
      </c>
    </row>
    <row r="170" customFormat="false" ht="15.75" hidden="false" customHeight="false" outlineLevel="0" collapsed="false">
      <c r="A170" s="5" t="s">
        <v>541</v>
      </c>
      <c r="B170" s="5" t="str">
        <f aca="false">IFERROR(__xludf.dummyfunction("""COMPUTED_VALUE"""),"Scuba Diving &amp; Snorkeling")</f>
        <v>Scuba Diving &amp; Snorkeling</v>
      </c>
    </row>
    <row r="171" customFormat="false" ht="15.75" hidden="false" customHeight="false" outlineLevel="0" collapsed="false">
      <c r="A171" s="5" t="s">
        <v>543</v>
      </c>
      <c r="B171" s="5" t="str">
        <f aca="false">IFERROR(__xludf.dummyfunction("""COMPUTED_VALUE"""),"Horse Riding")</f>
        <v>Horse Riding</v>
      </c>
    </row>
    <row r="172" customFormat="false" ht="15.75" hidden="false" customHeight="false" outlineLevel="0" collapsed="false">
      <c r="A172" s="5" t="s">
        <v>526</v>
      </c>
      <c r="B172" s="5" t="str">
        <f aca="false">IFERROR(__xludf.dummyfunction("""COMPUTED_VALUE"""),"Extreme Sports")</f>
        <v>Extreme Sports</v>
      </c>
    </row>
    <row r="173" customFormat="false" ht="15.75" hidden="false" customHeight="false" outlineLevel="0" collapsed="false">
      <c r="A173" s="5" t="s">
        <v>528</v>
      </c>
      <c r="B173" s="5" t="str">
        <f aca="false">IFERROR(__xludf.dummyfunction("""COMPUTED_VALUE"""),"Driving Guided Tours")</f>
        <v>Driving Guided Tours</v>
      </c>
    </row>
    <row r="174" customFormat="false" ht="15.75" hidden="false" customHeight="false" outlineLevel="0" collapsed="false">
      <c r="A174" s="5" t="s">
        <v>530</v>
      </c>
      <c r="B174" s="5" t="str">
        <f aca="false">IFERROR(__xludf.dummyfunction("""COMPUTED_VALUE"""),"Farm Tours")</f>
        <v>Farm Tours</v>
      </c>
    </row>
    <row r="175" customFormat="false" ht="15.75" hidden="false" customHeight="false" outlineLevel="0" collapsed="false">
      <c r="A175" s="5" t="s">
        <v>532</v>
      </c>
      <c r="B175" s="5" t="str">
        <f aca="false">IFERROR(__xludf.dummyfunction("""COMPUTED_VALUE"""),"Shuttle")</f>
        <v>Shuttle</v>
      </c>
    </row>
    <row r="176" customFormat="false" ht="15.75" hidden="false" customHeight="false" outlineLevel="0" collapsed="false">
      <c r="A176" s="5" t="s">
        <v>534</v>
      </c>
      <c r="B176" s="5" t="str">
        <f aca="false">IFERROR(__xludf.dummyfunction("""COMPUTED_VALUE"""),"Brewery Tours")</f>
        <v>Brewery Tours</v>
      </c>
    </row>
    <row r="177" customFormat="false" ht="15.75" hidden="false" customHeight="false" outlineLevel="0" collapsed="false">
      <c r="A177" s="5" t="s">
        <v>536</v>
      </c>
      <c r="B177" s="5" t="str">
        <f aca="false">IFERROR(__xludf.dummyfunction("""COMPUTED_VALUE"""),"Day Tours")</f>
        <v>Day Tours</v>
      </c>
    </row>
    <row r="178" customFormat="false" ht="15.75" hidden="false" customHeight="false" outlineLevel="0" collapsed="false">
      <c r="A178" s="5" t="s">
        <v>538</v>
      </c>
      <c r="B178" s="5" t="str">
        <f aca="false">IFERROR(__xludf.dummyfunction("""COMPUTED_VALUE"""),"Wine Tasting")</f>
        <v>Wine Tasting</v>
      </c>
    </row>
    <row r="179" customFormat="false" ht="15.75" hidden="false" customHeight="false" outlineLevel="0" collapsed="false">
      <c r="A179" s="5" t="s">
        <v>540</v>
      </c>
      <c r="B179" s="5" t="str">
        <f aca="false">IFERROR(__xludf.dummyfunction("""COMPUTED_VALUE"""),"Extreme Flying")</f>
        <v>Extreme Flying</v>
      </c>
    </row>
    <row r="180" customFormat="false" ht="15.75" hidden="false" customHeight="false" outlineLevel="0" collapsed="false">
      <c r="A180" s="5" t="s">
        <v>542</v>
      </c>
      <c r="B180" s="5" t="str">
        <f aca="false">IFERROR(__xludf.dummyfunction("""COMPUTED_VALUE"""),"Family Fun")</f>
        <v>Family Fun</v>
      </c>
    </row>
    <row r="181" customFormat="false" ht="15.75" hidden="false" customHeight="false" outlineLevel="0" collapsed="false">
      <c r="A181" s="5" t="s">
        <v>544</v>
      </c>
      <c r="B181" s="5" t="str">
        <f aca="false">IFERROR(__xludf.dummyfunction("""COMPUTED_VALUE"""),"Bicycle Rentals")</f>
        <v>Bicycle Rentals</v>
      </c>
    </row>
    <row r="182" customFormat="false" ht="15.75" hidden="false" customHeight="false" outlineLevel="0" collapsed="false">
      <c r="A182" s="5" t="s">
        <v>545</v>
      </c>
      <c r="B182" s="5" t="str">
        <f aca="false">IFERROR(__xludf.dummyfunction("""COMPUTED_VALUE"""),"Whale &amp; Dolphin Watching")</f>
        <v>Whale &amp; Dolphin Watching</v>
      </c>
    </row>
    <row r="183" customFormat="false" ht="15.75" hidden="false" customHeight="false" outlineLevel="0" collapsed="false">
      <c r="A183" s="5" t="s">
        <v>546</v>
      </c>
      <c r="B183" s="5" t="str">
        <f aca="false">IFERROR(__xludf.dummyfunction("""COMPUTED_VALUE"""),"Joy Flights")</f>
        <v>Joy Flights</v>
      </c>
    </row>
    <row r="184" customFormat="false" ht="15.75" hidden="false" customHeight="false" outlineLevel="0" collapsed="false">
      <c r="A184" s="5" t="s">
        <v>547</v>
      </c>
      <c r="B184" s="5" t="str">
        <f aca="false">IFERROR(__xludf.dummyfunction("""COMPUTED_VALUE"""),"Other")</f>
        <v>Other</v>
      </c>
    </row>
    <row r="185" customFormat="false" ht="15.75" hidden="false" customHeight="false" outlineLevel="0" collapsed="false">
      <c r="A185" s="5" t="s">
        <v>548</v>
      </c>
      <c r="B185" s="5" t="str">
        <f aca="false">IFERROR(__xludf.dummyfunction("""COMPUTED_VALUE"""),"Coach Tours")</f>
        <v>Coach Tours</v>
      </c>
    </row>
    <row r="186" customFormat="false" ht="15.75" hidden="false" customHeight="false" outlineLevel="0" collapsed="false">
      <c r="A186" s="5" t="s">
        <v>549</v>
      </c>
      <c r="B186" s="5" t="str">
        <f aca="false">IFERROR(__xludf.dummyfunction("""COMPUTED_VALUE"""),"Hiking &amp; Trekking")</f>
        <v>Hiking &amp; Trekking</v>
      </c>
    </row>
    <row r="187" customFormat="false" ht="15.75" hidden="false" customHeight="false" outlineLevel="0" collapsed="false">
      <c r="A187" s="5" t="s">
        <v>550</v>
      </c>
      <c r="B187" s="5" t="str">
        <f aca="false">IFERROR(__xludf.dummyfunction("""COMPUTED_VALUE"""),"Guided Tours")</f>
        <v>Guided Tours</v>
      </c>
    </row>
    <row r="188" customFormat="false" ht="15.75" hidden="false" customHeight="false" outlineLevel="0" collapsed="false">
      <c r="A188" s="5" t="s">
        <v>551</v>
      </c>
      <c r="B188" s="5" t="str">
        <f aca="false">IFERROR(__xludf.dummyfunction("""COMPUTED_VALUE"""),"Wildlife Watching")</f>
        <v>Wildlife Watching</v>
      </c>
    </row>
    <row r="189" customFormat="false" ht="15.75" hidden="false" customHeight="false" outlineLevel="0" collapsed="false">
      <c r="A189" s="5" t="s">
        <v>552</v>
      </c>
      <c r="B189" s="5" t="str">
        <f aca="false">IFERROR(__xludf.dummyfunction("""COMPUTED_VALUE"""),"Adventure")</f>
        <v>Adventure</v>
      </c>
    </row>
    <row r="190" customFormat="false" ht="15.75" hidden="false" customHeight="false" outlineLevel="0" collapsed="false">
      <c r="A190" s="5" t="s">
        <v>553</v>
      </c>
      <c r="B190" s="5" t="str">
        <f aca="false">IFERROR(__xludf.dummyfunction("""COMPUTED_VALUE"""),"Motorbike Tours")</f>
        <v>Motorbike Tours</v>
      </c>
    </row>
    <row r="191" customFormat="false" ht="15.75" hidden="false" customHeight="false" outlineLevel="0" collapsed="false">
      <c r="A191" s="5" t="s">
        <v>554</v>
      </c>
      <c r="B191" s="5" t="str">
        <f aca="false">IFERROR(__xludf.dummyfunction("""COMPUTED_VALUE"""),"Steam trains")</f>
        <v>Steam trains</v>
      </c>
    </row>
    <row r="192" customFormat="false" ht="15.75" hidden="false" customHeight="false" outlineLevel="0" collapsed="false">
      <c r="A192" s="5" t="s">
        <v>555</v>
      </c>
      <c r="B192" s="5" t="str">
        <f aca="false">IFERROR(__xludf.dummyfunction("""COMPUTED_VALUE"""),"Skydiving")</f>
        <v>Skydiving</v>
      </c>
    </row>
    <row r="193" customFormat="false" ht="15.75" hidden="false" customHeight="false" outlineLevel="0" collapsed="false">
      <c r="A193" s="5" t="s">
        <v>556</v>
      </c>
      <c r="B193" s="5" t="str">
        <f aca="false">IFERROR(__xludf.dummyfunction("""COMPUTED_VALUE"""),"Surfing")</f>
        <v>Surfing</v>
      </c>
    </row>
    <row r="194" customFormat="false" ht="15.75" hidden="false" customHeight="false" outlineLevel="0" collapsed="false">
      <c r="A194" s="5" t="s">
        <v>557</v>
      </c>
      <c r="B194" s="5" t="str">
        <f aca="false">IFERROR(__xludf.dummyfunction("""COMPUTED_VALUE"""),"Jetboat")</f>
        <v>Jetboat</v>
      </c>
    </row>
    <row r="195" customFormat="false" ht="15.75" hidden="false" customHeight="false" outlineLevel="0" collapsed="false">
      <c r="A195" s="5" t="s">
        <v>558</v>
      </c>
      <c r="B195" s="5" t="str">
        <f aca="false">IFERROR(__xludf.dummyfunction("""COMPUTED_VALUE"""),"Tiger Moth")</f>
        <v>Tiger Moth</v>
      </c>
    </row>
    <row r="196" customFormat="false" ht="15.75" hidden="false" customHeight="false" outlineLevel="0" collapsed="false">
      <c r="A196" s="5" t="s">
        <v>559</v>
      </c>
      <c r="B196" s="5" t="str">
        <f aca="false">IFERROR(__xludf.dummyfunction("""COMPUTED_VALUE"""),"Wildlife Tours")</f>
        <v>Wildlife Tours</v>
      </c>
    </row>
    <row r="197" customFormat="false" ht="15.75" hidden="false" customHeight="false" outlineLevel="0" collapsed="false">
      <c r="A197" s="5" t="s">
        <v>560</v>
      </c>
      <c r="B197" s="5" t="str">
        <f aca="false">IFERROR(__xludf.dummyfunction("""COMPUTED_VALUE"""),"Active Tours")</f>
        <v>Active Tours</v>
      </c>
    </row>
    <row r="198" customFormat="false" ht="15.75" hidden="false" customHeight="false" outlineLevel="0" collapsed="false">
      <c r="A198" s="5" t="s">
        <v>561</v>
      </c>
      <c r="B198" s="5" t="str">
        <f aca="false">IFERROR(__xludf.dummyfunction("""COMPUTED_VALUE"""),"Canyoning")</f>
        <v>Canyoning</v>
      </c>
    </row>
    <row r="199" customFormat="false" ht="15.75" hidden="false" customHeight="false" outlineLevel="0" collapsed="false">
      <c r="A199" s="5" t="s">
        <v>562</v>
      </c>
      <c r="B199" s="5" t="str">
        <f aca="false">IFERROR(__xludf.dummyfunction("""COMPUTED_VALUE"""),"Golfing")</f>
        <v>Golfing</v>
      </c>
    </row>
    <row r="200" customFormat="false" ht="15.75" hidden="false" customHeight="false" outlineLevel="0" collapsed="false">
      <c r="A200" s="5" t="s">
        <v>563</v>
      </c>
      <c r="B200" s="5" t="str">
        <f aca="false">IFERROR(__xludf.dummyfunction("""COMPUTED_VALUE"""),"Cycling Tours")</f>
        <v>Cycling Tours</v>
      </c>
    </row>
    <row r="201" customFormat="false" ht="15.75" hidden="false" customHeight="false" outlineLevel="0" collapsed="false">
      <c r="A201" s="5" t="s">
        <v>564</v>
      </c>
      <c r="B201" s="5" t="str">
        <f aca="false">IFERROR(__xludf.dummyfunction("""COMPUTED_VALUE"""),"Bushwalking")</f>
        <v>Bushwalking</v>
      </c>
    </row>
    <row r="202" customFormat="false" ht="15.75" hidden="false" customHeight="false" outlineLevel="0" collapsed="false">
      <c r="A202" s="5" t="s">
        <v>565</v>
      </c>
      <c r="B202" s="5" t="str">
        <f aca="false">IFERROR(__xludf.dummyfunction("""COMPUTED_VALUE"""),"Parasailing")</f>
        <v>Parasailing</v>
      </c>
    </row>
    <row r="203" customFormat="false" ht="15.75" hidden="false" customHeight="false" outlineLevel="0" collapsed="false">
      <c r="A203" s="5" t="s">
        <v>566</v>
      </c>
      <c r="B203" s="5" t="str">
        <f aca="false">IFERROR(__xludf.dummyfunction("""COMPUTED_VALUE"""),"Sled dog")</f>
        <v>Sled dog</v>
      </c>
    </row>
    <row r="204" customFormat="false" ht="15.75" hidden="false" customHeight="false" outlineLevel="0" collapsed="false">
      <c r="A204" s="5" t="s">
        <v>567</v>
      </c>
      <c r="B204" s="5" t="str">
        <f aca="false">IFERROR(__xludf.dummyfunction("""COMPUTED_VALUE"""),"Gourmet Tours")</f>
        <v>Gourmet Tours</v>
      </c>
    </row>
    <row r="205" customFormat="false" ht="15.75" hidden="false" customHeight="false" outlineLevel="0" collapsed="false">
      <c r="A205" s="5" t="s">
        <v>568</v>
      </c>
      <c r="B205" s="5" t="str">
        <f aca="false">IFERROR(__xludf.dummyfunction("""COMPUTED_VALUE"""),"Ghost Tours")</f>
        <v>Ghost Tours</v>
      </c>
    </row>
    <row r="206" customFormat="false" ht="15.75" hidden="false" customHeight="false" outlineLevel="0" collapsed="false">
      <c r="A206" s="5" t="s">
        <v>569</v>
      </c>
      <c r="B206" s="5" t="str">
        <f aca="false">IFERROR(__xludf.dummyfunction("""COMPUTED_VALUE"""),"Music")</f>
        <v>Music</v>
      </c>
    </row>
    <row r="207" customFormat="false" ht="15.75" hidden="false" customHeight="false" outlineLevel="0" collapsed="false">
      <c r="A207" s="5" t="s">
        <v>570</v>
      </c>
      <c r="B207" s="5" t="str">
        <f aca="false">IFERROR(__xludf.dummyfunction("""COMPUTED_VALUE"""),"Half day tours")</f>
        <v>Half day tours</v>
      </c>
    </row>
    <row r="208" customFormat="false" ht="15.75" hidden="false" customHeight="false" outlineLevel="0" collapsed="false">
      <c r="A208" s="5" t="s">
        <v>571</v>
      </c>
      <c r="B208" s="5" t="str">
        <f aca="false">IFERROR(__xludf.dummyfunction("""COMPUTED_VALUE"""),"Romantic Dining")</f>
        <v>Romantic Dining</v>
      </c>
    </row>
    <row r="209" customFormat="false" ht="15.75" hidden="false" customHeight="false" outlineLevel="0" collapsed="false">
      <c r="A209" s="5" t="s">
        <v>572</v>
      </c>
      <c r="B209" s="5" t="str">
        <f aca="false">IFERROR(__xludf.dummyfunction("""COMPUTED_VALUE"""),"Charter Boat")</f>
        <v>Charter Boat</v>
      </c>
    </row>
    <row r="210" customFormat="false" ht="15.75" hidden="false" customHeight="false" outlineLevel="0" collapsed="false">
      <c r="A210" s="5" t="s">
        <v>573</v>
      </c>
      <c r="B210" s="5" t="str">
        <f aca="false">IFERROR(__xludf.dummyfunction("""COMPUTED_VALUE"""),"Fitness")</f>
        <v>Fitness</v>
      </c>
    </row>
    <row r="211" customFormat="false" ht="15.75" hidden="false" customHeight="false" outlineLevel="0" collapsed="false">
      <c r="A211" s="5" t="s">
        <v>433</v>
      </c>
      <c r="B211" s="5" t="str">
        <f aca="false">IFERROR(__xludf.dummyfunction("""COMPUTED_VALUE"""),"Race Car Driving")</f>
        <v>Race Car Driving</v>
      </c>
    </row>
    <row r="212" customFormat="false" ht="15.75" hidden="false" customHeight="false" outlineLevel="0" collapsed="false">
      <c r="A212" s="5" t="s">
        <v>574</v>
      </c>
      <c r="B212" s="5" t="str">
        <f aca="false">IFERROR(__xludf.dummyfunction("""COMPUTED_VALUE"""),"Kayaking")</f>
        <v>Kayaking</v>
      </c>
    </row>
    <row r="213" customFormat="false" ht="15.75" hidden="false" customHeight="false" outlineLevel="0" collapsed="false">
      <c r="A213" s="5" t="s">
        <v>575</v>
      </c>
      <c r="B213" s="5" t="str">
        <f aca="false">IFERROR(__xludf.dummyfunction("""COMPUTED_VALUE"""),"Art &amp; Craft Classes")</f>
        <v>Art &amp; Craft Classes</v>
      </c>
    </row>
    <row r="214" customFormat="false" ht="15.75" hidden="false" customHeight="false" outlineLevel="0" collapsed="false">
      <c r="A214" s="5" t="s">
        <v>576</v>
      </c>
      <c r="B214" s="5" t="str">
        <f aca="false">IFERROR(__xludf.dummyfunction("""COMPUTED_VALUE"""),"Camping")</f>
        <v>Camping</v>
      </c>
    </row>
    <row r="215" customFormat="false" ht="15.75" hidden="false" customHeight="false" outlineLevel="0" collapsed="false">
      <c r="A215" s="5" t="s">
        <v>577</v>
      </c>
      <c r="B215" s="5" t="str">
        <f aca="false">IFERROR(__xludf.dummyfunction("""COMPUTED_VALUE"""),"White Water Rafting")</f>
        <v>White Water Rafting</v>
      </c>
    </row>
    <row r="216" customFormat="false" ht="15.75" hidden="false" customHeight="false" outlineLevel="0" collapsed="false">
      <c r="A216" s="5" t="s">
        <v>578</v>
      </c>
      <c r="B216" s="5" t="str">
        <f aca="false">IFERROR(__xludf.dummyfunction("""COMPUTED_VALUE"""),"Luxury")</f>
        <v>Luxury</v>
      </c>
    </row>
    <row r="217" customFormat="false" ht="15.75" hidden="false" customHeight="false" outlineLevel="0" collapsed="false">
      <c r="A217" s="5" t="s">
        <v>579</v>
      </c>
      <c r="B217" s="5" t="str">
        <f aca="false">IFERROR(__xludf.dummyfunction("""COMPUTED_VALUE"""),"Photography Tours")</f>
        <v>Photography Tours</v>
      </c>
    </row>
    <row r="218" customFormat="false" ht="15.75" hidden="false" customHeight="false" outlineLevel="0" collapsed="false">
      <c r="A218" s="5" t="s">
        <v>580</v>
      </c>
      <c r="B218" s="5" t="str">
        <f aca="false">IFERROR(__xludf.dummyfunction("""COMPUTED_VALUE"""),"Scuba Diving &amp;amp; Snorkeling")</f>
        <v>Scuba Diving &amp;amp; Snorkeling</v>
      </c>
    </row>
    <row r="219" customFormat="false" ht="15.75" hidden="false" customHeight="false" outlineLevel="0" collapsed="false">
      <c r="A219" s="5" t="s">
        <v>581</v>
      </c>
      <c r="B219" s="5" t="str">
        <f aca="false">IFERROR(__xludf.dummyfunction("""COMPUTED_VALUE"""),"Winter Sports")</f>
        <v>Winter Sports</v>
      </c>
    </row>
    <row r="220" customFormat="false" ht="15.75" hidden="false" customHeight="false" outlineLevel="0" collapsed="false">
      <c r="A220" s="5" t="s">
        <v>439</v>
      </c>
      <c r="B220" s="5" t="str">
        <f aca="false">IFERROR(__xludf.dummyfunction("""COMPUTED_VALUE"""),"Sports Tours")</f>
        <v>Sports Tours</v>
      </c>
    </row>
    <row r="221" customFormat="false" ht="15.75" hidden="false" customHeight="false" outlineLevel="0" collapsed="false">
      <c r="A221" s="5" t="s">
        <v>582</v>
      </c>
      <c r="B221" s="5" t="str">
        <f aca="false">IFERROR(__xludf.dummyfunction("""COMPUTED_VALUE"""),"Archery")</f>
        <v>Archery</v>
      </c>
    </row>
    <row r="222" customFormat="false" ht="15.75" hidden="false" customHeight="false" outlineLevel="0" collapsed="false">
      <c r="A222" s="5" t="s">
        <v>583</v>
      </c>
      <c r="B222" s="5" t="str">
        <f aca="false">IFERROR(__xludf.dummyfunction("""COMPUTED_VALUE"""),"Scenic Flights")</f>
        <v>Scenic Flights</v>
      </c>
    </row>
    <row r="223" customFormat="false" ht="15.75" hidden="false" customHeight="false" outlineLevel="0" collapsed="false">
      <c r="A223" s="5" t="s">
        <v>584</v>
      </c>
      <c r="B223" s="5" t="str">
        <f aca="false">IFERROR(__xludf.dummyfunction("""COMPUTED_VALUE"""),"Golf Lessons &amp; Rounds")</f>
        <v>Golf Lessons &amp; Rounds</v>
      </c>
    </row>
    <row r="224" customFormat="false" ht="15.75" hidden="false" customHeight="false" outlineLevel="0" collapsed="false">
      <c r="A224" s="5" t="s">
        <v>585</v>
      </c>
      <c r="B224" s="5" t="str">
        <f aca="false">IFERROR(__xludf.dummyfunction("""COMPUTED_VALUE"""),"Ferry")</f>
        <v>Ferry</v>
      </c>
    </row>
    <row r="225" customFormat="false" ht="15.75" hidden="false" customHeight="false" outlineLevel="0" collapsed="false">
      <c r="A225" s="5" t="s">
        <v>586</v>
      </c>
      <c r="B225" s="5" t="str">
        <f aca="false">IFERROR(__xludf.dummyfunction("""COMPUTED_VALUE"""),"Animal Experiences")</f>
        <v>Animal Experiences</v>
      </c>
    </row>
    <row r="226" customFormat="false" ht="15.75" hidden="false" customHeight="false" outlineLevel="0" collapsed="false">
      <c r="A226" s="5" t="s">
        <v>510</v>
      </c>
      <c r="B226" s="5" t="str">
        <f aca="false">IFERROR(__xludf.dummyfunction("""COMPUTED_VALUE"""),"Fishing")</f>
        <v>Fishing</v>
      </c>
    </row>
    <row r="227" customFormat="false" ht="15.75" hidden="false" customHeight="false" outlineLevel="0" collapsed="false">
      <c r="A227" s="5" t="s">
        <v>587</v>
      </c>
      <c r="B227" s="5" t="str">
        <f aca="false">IFERROR(__xludf.dummyfunction("""COMPUTED_VALUE"""),"Team Building")</f>
        <v>Team Building</v>
      </c>
    </row>
    <row r="228" customFormat="false" ht="15.75" hidden="false" customHeight="false" outlineLevel="0" collapsed="false">
      <c r="A228" s="5" t="s">
        <v>588</v>
      </c>
      <c r="B228" s="5" t="str">
        <f aca="false">IFERROR(__xludf.dummyfunction("""COMPUTED_VALUE"""),"Aerobatic Flights")</f>
        <v>Aerobatic Flights</v>
      </c>
    </row>
    <row r="229" customFormat="false" ht="15.75" hidden="false" customHeight="false" outlineLevel="0" collapsed="false">
      <c r="A229" s="5" t="s">
        <v>589</v>
      </c>
      <c r="B229" s="5" t="str">
        <f aca="false">IFERROR(__xludf.dummyfunction("""COMPUTED_VALUE"""),"Water Sports")</f>
        <v>Water Sports</v>
      </c>
    </row>
    <row r="230" customFormat="false" ht="15.75" hidden="false" customHeight="false" outlineLevel="0" collapsed="false">
      <c r="A230" s="5" t="s">
        <v>590</v>
      </c>
      <c r="B230" s="5" t="str">
        <f aca="false">IFERROR(__xludf.dummyfunction("""COMPUTED_VALUE"""),"Museum")</f>
        <v>Museum</v>
      </c>
    </row>
    <row r="231" customFormat="false" ht="15.75" hidden="false" customHeight="false" outlineLevel="0" collapsed="false">
      <c r="A231" s="5" t="s">
        <v>591</v>
      </c>
      <c r="B231" s="5" t="str">
        <f aca="false">IFERROR(__xludf.dummyfunction("""COMPUTED_VALUE"""),"Jet Skiing")</f>
        <v>Jet Skiing</v>
      </c>
    </row>
    <row r="232" customFormat="false" ht="15.75" hidden="false" customHeight="false" outlineLevel="0" collapsed="false">
      <c r="A232" s="5" t="s">
        <v>592</v>
      </c>
      <c r="B232" s="5" t="str">
        <f aca="false">IFERROR(__xludf.dummyfunction("""COMPUTED_VALUE"""),"Ghosts &amp; Hauntings")</f>
        <v>Ghosts &amp; Hauntings</v>
      </c>
    </row>
    <row r="233" customFormat="false" ht="15.75" hidden="false" customHeight="false" outlineLevel="0" collapsed="false">
      <c r="A233" s="5" t="s">
        <v>593</v>
      </c>
      <c r="B233" s="5" t="str">
        <f aca="false">IFERROR(__xludf.dummyfunction("""COMPUTED_VALUE"""),"Eco-Tours")</f>
        <v>Eco-Tours</v>
      </c>
    </row>
    <row r="234" customFormat="false" ht="15.75" hidden="false" customHeight="false" outlineLevel="0" collapsed="false">
      <c r="A234" s="5" t="s">
        <v>594</v>
      </c>
      <c r="B234" s="5" t="str">
        <f aca="false">IFERROR(__xludf.dummyfunction("""COMPUTED_VALUE"""),"Corporate")</f>
        <v>Corporate</v>
      </c>
    </row>
    <row r="235" customFormat="false" ht="15.75" hidden="false" customHeight="false" outlineLevel="0" collapsed="false">
      <c r="A235" s="5" t="s">
        <v>595</v>
      </c>
      <c r="B235" s="5" t="str">
        <f aca="false">IFERROR(__xludf.dummyfunction("""COMPUTED_VALUE"""),"Shooting")</f>
        <v>Shooting</v>
      </c>
    </row>
    <row r="236" customFormat="false" ht="15.75" hidden="false" customHeight="false" outlineLevel="0" collapsed="false">
      <c r="A236" s="5" t="s">
        <v>596</v>
      </c>
      <c r="B236" s="5" t="str">
        <f aca="false">IFERROR(__xludf.dummyfunction("""COMPUTED_VALUE"""),"Distillery Tours")</f>
        <v>Distillery Tours</v>
      </c>
    </row>
    <row r="237" customFormat="false" ht="15.75" hidden="false" customHeight="false" outlineLevel="0" collapsed="false">
      <c r="A237" s="5" t="s">
        <v>597</v>
      </c>
      <c r="B237" s="5" t="str">
        <f aca="false">IFERROR(__xludf.dummyfunction("""COMPUTED_VALUE"""),"Flight Simulator")</f>
        <v>Flight Simulator</v>
      </c>
    </row>
    <row r="238" customFormat="false" ht="15.75" hidden="false" customHeight="false" outlineLevel="0" collapsed="false">
      <c r="A238" s="5" t="s">
        <v>598</v>
      </c>
      <c r="B238" s="5" t="str">
        <f aca="false">IFERROR(__xludf.dummyfunction("""COMPUTED_VALUE"""),"Diving")</f>
        <v>Diving</v>
      </c>
    </row>
    <row r="239" customFormat="false" ht="15.75" hidden="false" customHeight="false" outlineLevel="0" collapsed="false">
      <c r="A239" s="5" t="s">
        <v>599</v>
      </c>
      <c r="B239" s="5" t="str">
        <f aca="false">IFERROR(__xludf.dummyfunction("""COMPUTED_VALUE"""),"Festival")</f>
        <v>Festival</v>
      </c>
    </row>
    <row r="240" customFormat="false" ht="15.75" hidden="false" customHeight="false" outlineLevel="0" collapsed="false">
      <c r="A240" s="5" t="s">
        <v>600</v>
      </c>
      <c r="B240" s="5" t="str">
        <f aca="false">IFERROR(__xludf.dummyfunction("""COMPUTED_VALUE"""),"Stunt Driving")</f>
        <v>Stunt Driving</v>
      </c>
    </row>
    <row r="241" customFormat="false" ht="15.75" hidden="false" customHeight="false" outlineLevel="0" collapsed="false">
      <c r="A241" s="5" t="s">
        <v>601</v>
      </c>
      <c r="B241" s="5" t="str">
        <f aca="false">IFERROR(__xludf.dummyfunction("""COMPUTED_VALUE"""),"Charter Bus")</f>
        <v>Charter Bus</v>
      </c>
    </row>
    <row r="242" customFormat="false" ht="15.75" hidden="false" customHeight="false" outlineLevel="0" collapsed="false">
      <c r="A242" s="5" t="s">
        <v>602</v>
      </c>
      <c r="B242" s="5" t="str">
        <f aca="false">IFERROR(__xludf.dummyfunction("""COMPUTED_VALUE"""),"Virtual Reality")</f>
        <v>Virtual Reality</v>
      </c>
    </row>
    <row r="243" customFormat="false" ht="15.75" hidden="false" customHeight="false" outlineLevel="0" collapsed="false">
      <c r="A243" s="5" t="s">
        <v>434</v>
      </c>
      <c r="B243" s="5" t="str">
        <f aca="false">IFERROR(__xludf.dummyfunction("""COMPUTED_VALUE"""),"Safaris")</f>
        <v>Safaris</v>
      </c>
    </row>
    <row r="244" customFormat="false" ht="15.75" hidden="false" customHeight="false" outlineLevel="0" collapsed="false">
      <c r="A244" s="5" t="s">
        <v>603</v>
      </c>
      <c r="B244" s="5" t="str">
        <f aca="false">IFERROR(__xludf.dummyfunction("""COMPUTED_VALUE"""),"Pass")</f>
        <v>Pass</v>
      </c>
    </row>
    <row r="245" customFormat="false" ht="15.75" hidden="false" customHeight="false" outlineLevel="0" collapsed="false">
      <c r="A245" s="5" t="s">
        <v>604</v>
      </c>
      <c r="B245" s="5" t="str">
        <f aca="false">IFERROR(__xludf.dummyfunction("""COMPUTED_VALUE"""),"Small Group Tours")</f>
        <v>Small Group Tours</v>
      </c>
    </row>
    <row r="246" customFormat="false" ht="15.75" hidden="false" customHeight="false" outlineLevel="0" collapsed="false">
      <c r="A246" s="5" t="s">
        <v>605</v>
      </c>
      <c r="B246" s="5" t="str">
        <f aca="false">IFERROR(__xludf.dummyfunction("""COMPUTED_VALUE"""),"Backpackers Tours")</f>
        <v>Backpackers Tours</v>
      </c>
    </row>
    <row r="247" customFormat="false" ht="15.75" hidden="false" customHeight="false" outlineLevel="0" collapsed="false">
      <c r="A247" s="5" t="s">
        <v>606</v>
      </c>
      <c r="B247" s="5" t="str">
        <f aca="false">IFERROR(__xludf.dummyfunction("""COMPUTED_VALUE"""),"Music Experiences")</f>
        <v>Music Experiences</v>
      </c>
    </row>
    <row r="248" customFormat="false" ht="15.75" hidden="false" customHeight="false" outlineLevel="0" collapsed="false">
      <c r="A248" s="5" t="s">
        <v>607</v>
      </c>
      <c r="B248" s="5" t="str">
        <f aca="false">IFERROR(__xludf.dummyfunction("""COMPUTED_VALUE"""),"All-terrain Vehicle")</f>
        <v>All-terrain Vehicle</v>
      </c>
    </row>
    <row r="249" customFormat="false" ht="15.75" hidden="false" customHeight="false" outlineLevel="0" collapsed="false">
      <c r="A249" s="5" t="s">
        <v>608</v>
      </c>
      <c r="B249" s="5" t="str">
        <f aca="false">IFERROR(__xludf.dummyfunction("""COMPUTED_VALUE"""),"Outdoor Events")</f>
        <v>Outdoor Events</v>
      </c>
    </row>
    <row r="250" customFormat="false" ht="15.75" hidden="false" customHeight="false" outlineLevel="0" collapsed="false">
      <c r="A250" s="5" t="s">
        <v>609</v>
      </c>
      <c r="B250" s="5" t="str">
        <f aca="false">IFERROR(__xludf.dummyfunction("""COMPUTED_VALUE"""),"Jet Ski")</f>
        <v>Jet Ski</v>
      </c>
    </row>
    <row r="251" customFormat="false" ht="15.75" hidden="false" customHeight="false" outlineLevel="0" collapsed="false">
      <c r="A251" s="5" t="s">
        <v>610</v>
      </c>
      <c r="B251" s="5" t="str">
        <f aca="false">IFERROR(__xludf.dummyfunction("""COMPUTED_VALUE"""),"Balloon Flights")</f>
        <v>Balloon Flights</v>
      </c>
    </row>
    <row r="252" customFormat="false" ht="15.75" hidden="false" customHeight="false" outlineLevel="0" collapsed="false">
      <c r="A252" s="5" t="s">
        <v>611</v>
      </c>
      <c r="B252" s="5" t="str">
        <f aca="false">IFERROR(__xludf.dummyfunction("""COMPUTED_VALUE"""),"Escape Room")</f>
        <v>Escape Room</v>
      </c>
    </row>
    <row r="253" customFormat="false" ht="15.75" hidden="false" customHeight="false" outlineLevel="0" collapsed="false">
      <c r="A253" s="5" t="s">
        <v>612</v>
      </c>
      <c r="B253" s="5" t="str">
        <f aca="false">IFERROR(__xludf.dummyfunction("""COMPUTED_VALUE"""),"Segways")</f>
        <v>Segways</v>
      </c>
    </row>
    <row r="254" customFormat="false" ht="15.75" hidden="false" customHeight="false" outlineLevel="0" collapsed="false">
      <c r="A254" s="5" t="s">
        <v>613</v>
      </c>
      <c r="B254" s="5" t="str">
        <f aca="false">IFERROR(__xludf.dummyfunction("""COMPUTED_VALUE"""),"Bridge Climbing")</f>
        <v>Bridge Climbing</v>
      </c>
    </row>
    <row r="255" customFormat="false" ht="15.75" hidden="false" customHeight="false" outlineLevel="0" collapsed="false">
      <c r="A255" s="5" t="s">
        <v>614</v>
      </c>
      <c r="B255" s="5" t="str">
        <f aca="false">IFERROR(__xludf.dummyfunction("""COMPUTED_VALUE"""),"Rally Driving")</f>
        <v>Rally Driving</v>
      </c>
    </row>
    <row r="256" customFormat="false" ht="15.75" hidden="false" customHeight="false" outlineLevel="0" collapsed="false">
      <c r="A256" s="5" t="s">
        <v>396</v>
      </c>
      <c r="B256" s="5" t="str">
        <f aca="false">IFERROR(__xludf.dummyfunction("""COMPUTED_VALUE"""),"Hot Air Ballooning")</f>
        <v>Hot Air Ballooning</v>
      </c>
    </row>
    <row r="257" customFormat="false" ht="15.75" hidden="false" customHeight="false" outlineLevel="0" collapsed="false">
      <c r="A257" s="5" t="s">
        <v>615</v>
      </c>
      <c r="B257" s="5" t="str">
        <f aca="false">IFERROR(__xludf.dummyfunction("""COMPUTED_VALUE"""),"Expedition")</f>
        <v>Expedition</v>
      </c>
    </row>
    <row r="258" customFormat="false" ht="15.75" hidden="false" customHeight="false" outlineLevel="0" collapsed="false">
      <c r="A258" s="5" t="s">
        <v>616</v>
      </c>
      <c r="B258" s="5" t="str">
        <f aca="false">IFERROR(__xludf.dummyfunction("""COMPUTED_VALUE"""),"Adventure Flights")</f>
        <v>Adventure Flights</v>
      </c>
    </row>
    <row r="259" customFormat="false" ht="15.75" hidden="false" customHeight="false" outlineLevel="0" collapsed="false">
      <c r="A259" s="5" t="s">
        <v>617</v>
      </c>
      <c r="B259" s="5" t="str">
        <f aca="false">IFERROR(__xludf.dummyfunction("""COMPUTED_VALUE"""),"Rafting")</f>
        <v>Rafting</v>
      </c>
    </row>
    <row r="260" customFormat="false" ht="15.75" hidden="false" customHeight="false" outlineLevel="0" collapsed="false">
      <c r="A260" s="5" t="s">
        <v>618</v>
      </c>
      <c r="B260" s="5" t="str">
        <f aca="false">IFERROR(__xludf.dummyfunction("""COMPUTED_VALUE"""),"Astronomy")</f>
        <v>Astronomy</v>
      </c>
    </row>
    <row r="261" customFormat="false" ht="15.75" hidden="false" customHeight="false" outlineLevel="0" collapsed="false">
      <c r="A261" s="5" t="s">
        <v>619</v>
      </c>
      <c r="B261" s="5" t="str">
        <f aca="false">IFERROR(__xludf.dummyfunction("""COMPUTED_VALUE"""),"Beer Tours")</f>
        <v>Beer Tours</v>
      </c>
    </row>
    <row r="262" customFormat="false" ht="15.75" hidden="false" customHeight="false" outlineLevel="0" collapsed="false">
      <c r="A262" s="5" t="s">
        <v>620</v>
      </c>
      <c r="B262" s="5" t="str">
        <f aca="false">IFERROR(__xludf.dummyfunction("""COMPUTED_VALUE"""),"Personal Chef")</f>
        <v>Personal Chef</v>
      </c>
    </row>
    <row r="263" customFormat="false" ht="15.75" hidden="false" customHeight="false" outlineLevel="0" collapsed="false">
      <c r="A263" s="5" t="s">
        <v>621</v>
      </c>
      <c r="B263" s="5" t="str">
        <f aca="false">IFERROR(__xludf.dummyfunction("""COMPUTED_VALUE"""),"Sailing")</f>
        <v>Sailing</v>
      </c>
    </row>
    <row r="264" customFormat="false" ht="15.75" hidden="false" customHeight="false" outlineLevel="0" collapsed="false">
      <c r="A264" s="5" t="s">
        <v>622</v>
      </c>
      <c r="B264" s="5" t="str">
        <f aca="false">IFERROR(__xludf.dummyfunction("""COMPUTED_VALUE"""),"Theme Parks")</f>
        <v>Theme Parks</v>
      </c>
    </row>
    <row r="265" customFormat="false" ht="15.75" hidden="false" customHeight="false" outlineLevel="0" collapsed="false">
      <c r="A265" s="5" t="s">
        <v>623</v>
      </c>
      <c r="B265" s="5" t="str">
        <f aca="false">IFERROR(__xludf.dummyfunction("""COMPUTED_VALUE"""),"Caving")</f>
        <v>Caving</v>
      </c>
    </row>
    <row r="266" customFormat="false" ht="15.75" hidden="false" customHeight="false" outlineLevel="0" collapsed="false">
      <c r="A266" s="5" t="s">
        <v>624</v>
      </c>
      <c r="B266" s="5" t="str">
        <f aca="false">IFERROR(__xludf.dummyfunction("""COMPUTED_VALUE"""),"Discovery Tours")</f>
        <v>Discovery Tours</v>
      </c>
    </row>
    <row r="267" customFormat="false" ht="15.75" hidden="false" customHeight="false" outlineLevel="0" collapsed="false">
      <c r="A267" s="5" t="s">
        <v>625</v>
      </c>
      <c r="B267" s="5" t="str">
        <f aca="false">IFERROR(__xludf.dummyfunction("""COMPUTED_VALUE"""),"V8 Experiences")</f>
        <v>V8 Experiences</v>
      </c>
    </row>
    <row r="268" customFormat="false" ht="15.75" hidden="false" customHeight="false" outlineLevel="0" collapsed="false">
      <c r="A268" s="5" t="s">
        <v>626</v>
      </c>
      <c r="B268" s="5" t="str">
        <f aca="false">IFERROR(__xludf.dummyfunction("""COMPUTED_VALUE"""),"Wellbeeing")</f>
        <v>Wellbeeing</v>
      </c>
    </row>
    <row r="269" customFormat="false" ht="15.75" hidden="false" customHeight="false" outlineLevel="0" collapsed="false">
      <c r="A269" s="5" t="s">
        <v>627</v>
      </c>
      <c r="B269" s="5" t="str">
        <f aca="false">IFERROR(__xludf.dummyfunction("""COMPUTED_VALUE"""),"Self driving tours")</f>
        <v>Self driving tours</v>
      </c>
    </row>
    <row r="270" customFormat="false" ht="15.75" hidden="false" customHeight="false" outlineLevel="0" collapsed="false">
      <c r="A270" s="5" t="s">
        <v>628</v>
      </c>
      <c r="B270" s="5" t="str">
        <f aca="false">IFERROR(__xludf.dummyfunction("""COMPUTED_VALUE"""),"High Ropes Course")</f>
        <v>High Ropes Course</v>
      </c>
    </row>
    <row r="271" customFormat="false" ht="15.75" hidden="false" customHeight="false" outlineLevel="0" collapsed="false">
      <c r="A271" s="5" t="s">
        <v>629</v>
      </c>
      <c r="B271" s="5" t="str">
        <f aca="false">IFERROR(__xludf.dummyfunction("""COMPUTED_VALUE"""),"Dog Mushing")</f>
        <v>Dog Mushing</v>
      </c>
    </row>
    <row r="272" customFormat="false" ht="15.75" hidden="false" customHeight="false" outlineLevel="0" collapsed="false">
      <c r="A272" s="5" t="s">
        <v>630</v>
      </c>
      <c r="B272" s="5" t="str">
        <f aca="false">IFERROR(__xludf.dummyfunction("""COMPUTED_VALUE"""),"Relaxation")</f>
        <v>Relaxation</v>
      </c>
    </row>
    <row r="273" customFormat="false" ht="15.75" hidden="false" customHeight="false" outlineLevel="0" collapsed="false">
      <c r="A273" s="5" t="s">
        <v>389</v>
      </c>
      <c r="B273" s="5" t="str">
        <f aca="false">IFERROR(__xludf.dummyfunction("""COMPUTED_VALUE"""),"Zorbing")</f>
        <v>Zorbing</v>
      </c>
    </row>
    <row r="274" customFormat="false" ht="15.75" hidden="false" customHeight="false" outlineLevel="0" collapsed="false">
      <c r="A274" s="5" t="s">
        <v>631</v>
      </c>
      <c r="B274" s="5" t="str">
        <f aca="false">IFERROR(__xludf.dummyfunction("""COMPUTED_VALUE"""),"Climbing")</f>
        <v>Climbing</v>
      </c>
    </row>
    <row r="275" customFormat="false" ht="15.75" hidden="false" customHeight="false" outlineLevel="0" collapsed="false">
      <c r="A275" s="5" t="s">
        <v>632</v>
      </c>
      <c r="B275" s="5" t="str">
        <f aca="false">IFERROR(__xludf.dummyfunction("""COMPUTED_VALUE"""),"Swim with Dolphins")</f>
        <v>Swim with Dolphins</v>
      </c>
    </row>
    <row r="276" customFormat="false" ht="15.75" hidden="false" customHeight="false" outlineLevel="0" collapsed="false">
      <c r="A276" s="5" t="s">
        <v>633</v>
      </c>
      <c r="B276" s="5" t="str">
        <f aca="false">IFERROR(__xludf.dummyfunction("""COMPUTED_VALUE"""),"Stand Up Paddleboarding")</f>
        <v>Stand Up Paddleboarding</v>
      </c>
    </row>
    <row r="277" customFormat="false" ht="15.75" hidden="false" customHeight="false" outlineLevel="0" collapsed="false">
      <c r="A277" s="5" t="s">
        <v>634</v>
      </c>
      <c r="B277" s="5" t="str">
        <f aca="false">IFERROR(__xludf.dummyfunction("""COMPUTED_VALUE"""),"Car Rental")</f>
        <v>Car Rental</v>
      </c>
    </row>
    <row r="278" customFormat="false" ht="15.75" hidden="false" customHeight="false" outlineLevel="0" collapsed="false">
      <c r="A278" s="5" t="s">
        <v>635</v>
      </c>
      <c r="B278" s="5" t="str">
        <f aca="false">IFERROR(__xludf.dummyfunction("""COMPUTED_VALUE"""),"Archeology")</f>
        <v>Archeology</v>
      </c>
    </row>
    <row r="279" customFormat="false" ht="15.75" hidden="false" customHeight="false" outlineLevel="0" collapsed="false">
      <c r="A279" s="5" t="s">
        <v>636</v>
      </c>
      <c r="B279" s="5" t="str">
        <f aca="false">IFERROR(__xludf.dummyfunction("""COMPUTED_VALUE"""),"Martial Arts")</f>
        <v>Martial Arts</v>
      </c>
    </row>
    <row r="280" customFormat="false" ht="15.75" hidden="false" customHeight="false" outlineLevel="0" collapsed="false">
      <c r="A280" s="5" t="s">
        <v>637</v>
      </c>
      <c r="B280" s="5" t="str">
        <f aca="false">IFERROR(__xludf.dummyfunction("""COMPUTED_VALUE"""),"Whale &amp;amp; Dolphin Watching")</f>
        <v>Whale &amp;amp; Dolphin Watching</v>
      </c>
    </row>
    <row r="281" customFormat="false" ht="15.75" hidden="false" customHeight="false" outlineLevel="0" collapsed="false">
      <c r="A281" s="5" t="s">
        <v>638</v>
      </c>
      <c r="B281" s="5" t="str">
        <f aca="false">IFERROR(__xludf.dummyfunction("""COMPUTED_VALUE"""),"Windsurfing")</f>
        <v>Windsurfing</v>
      </c>
    </row>
    <row r="282" customFormat="false" ht="15.75" hidden="false" customHeight="false" outlineLevel="0" collapsed="false">
      <c r="A282" s="5" t="s">
        <v>639</v>
      </c>
      <c r="B282" s="5" t="str">
        <f aca="false">IFERROR(__xludf.dummyfunction("""COMPUTED_VALUE"""),"Skating")</f>
        <v>Skating</v>
      </c>
    </row>
    <row r="283" customFormat="false" ht="15.75" hidden="false" customHeight="false" outlineLevel="0" collapsed="false">
      <c r="A283" s="5" t="s">
        <v>640</v>
      </c>
      <c r="B283" s="5" t="str">
        <f aca="false">IFERROR(__xludf.dummyfunction("""COMPUTED_VALUE"""),"Quad Biking")</f>
        <v>Quad Biking</v>
      </c>
    </row>
    <row r="284" customFormat="false" ht="15.75" hidden="false" customHeight="false" outlineLevel="0" collapsed="false">
      <c r="A284" s="5" t="s">
        <v>641</v>
      </c>
      <c r="B284" s="5" t="str">
        <f aca="false">IFERROR(__xludf.dummyfunction("""COMPUTED_VALUE"""),"Garden Tours")</f>
        <v>Garden Tours</v>
      </c>
    </row>
    <row r="285" customFormat="false" ht="15.75" hidden="false" customHeight="false" outlineLevel="0" collapsed="false">
      <c r="A285" s="5" t="s">
        <v>642</v>
      </c>
      <c r="B285" s="5" t="str">
        <f aca="false">IFERROR(__xludf.dummyfunction("""COMPUTED_VALUE"""),"Go-Karting")</f>
        <v>Go-Karting</v>
      </c>
    </row>
    <row r="286" customFormat="false" ht="15.75" hidden="false" customHeight="false" outlineLevel="0" collapsed="false">
      <c r="A286" s="5" t="s">
        <v>643</v>
      </c>
      <c r="B286" s="5" t="str">
        <f aca="false">IFERROR(__xludf.dummyfunction("""COMPUTED_VALUE"""),"Skiing &amp; Snow")</f>
        <v>Skiing &amp; Snow</v>
      </c>
    </row>
    <row r="287" customFormat="false" ht="15.75" hidden="false" customHeight="false" outlineLevel="0" collapsed="false">
      <c r="A287" s="5" t="s">
        <v>644</v>
      </c>
      <c r="B287" s="5" t="str">
        <f aca="false">IFERROR(__xludf.dummyfunction("""COMPUTED_VALUE"""),"Cave Tours")</f>
        <v>Cave Tours</v>
      </c>
    </row>
    <row r="288" customFormat="false" ht="15.75" hidden="false" customHeight="false" outlineLevel="0" collapsed="false">
      <c r="A288" s="5" t="s">
        <v>645</v>
      </c>
      <c r="B288" s="5" t="str">
        <f aca="false">IFERROR(__xludf.dummyfunction("""COMPUTED_VALUE"""),"Mystery Tours")</f>
        <v>Mystery Tours</v>
      </c>
    </row>
    <row r="289" customFormat="false" ht="15.75" hidden="false" customHeight="false" outlineLevel="0" collapsed="false">
      <c r="A289" s="5" t="s">
        <v>494</v>
      </c>
      <c r="B289" s="5" t="str">
        <f aca="false">IFERROR(__xludf.dummyfunction("""COMPUTED_VALUE"""),"Canoeing")</f>
        <v>Canoeing</v>
      </c>
    </row>
    <row r="290" customFormat="false" ht="15.75" hidden="false" customHeight="false" outlineLevel="0" collapsed="false">
      <c r="A290" s="5" t="s">
        <v>646</v>
      </c>
      <c r="B290" s="5" t="str">
        <f aca="false">IFERROR(__xludf.dummyfunction("""COMPUTED_VALUE"""),"Humanitarian")</f>
        <v>Humanitarian</v>
      </c>
    </row>
    <row r="291" customFormat="false" ht="15.75" hidden="false" customHeight="false" outlineLevel="0" collapsed="false">
      <c r="A291" s="5" t="s">
        <v>647</v>
      </c>
      <c r="B291" s="5" t="str">
        <f aca="false">IFERROR(__xludf.dummyfunction("""COMPUTED_VALUE"""),"Historic Tours")</f>
        <v>Historic Tours</v>
      </c>
    </row>
    <row r="292" customFormat="false" ht="15.75" hidden="false" customHeight="false" outlineLevel="0" collapsed="false">
      <c r="A292" s="5" t="s">
        <v>648</v>
      </c>
      <c r="B292" s="5" t="str">
        <f aca="false">IFERROR(__xludf.dummyfunction("""COMPUTED_VALUE"""),"Volunteering")</f>
        <v>Volunteering</v>
      </c>
    </row>
    <row r="293" customFormat="false" ht="15.75" hidden="false" customHeight="false" outlineLevel="0" collapsed="false">
      <c r="A293" s="5" t="s">
        <v>649</v>
      </c>
      <c r="B293" s="5" t="str">
        <f aca="false">IFERROR(__xludf.dummyfunction("""COMPUTED_VALUE"""),"City Sights")</f>
        <v>City Sights</v>
      </c>
    </row>
    <row r="294" customFormat="false" ht="15.75" hidden="false" customHeight="false" outlineLevel="0" collapsed="false">
      <c r="A294" s="5" t="s">
        <v>650</v>
      </c>
      <c r="B294" s="5" t="str">
        <f aca="false">IFERROR(__xludf.dummyfunction("""COMPUTED_VALUE"""),"Kite surfing")</f>
        <v>Kite surfing</v>
      </c>
    </row>
    <row r="295" customFormat="false" ht="15.75" hidden="false" customHeight="false" outlineLevel="0" collapsed="false">
      <c r="A295" s="5" t="s">
        <v>651</v>
      </c>
      <c r="B295" s="5" t="str">
        <f aca="false">IFERROR(__xludf.dummyfunction("""COMPUTED_VALUE"""),"Multi-Sport Tours")</f>
        <v>Multi-Sport Tours</v>
      </c>
    </row>
    <row r="296" customFormat="false" ht="15.75" hidden="false" customHeight="false" outlineLevel="0" collapsed="false">
      <c r="A296" s="5" t="s">
        <v>652</v>
      </c>
      <c r="B296" s="5" t="str">
        <f aca="false">IFERROR(__xludf.dummyfunction("""COMPUTED_VALUE"""),"Off Road")</f>
        <v>Off Road</v>
      </c>
    </row>
    <row r="297" customFormat="false" ht="15.75" hidden="false" customHeight="false" outlineLevel="0" collapsed="false">
      <c r="A297" s="5" t="s">
        <v>653</v>
      </c>
      <c r="B297" s="5" t="str">
        <f aca="false">IFERROR(__xludf.dummyfunction("""COMPUTED_VALUE"""),"Yoga &amp; Pilates")</f>
        <v>Yoga &amp; Pilates</v>
      </c>
    </row>
    <row r="298" customFormat="false" ht="15.75" hidden="false" customHeight="false" outlineLevel="0" collapsed="false">
      <c r="A298" s="5" t="s">
        <v>654</v>
      </c>
      <c r="B298" s="5" t="str">
        <f aca="false">IFERROR(__xludf.dummyfunction("""COMPUTED_VALUE"""),"City Bus Tours")</f>
        <v>City Bus Tours</v>
      </c>
    </row>
    <row r="299" customFormat="false" ht="15.75" hidden="false" customHeight="false" outlineLevel="0" collapsed="false">
      <c r="A299" s="5" t="s">
        <v>655</v>
      </c>
      <c r="B299" s="5" t="str">
        <f aca="false">IFERROR(__xludf.dummyfunction("""COMPUTED_VALUE"""),"Dancing")</f>
        <v>Dancing</v>
      </c>
    </row>
    <row r="300" customFormat="false" ht="15.75" hidden="false" customHeight="false" outlineLevel="0" collapsed="false">
      <c r="A300" s="5" t="s">
        <v>656</v>
      </c>
      <c r="B300" s="5" t="str">
        <f aca="false">IFERROR(__xludf.dummyfunction("""COMPUTED_VALUE"""),"Bike Rides")</f>
        <v>Bike Rides</v>
      </c>
    </row>
    <row r="301" customFormat="false" ht="15.75" hidden="false" customHeight="false" outlineLevel="0" collapsed="false">
      <c r="A301" s="5" t="s">
        <v>657</v>
      </c>
      <c r="B301" s="5" t="str">
        <f aca="false">IFERROR(__xludf.dummyfunction("""COMPUTED_VALUE"""),"Photography Lessons")</f>
        <v>Photography Lessons</v>
      </c>
    </row>
    <row r="302" customFormat="false" ht="15.75" hidden="false" customHeight="false" outlineLevel="0" collapsed="false">
      <c r="A302" s="5" t="s">
        <v>658</v>
      </c>
      <c r="B302" s="5" t="str">
        <f aca="false">IFERROR(__xludf.dummyfunction("""COMPUTED_VALUE"""),"Party")</f>
        <v>Party</v>
      </c>
    </row>
    <row r="303" customFormat="false" ht="15.75" hidden="false" customHeight="false" outlineLevel="0" collapsed="false">
      <c r="A303" s="5" t="s">
        <v>659</v>
      </c>
      <c r="B303" s="5" t="str">
        <f aca="false">IFERROR(__xludf.dummyfunction("""COMPUTED_VALUE"""),"Spirit Tasting")</f>
        <v>Spirit Tasting</v>
      </c>
    </row>
    <row r="304" customFormat="false" ht="15.75" hidden="false" customHeight="false" outlineLevel="0" collapsed="false">
      <c r="A304" s="5" t="s">
        <v>660</v>
      </c>
      <c r="B304" s="5" t="str">
        <f aca="false">IFERROR(__xludf.dummyfunction("""COMPUTED_VALUE"""),"Paragliding")</f>
        <v>Paragliding</v>
      </c>
    </row>
    <row r="305" customFormat="false" ht="15.75" hidden="false" customHeight="false" outlineLevel="0" collapsed="false">
      <c r="A305" s="5" t="s">
        <v>661</v>
      </c>
      <c r="B305" s="5" t="str">
        <f aca="false">IFERROR(__xludf.dummyfunction("""COMPUTED_VALUE"""),"Paintball")</f>
        <v>Paintball</v>
      </c>
    </row>
    <row r="306" customFormat="false" ht="15.75" hidden="false" customHeight="false" outlineLevel="0" collapsed="false">
      <c r="A306" s="5" t="s">
        <v>662</v>
      </c>
      <c r="B306" s="5" t="str">
        <f aca="false">IFERROR(__xludf.dummyfunction("""COMPUTED_VALUE"""),"Aquarium &amp; Zoo")</f>
        <v>Aquarium &amp; Zoo</v>
      </c>
    </row>
    <row r="307" customFormat="false" ht="15.75" hidden="false" customHeight="false" outlineLevel="0" collapsed="false">
      <c r="A307" s="5" t="s">
        <v>663</v>
      </c>
      <c r="B307" s="5" t="str">
        <f aca="false">IFERROR(__xludf.dummyfunction("""COMPUTED_VALUE"""),"Kitesurfing")</f>
        <v>Kitesurfing</v>
      </c>
    </row>
    <row r="308" customFormat="false" ht="15.75" hidden="false" customHeight="false" outlineLevel="0" collapsed="false">
      <c r="A308" s="5" t="s">
        <v>664</v>
      </c>
      <c r="B308" s="5" t="str">
        <f aca="false">IFERROR(__xludf.dummyfunction("""COMPUTED_VALUE"""),"Romance")</f>
        <v>Romance</v>
      </c>
    </row>
    <row r="309" customFormat="false" ht="15.75" hidden="false" customHeight="false" outlineLevel="0" collapsed="false">
      <c r="A309" s="5" t="s">
        <v>665</v>
      </c>
      <c r="B309" s="5" t="str">
        <f aca="false">IFERROR(__xludf.dummyfunction("""COMPUTED_VALUE"""),"Escape")</f>
        <v>Escape</v>
      </c>
    </row>
    <row r="310" customFormat="false" ht="15.75" hidden="false" customHeight="false" outlineLevel="0" collapsed="false">
      <c r="A310" s="5" t="s">
        <v>666</v>
      </c>
      <c r="B310" s="5" t="str">
        <f aca="false">IFERROR(__xludf.dummyfunction("""COMPUTED_VALUE"""),"Tennis")</f>
        <v>Tennis</v>
      </c>
    </row>
    <row r="311" customFormat="false" ht="15.75" hidden="false" customHeight="false" outlineLevel="0" collapsed="false">
      <c r="A311" s="5" t="s">
        <v>667</v>
      </c>
      <c r="B311" s="5" t="str">
        <f aca="false">IFERROR(__xludf.dummyfunction("""COMPUTED_VALUE"""),"Pub Tours")</f>
        <v>Pub Tours</v>
      </c>
    </row>
    <row r="312" customFormat="false" ht="15.75" hidden="false" customHeight="false" outlineLevel="0" collapsed="false">
      <c r="A312" s="5" t="s">
        <v>668</v>
      </c>
      <c r="B312" s="5" t="str">
        <f aca="false">IFERROR(__xludf.dummyfunction("""COMPUTED_VALUE"""),"Bungee Jumping")</f>
        <v>Bungee Jumping</v>
      </c>
    </row>
    <row r="313" customFormat="false" ht="15.75" hidden="false" customHeight="false" outlineLevel="0" collapsed="false">
      <c r="A313" s="5" t="s">
        <v>421</v>
      </c>
      <c r="B313" s="5" t="str">
        <f aca="false">IFERROR(__xludf.dummyfunction("""COMPUTED_VALUE"""),"Jet Fighter")</f>
        <v>Jet Fighter</v>
      </c>
    </row>
    <row r="314" customFormat="false" ht="15.75" hidden="false" customHeight="false" outlineLevel="0" collapsed="false">
      <c r="A314" s="5" t="s">
        <v>669</v>
      </c>
      <c r="B314" s="5" t="str">
        <f aca="false">IFERROR(__xludf.dummyfunction("""COMPUTED_VALUE"""),"Outdoor")</f>
        <v>Outdoor</v>
      </c>
    </row>
    <row r="315" customFormat="false" ht="15.75" hidden="false" customHeight="false" outlineLevel="0" collapsed="false">
      <c r="A315" s="5" t="s">
        <v>670</v>
      </c>
      <c r="B315" s="5" t="str">
        <f aca="false">IFERROR(__xludf.dummyfunction("""COMPUTED_VALUE"""),"Ski &amp; Snowboard")</f>
        <v>Ski &amp; Snowboard</v>
      </c>
    </row>
    <row r="316" customFormat="false" ht="15.75" hidden="false" customHeight="false" outlineLevel="0" collapsed="false">
      <c r="A316" s="5" t="s">
        <v>671</v>
      </c>
      <c r="B316" s="5" t="str">
        <f aca="false">IFERROR(__xludf.dummyfunction("""COMPUTED_VALUE"""),"Dance Classes")</f>
        <v>Dance Classes</v>
      </c>
    </row>
    <row r="317" customFormat="false" ht="15.75" hidden="false" customHeight="false" outlineLevel="0" collapsed="false">
      <c r="A317" s="5" t="s">
        <v>672</v>
      </c>
      <c r="B317" s="5" t="str">
        <f aca="false">IFERROR(__xludf.dummyfunction("""COMPUTED_VALUE"""),"Personalised Gifts")</f>
        <v>Personalised Gifts</v>
      </c>
    </row>
    <row r="318" customFormat="false" ht="15.75" hidden="false" customHeight="false" outlineLevel="0" collapsed="false">
      <c r="A318" s="5" t="s">
        <v>673</v>
      </c>
      <c r="B318" s="5" t="str">
        <f aca="false">IFERROR(__xludf.dummyfunction("""COMPUTED_VALUE"""),"Multi-day tours")</f>
        <v>Multi-day tours</v>
      </c>
    </row>
    <row r="319" customFormat="false" ht="15.75" hidden="false" customHeight="false" outlineLevel="0" collapsed="false">
      <c r="A319" s="5" t="s">
        <v>674</v>
      </c>
      <c r="B319" s="5" t="str">
        <f aca="false">IFERROR(__xludf.dummyfunction("""COMPUTED_VALUE"""),"Seaplane Flights")</f>
        <v>Seaplane Flights</v>
      </c>
    </row>
    <row r="320" customFormat="false" ht="15.75" hidden="false" customHeight="false" outlineLevel="0" collapsed="false">
      <c r="A320" s="5" t="s">
        <v>675</v>
      </c>
      <c r="B320" s="5" t="str">
        <f aca="false">IFERROR(__xludf.dummyfunction("""COMPUTED_VALUE"""),"Animal Watching")</f>
        <v>Animal Watching</v>
      </c>
    </row>
    <row r="321" customFormat="false" ht="15.75" hidden="false" customHeight="false" outlineLevel="0" collapsed="false">
      <c r="A321" s="5" t="s">
        <v>676</v>
      </c>
      <c r="B321" s="5" t="str">
        <f aca="false">IFERROR(__xludf.dummyfunction("""COMPUTED_VALUE"""),"Flying Lessons")</f>
        <v>Flying Lessons</v>
      </c>
    </row>
    <row r="322" customFormat="false" ht="15.75" hidden="false" customHeight="false" outlineLevel="0" collapsed="false">
      <c r="A322" s="5" t="s">
        <v>677</v>
      </c>
      <c r="B322" s="5" t="str">
        <f aca="false">IFERROR(__xludf.dummyfunction("""COMPUTED_VALUE"""),"Pilgrimage")</f>
        <v>Pilgrimage</v>
      </c>
    </row>
    <row r="323" customFormat="false" ht="15.75" hidden="false" customHeight="false" outlineLevel="0" collapsed="false">
      <c r="A323" s="5" t="s">
        <v>678</v>
      </c>
      <c r="B323" s="5" t="str">
        <f aca="false">IFERROR(__xludf.dummyfunction("""COMPUTED_VALUE"""),"Multi-pass")</f>
        <v>Multi-pass</v>
      </c>
    </row>
    <row r="324" customFormat="false" ht="15.75" hidden="false" customHeight="false" outlineLevel="0" collapsed="false">
      <c r="A324" s="5" t="s">
        <v>679</v>
      </c>
      <c r="B324" s="5" t="str">
        <f aca="false">IFERROR(__xludf.dummyfunction("""COMPUTED_VALUE"""),"Snorkelling")</f>
        <v>Snorkelling</v>
      </c>
    </row>
    <row r="325" customFormat="false" ht="15.75" hidden="false" customHeight="false" outlineLevel="0" collapsed="false">
      <c r="A325" s="5" t="s">
        <v>680</v>
      </c>
      <c r="B325" s="5" t="str">
        <f aca="false">IFERROR(__xludf.dummyfunction("""COMPUTED_VALUE"""),"Buggie")</f>
        <v>Buggie</v>
      </c>
    </row>
    <row r="326" customFormat="false" ht="15.75" hidden="false" customHeight="false" outlineLevel="0" collapsed="false">
      <c r="A326" s="5" t="s">
        <v>681</v>
      </c>
      <c r="B326" s="5" t="str">
        <f aca="false">IFERROR(__xludf.dummyfunction("""COMPUTED_VALUE"""),"Private guide")</f>
        <v>Private guide</v>
      </c>
    </row>
    <row r="327" customFormat="false" ht="15.75" hidden="false" customHeight="false" outlineLevel="0" collapsed="false">
      <c r="A327" s="5" t="s">
        <v>682</v>
      </c>
      <c r="B327" s="5" t="str">
        <f aca="false">IFERROR(__xludf.dummyfunction("""COMPUTED_VALUE"""),"Camel Tours")</f>
        <v>Camel Tours</v>
      </c>
    </row>
    <row r="328" customFormat="false" ht="15.75" hidden="false" customHeight="false" outlineLevel="0" collapsed="false">
      <c r="A328" s="5" t="s">
        <v>683</v>
      </c>
      <c r="B328" s="5" t="str">
        <f aca="false">IFERROR(__xludf.dummyfunction("""COMPUTED_VALUE"""),"Fan Tours")</f>
        <v>Fan Tours</v>
      </c>
    </row>
    <row r="329" customFormat="false" ht="15.75" hidden="false" customHeight="false" outlineLevel="0" collapsed="false">
      <c r="A329" s="5" t="s">
        <v>684</v>
      </c>
      <c r="B329" s="5" t="str">
        <f aca="false">IFERROR(__xludf.dummyfunction("""COMPUTED_VALUE"""),"Self-Driving")</f>
        <v>Self-Driving</v>
      </c>
    </row>
    <row r="330" customFormat="false" ht="15.75" hidden="false" customHeight="false" outlineLevel="0" collapsed="false">
      <c r="A330" s="5" t="s">
        <v>685</v>
      </c>
      <c r="B330" s="5" t="str">
        <f aca="false">IFERROR(__xludf.dummyfunction("""COMPUTED_VALUE"""),"Theme Park")</f>
        <v>Theme Park</v>
      </c>
    </row>
    <row r="331" customFormat="false" ht="15.75" hidden="false" customHeight="false" outlineLevel="0" collapsed="false">
      <c r="A331" s="5" t="s">
        <v>686</v>
      </c>
      <c r="B331" s="5" t="str">
        <f aca="false">IFERROR(__xludf.dummyfunction("""COMPUTED_VALUE"""),"Gliding")</f>
        <v>Gliding</v>
      </c>
    </row>
    <row r="332" customFormat="false" ht="15.75" hidden="false" customHeight="false" outlineLevel="0" collapsed="false">
      <c r="A332" s="5" t="s">
        <v>687</v>
      </c>
      <c r="B332" s="5" t="str">
        <f aca="false">IFERROR(__xludf.dummyfunction("""COMPUTED_VALUE"""),"Water Based")</f>
        <v>Water Based</v>
      </c>
    </row>
    <row r="333" customFormat="false" ht="15.75" hidden="false" customHeight="false" outlineLevel="0" collapsed="false">
      <c r="A333" s="5" t="s">
        <v>688</v>
      </c>
      <c r="B333" s="5" t="str">
        <f aca="false">IFERROR(__xludf.dummyfunction("""COMPUTED_VALUE"""),"Destination Management Organisation (DMO)")</f>
        <v>Destination Management Organisation (DMO)</v>
      </c>
    </row>
    <row r="334" customFormat="false" ht="15.75" hidden="false" customHeight="false" outlineLevel="0" collapsed="false">
      <c r="A334" s="5" t="s">
        <v>689</v>
      </c>
      <c r="B334" s="5" t="str">
        <f aca="false">IFERROR(__xludf.dummyfunction("""COMPUTED_VALUE"""),"Ground Based (outdoor)")</f>
        <v>Ground Based (outdoor)</v>
      </c>
    </row>
    <row r="335" customFormat="false" ht="15.75" hidden="false" customHeight="false" outlineLevel="0" collapsed="false">
      <c r="A335" s="5" t="s">
        <v>690</v>
      </c>
      <c r="B335" s="5" t="str">
        <f aca="false">IFERROR(__xludf.dummyfunction("""COMPUTED_VALUE"""),"Beauty, Health &amp; Wellness")</f>
        <v>Beauty, Health &amp; Wellness</v>
      </c>
    </row>
    <row r="336" customFormat="false" ht="15.75" hidden="false" customHeight="false" outlineLevel="0" collapsed="false">
      <c r="A336" s="5" t="s">
        <v>691</v>
      </c>
      <c r="B336" s="5" t="str">
        <f aca="false">IFERROR(__xludf.dummyfunction("""COMPUTED_VALUE"""),"Air Based")</f>
        <v>Air Based</v>
      </c>
    </row>
    <row r="337" customFormat="false" ht="15.75" hidden="false" customHeight="false" outlineLevel="0" collapsed="false">
      <c r="A337" s="5" t="s">
        <v>692</v>
      </c>
      <c r="B337" s="5" t="str">
        <f aca="false">IFERROR(__xludf.dummyfunction("""COMPUTED_VALUE"""),"Culinary &amp; Tastings")</f>
        <v>Culinary &amp; Tastings</v>
      </c>
    </row>
    <row r="338" customFormat="false" ht="15.75" hidden="false" customHeight="false" outlineLevel="0" collapsed="false">
      <c r="A338" s="5" t="s">
        <v>693</v>
      </c>
      <c r="B338" s="5" t="str">
        <f aca="false">IFERROR(__xludf.dummyfunction("""COMPUTED_VALUE"""),"Round Trips")</f>
        <v>Round Trips</v>
      </c>
    </row>
    <row r="339" customFormat="false" ht="15.75" hidden="false" customHeight="false" outlineLevel="0" collapsed="false">
      <c r="A339" s="5" t="s">
        <v>694</v>
      </c>
      <c r="B339" s="5" t="str">
        <f aca="false">IFERROR(__xludf.dummyfunction("""COMPUTED_VALUE"""),"Show, Entertainment &amp; Events")</f>
        <v>Show, Entertainment &amp; Events</v>
      </c>
    </row>
    <row r="340" customFormat="false" ht="15.75" hidden="false" customHeight="false" outlineLevel="0" collapsed="false">
      <c r="A340" s="5" t="s">
        <v>695</v>
      </c>
      <c r="B340" s="5" t="str">
        <f aca="false">IFERROR(__xludf.dummyfunction("""COMPUTED_VALUE"""),"Courses")</f>
        <v>Courses</v>
      </c>
    </row>
    <row r="341" customFormat="false" ht="15.75" hidden="false" customHeight="false" outlineLevel="0" collapsed="false">
      <c r="A341" s="5" t="s">
        <v>696</v>
      </c>
      <c r="B341" s="5" t="str">
        <f aca="false">IFERROR(__xludf.dummyfunction("""COMPUTED_VALUE"""),"Snow &amp; Ice Based")</f>
        <v>Snow &amp; Ice Based</v>
      </c>
    </row>
    <row r="342" customFormat="false" ht="15.75" hidden="false" customHeight="false" outlineLevel="0" collapsed="false">
      <c r="A342" s="5" t="s">
        <v>697</v>
      </c>
      <c r="B342" s="5" t="str">
        <f aca="false">IFERROR(__xludf.dummyfunction("""COMPUTED_VALUE"""),"Travel Agency / Consultancy")</f>
        <v>Travel Agency / Consultancy</v>
      </c>
    </row>
    <row r="343" customFormat="false" ht="15.75" hidden="false" customHeight="false" outlineLevel="0" collapsed="false">
      <c r="A343" s="5" t="s">
        <v>698</v>
      </c>
      <c r="B343" s="5" t="str">
        <f aca="false">IFERROR(__xludf.dummyfunction("""COMPUTED_VALUE"""),"Hotel/ Overnight accommodation")</f>
        <v>Hotel/ Overnight accommodation</v>
      </c>
    </row>
    <row r="344" customFormat="false" ht="15.75" hidden="false" customHeight="false" outlineLevel="0" collapsed="false">
      <c r="A344" s="5" t="s">
        <v>699</v>
      </c>
      <c r="B344" s="5" t="str">
        <f aca="false">IFERROR(__xludf.dummyfunction("""COMPUTED_VALUE"""),"Fun &amp; Games (indoor)")</f>
        <v>Fun &amp; Games (indoor)</v>
      </c>
    </row>
    <row r="345" customFormat="false" ht="15.75" hidden="false" customHeight="false" outlineLevel="0" collapsed="false">
      <c r="A345" s="5" t="s">
        <v>700</v>
      </c>
      <c r="B345" s="5" t="str">
        <f aca="false">IFERROR(__xludf.dummyfunction("""COMPUTED_VALUE"""),"Rental &amp; Transport Services")</f>
        <v>Rental &amp; Transport Services</v>
      </c>
    </row>
    <row r="346" customFormat="false" ht="15.75" hidden="false" customHeight="false" outlineLevel="0" collapsed="false">
      <c r="A346" s="5" t="s">
        <v>701</v>
      </c>
      <c r="B346" s="5" t="str">
        <f aca="false">IFERROR(__xludf.dummyfunction("""COMPUTED_VALUE"""),"Leisure, animal &amp; nature parks")</f>
        <v>Leisure, animal &amp; nature parks</v>
      </c>
    </row>
    <row r="347" customFormat="false" ht="15.75" hidden="false" customHeight="false" outlineLevel="0" collapsed="false">
      <c r="A347" s="5" t="s">
        <v>702</v>
      </c>
      <c r="B347" s="5" t="str">
        <f aca="false">IFERROR(__xludf.dummyfunction("""COMPUTED_VALUE"""),"Museums &amp; Landmarks")</f>
        <v>Museums &amp; Landmarks</v>
      </c>
    </row>
    <row r="348" customFormat="false" ht="15.75" hidden="false" customHeight="false" outlineLevel="0" collapsed="false">
      <c r="A348" s="5" t="s">
        <v>703</v>
      </c>
      <c r="B348" s="5" t="str">
        <f aca="false">IFERROR(__xludf.dummyfunction("""COMPUTED_VALUE"""),"Online Travel Agency (OTA)")</f>
        <v>Online Travel Agency (OTA)</v>
      </c>
    </row>
    <row r="349" customFormat="false" ht="15.75" hidden="false" customHeight="false" outlineLevel="0" collapsed="false">
      <c r="A349" s="5" t="s">
        <v>704</v>
      </c>
      <c r="B349" s="5" t="str">
        <f aca="false">IFERROR(__xludf.dummyfunction("""COMPUTED_VALUE"""),"Sports")</f>
        <v>Sports</v>
      </c>
    </row>
    <row r="350" customFormat="false" ht="15.75" hidden="false" customHeight="false" outlineLevel="0" collapsed="false">
      <c r="A350" s="5" t="s">
        <v>705</v>
      </c>
      <c r="B350" s="5" t="str">
        <f aca="false">IFERROR(__xludf.dummyfunction("""COMPUTED_VALUE"""),"To be categorized")</f>
        <v>To be categorized</v>
      </c>
    </row>
    <row r="351" customFormat="false" ht="15.75" hidden="false" customHeight="false" outlineLevel="0" collapsed="false">
      <c r="A351" s="5" t="s">
        <v>706</v>
      </c>
      <c r="B351" s="5" t="str">
        <f aca="false">IFERROR(__xludf.dummyfunction("""COMPUTED_VALUE"""),"Associations")</f>
        <v>Associations</v>
      </c>
    </row>
    <row r="352" customFormat="false" ht="15.75" hidden="false" customHeight="false" outlineLevel="0" collapsed="false">
      <c r="A352" s="5" t="s">
        <v>707</v>
      </c>
      <c r="B352" s="5" t="str">
        <f aca="false">IFERROR(__xludf.dummyfunction("""COMPUTED_VALUE"""),"Boat &amp; Yacht Charters/Rentals")</f>
        <v>Boat &amp; Yacht Charters/Rentals</v>
      </c>
    </row>
    <row r="353" customFormat="false" ht="15.75" hidden="false" customHeight="false" outlineLevel="0" collapsed="false">
      <c r="A353" s="5" t="s">
        <v>708</v>
      </c>
      <c r="B353" s="5" t="str">
        <f aca="false">IFERROR(__xludf.dummyfunction("""COMPUTED_VALUE"""),"(E-)Bikes, Mountain Bike Tours &amp; Rental")</f>
        <v>(E-)Bikes, Mountain Bike Tours &amp; Rental</v>
      </c>
    </row>
    <row r="354" customFormat="false" ht="15.75" hidden="false" customHeight="false" outlineLevel="0" collapsed="false">
      <c r="A354" s="5" t="s">
        <v>709</v>
      </c>
      <c r="B354" s="5" t="str">
        <f aca="false">IFERROR(__xludf.dummyfunction("""COMPUTED_VALUE"""),"City Walking Tour")</f>
        <v>City Walking Tour</v>
      </c>
    </row>
    <row r="355" customFormat="false" ht="15.75" hidden="false" customHeight="false" outlineLevel="0" collapsed="false">
      <c r="A355" s="5" t="s">
        <v>710</v>
      </c>
      <c r="B355" s="5" t="str">
        <f aca="false">IFERROR(__xludf.dummyfunction("""COMPUTED_VALUE"""),"Boat -&amp; Yacht Excursions")</f>
        <v>Boat -&amp; Yacht Excursions</v>
      </c>
    </row>
    <row r="356" customFormat="false" ht="15.75" hidden="false" customHeight="false" outlineLevel="0" collapsed="false">
      <c r="A356" s="5" t="s">
        <v>711</v>
      </c>
      <c r="B356" s="5" t="str">
        <f aca="false">IFERROR(__xludf.dummyfunction("""COMPUTED_VALUE"""),"Cosmetic Courses")</f>
        <v>Cosmetic Courses</v>
      </c>
    </row>
    <row r="357" customFormat="false" ht="15.75" hidden="false" customHeight="false" outlineLevel="0" collapsed="false">
      <c r="A357" s="5" t="s">
        <v>712</v>
      </c>
      <c r="B357" s="5" t="str">
        <f aca="false">IFERROR(__xludf.dummyfunction("""COMPUTED_VALUE"""),"Hang Gliding &amp; Paragliding")</f>
        <v>Hang Gliding &amp; Paragliding</v>
      </c>
    </row>
    <row r="358" customFormat="false" ht="15.75" hidden="false" customHeight="false" outlineLevel="0" collapsed="false">
      <c r="A358" s="5" t="s">
        <v>713</v>
      </c>
      <c r="B358" s="5" t="str">
        <f aca="false">IFERROR(__xludf.dummyfunction("""COMPUTED_VALUE"""),"Canoeing &amp; Kayak")</f>
        <v>Canoeing &amp; Kayak</v>
      </c>
    </row>
    <row r="359" customFormat="false" ht="15.75" hidden="false" customHeight="false" outlineLevel="0" collapsed="false">
      <c r="A359" s="5" t="s">
        <v>719</v>
      </c>
      <c r="B359" s="5" t="str">
        <f aca="false">IFERROR(__xludf.dummyfunction("""COMPUTED_VALUE"""),"Beverage Tastings &amp; Courses")</f>
        <v>Beverage Tastings &amp; Courses</v>
      </c>
    </row>
    <row r="360" customFormat="false" ht="15.75" hidden="false" customHeight="false" outlineLevel="0" collapsed="false">
      <c r="A360" s="5" t="s">
        <v>723</v>
      </c>
      <c r="B360" s="5" t="str">
        <f aca="false">IFERROR(__xludf.dummyfunction("""COMPUTED_VALUE"""),"Boat &amp; Ship Tours")</f>
        <v>Boat &amp; Ship Tours</v>
      </c>
    </row>
    <row r="361" customFormat="false" ht="15.75" hidden="false" customHeight="false" outlineLevel="0" collapsed="false">
      <c r="A361" s="5" t="s">
        <v>726</v>
      </c>
      <c r="B361" s="5" t="str">
        <f aca="false">IFERROR(__xludf.dummyfunction("""COMPUTED_VALUE"""),"Theater, Variety und Comedy")</f>
        <v>Theater, Variety und Comedy</v>
      </c>
    </row>
    <row r="362" customFormat="false" ht="15.75" hidden="false" customHeight="false" outlineLevel="0" collapsed="false">
      <c r="A362" s="5" t="s">
        <v>439</v>
      </c>
      <c r="B362" s="5" t="str">
        <f aca="false">IFERROR(__xludf.dummyfunction("""COMPUTED_VALUE"""),"Jet-, Water-Ski &amp; Wakeboarding")</f>
        <v>Jet-, Water-Ski &amp; Wakeboarding</v>
      </c>
    </row>
    <row r="363" customFormat="false" ht="15.75" hidden="false" customHeight="false" outlineLevel="0" collapsed="false">
      <c r="A363" s="5" t="s">
        <v>732</v>
      </c>
      <c r="B363" s="5" t="str">
        <f aca="false">IFERROR(__xludf.dummyfunction("""COMPUTED_VALUE"""),"Coaching &amp; Teambuilding")</f>
        <v>Coaching &amp; Teambuilding</v>
      </c>
    </row>
    <row r="364" customFormat="false" ht="15.75" hidden="false" customHeight="false" outlineLevel="0" collapsed="false">
      <c r="A364" s="5" t="s">
        <v>735</v>
      </c>
      <c r="B364" s="5" t="str">
        <f aca="false">IFERROR(__xludf.dummyfunction("""COMPUTED_VALUE"""),"Wineries &amp; Vineyards")</f>
        <v>Wineries &amp; Vineyards</v>
      </c>
    </row>
    <row r="365" customFormat="false" ht="15.75" hidden="false" customHeight="false" outlineLevel="0" collapsed="false">
      <c r="A365" s="5" t="s">
        <v>738</v>
      </c>
      <c r="B365" s="5" t="str">
        <f aca="false">IFERROR(__xludf.dummyfunction("""COMPUTED_VALUE"""),"Beauty salon, Make-up &amp; Facials")</f>
        <v>Beauty salon, Make-up &amp; Facials</v>
      </c>
    </row>
    <row r="366" customFormat="false" ht="15.75" hidden="false" customHeight="false" outlineLevel="0" collapsed="false">
      <c r="A366" s="5" t="s">
        <v>740</v>
      </c>
      <c r="B366" s="5" t="str">
        <f aca="false">IFERROR(__xludf.dummyfunction("""COMPUTED_VALUE"""),"Sailing &amp; Motorboat Courses")</f>
        <v>Sailing &amp; Motorboat Courses</v>
      </c>
    </row>
    <row r="367" customFormat="false" ht="15.75" hidden="false" customHeight="false" outlineLevel="0" collapsed="false">
      <c r="A367" s="5" t="s">
        <v>742</v>
      </c>
      <c r="B367" s="5" t="str">
        <f aca="false">IFERROR(__xludf.dummyfunction("""COMPUTED_VALUE"""),"Fun &amp; Action Tours")</f>
        <v>Fun &amp; Action Tours</v>
      </c>
    </row>
    <row r="368" customFormat="false" ht="15.75" hidden="false" customHeight="false" outlineLevel="0" collapsed="false">
      <c r="A368" s="5" t="s">
        <v>745</v>
      </c>
      <c r="B368" s="5" t="str">
        <f aca="false">IFERROR(__xludf.dummyfunction("""COMPUTED_VALUE"""),"Climbing Courses")</f>
        <v>Climbing Courses</v>
      </c>
    </row>
    <row r="369" customFormat="false" ht="15.75" hidden="false" customHeight="false" outlineLevel="0" collapsed="false">
      <c r="A369" s="5" t="s">
        <v>748</v>
      </c>
      <c r="B369" s="5" t="str">
        <f aca="false">IFERROR(__xludf.dummyfunction("""COMPUTED_VALUE"""),"Guided Hiking &amp; Trekking Tours")</f>
        <v>Guided Hiking &amp; Trekking Tours</v>
      </c>
    </row>
    <row r="370" customFormat="false" ht="15.75" hidden="false" customHeight="false" outlineLevel="0" collapsed="false">
      <c r="A370" s="5" t="s">
        <v>751</v>
      </c>
      <c r="B370" s="5" t="str">
        <f aca="false">IFERROR(__xludf.dummyfunction("""COMPUTED_VALUE"""),"Tours with animals")</f>
        <v>Tours with animals</v>
      </c>
    </row>
    <row r="371" customFormat="false" ht="15.75" hidden="false" customHeight="false" outlineLevel="0" collapsed="false">
      <c r="A371" s="5" t="s">
        <v>754</v>
      </c>
      <c r="B371" s="5" t="str">
        <f aca="false">IFERROR(__xludf.dummyfunction("""COMPUTED_VALUE"""),"Wateraction, Hydrospeed &amp; Tubing")</f>
        <v>Wateraction, Hydrospeed &amp; Tubing</v>
      </c>
    </row>
    <row r="372" customFormat="false" ht="15.75" hidden="false" customHeight="false" outlineLevel="0" collapsed="false">
      <c r="A372" s="5" t="s">
        <v>757</v>
      </c>
      <c r="B372" s="5" t="str">
        <f aca="false">IFERROR(__xludf.dummyfunction("""COMPUTED_VALUE"""),"Food Tastings")</f>
        <v>Food Tastings</v>
      </c>
    </row>
    <row r="373" customFormat="false" ht="15.75" hidden="false" customHeight="false" outlineLevel="0" collapsed="false">
      <c r="A373" s="5" t="s">
        <v>760</v>
      </c>
      <c r="B373" s="5" t="str">
        <f aca="false">IFERROR(__xludf.dummyfunction("""COMPUTED_VALUE"""),"High rope Courses")</f>
        <v>High rope Courses</v>
      </c>
    </row>
    <row r="374" customFormat="false" ht="15.75" hidden="false" customHeight="false" outlineLevel="0" collapsed="false">
      <c r="A374" s="5" t="s">
        <v>763</v>
      </c>
      <c r="B374" s="5" t="str">
        <f aca="false">IFERROR(__xludf.dummyfunction("""COMPUTED_VALUE"""),"Ski &amp; Snowboard Courses/Schools")</f>
        <v>Ski &amp; Snowboard Courses/Schools</v>
      </c>
    </row>
    <row r="375" customFormat="false" ht="15.75" hidden="false" customHeight="false" outlineLevel="0" collapsed="false">
      <c r="A375" s="5" t="s">
        <v>766</v>
      </c>
      <c r="B375" s="5" t="str">
        <f aca="false">IFERROR(__xludf.dummyfunction("""COMPUTED_VALUE"""),"Cooking Classes")</f>
        <v>Cooking Classes</v>
      </c>
    </row>
    <row r="376" customFormat="false" ht="15.75" hidden="false" customHeight="false" outlineLevel="0" collapsed="false">
      <c r="A376" s="5" t="s">
        <v>769</v>
      </c>
      <c r="B376" s="5" t="str">
        <f aca="false">IFERROR(__xludf.dummyfunction("""COMPUTED_VALUE"""),"Flying Fox &amp; Zip-Line")</f>
        <v>Flying Fox &amp; Zip-Line</v>
      </c>
    </row>
    <row r="377" customFormat="false" ht="15.75" hidden="false" customHeight="false" outlineLevel="0" collapsed="false">
      <c r="A377" s="5" t="s">
        <v>772</v>
      </c>
      <c r="B377" s="5" t="str">
        <f aca="false">IFERROR(__xludf.dummyfunction("""COMPUTED_VALUE"""),"Distilleries")</f>
        <v>Distilleries</v>
      </c>
    </row>
    <row r="378" customFormat="false" ht="15.75" hidden="false" customHeight="false" outlineLevel="0" collapsed="false">
      <c r="A378" s="5" t="s">
        <v>731</v>
      </c>
      <c r="B378" s="5" t="str">
        <f aca="false">IFERROR(__xludf.dummyfunction("""COMPUTED_VALUE"""),"Indoor Playground")</f>
        <v>Indoor Playground</v>
      </c>
    </row>
    <row r="379" customFormat="false" ht="15.75" hidden="false" customHeight="false" outlineLevel="0" collapsed="false">
      <c r="A379" s="5" t="s">
        <v>777</v>
      </c>
      <c r="B379" s="5" t="str">
        <f aca="false">IFERROR(__xludf.dummyfunction("""COMPUTED_VALUE"""),"Massages")</f>
        <v>Massages</v>
      </c>
    </row>
    <row r="380" customFormat="false" ht="15.75" hidden="false" customHeight="false" outlineLevel="0" collapsed="false">
      <c r="A380" s="5" t="s">
        <v>720</v>
      </c>
      <c r="B380" s="5" t="str">
        <f aca="false">IFERROR(__xludf.dummyfunction("""COMPUTED_VALUE"""),"Culinary Tours")</f>
        <v>Culinary Tours</v>
      </c>
    </row>
    <row r="381" customFormat="false" ht="15.75" hidden="false" customHeight="false" outlineLevel="0" collapsed="false">
      <c r="A381" s="5" t="s">
        <v>641</v>
      </c>
      <c r="B381" s="5" t="str">
        <f aca="false">IFERROR(__xludf.dummyfunction("""COMPUTED_VALUE"""),"Helicopter &amp; Gyrocopter Sightseeing Flights")</f>
        <v>Helicopter &amp; Gyrocopter Sightseeing Flights</v>
      </c>
    </row>
    <row r="382" customFormat="false" ht="15.75" hidden="false" customHeight="false" outlineLevel="0" collapsed="false">
      <c r="A382" s="5" t="s">
        <v>727</v>
      </c>
      <c r="B382" s="5" t="str">
        <f aca="false">IFERROR(__xludf.dummyfunction("""COMPUTED_VALUE"""),"Do It Yourself &amp; Craft Courses")</f>
        <v>Do It Yourself &amp; Craft Courses</v>
      </c>
    </row>
    <row r="383" customFormat="false" ht="15.75" hidden="false" customHeight="false" outlineLevel="0" collapsed="false">
      <c r="A383" s="5" t="s">
        <v>729</v>
      </c>
      <c r="B383" s="5" t="str">
        <f aca="false">IFERROR(__xludf.dummyfunction("""COMPUTED_VALUE"""),"Shuttle &amp; Limo Transfers")</f>
        <v>Shuttle &amp; Limo Transfers</v>
      </c>
    </row>
    <row r="384" customFormat="false" ht="15.75" hidden="false" customHeight="false" outlineLevel="0" collapsed="false">
      <c r="A384" s="5" t="s">
        <v>733</v>
      </c>
      <c r="B384" s="5" t="str">
        <f aca="false">IFERROR(__xludf.dummyfunction("""COMPUTED_VALUE"""),"Horseback riding Tours")</f>
        <v>Horseback riding Tours</v>
      </c>
    </row>
    <row r="385" customFormat="false" ht="15.75" hidden="false" customHeight="false" outlineLevel="0" collapsed="false">
      <c r="A385" s="5" t="s">
        <v>736</v>
      </c>
      <c r="B385" s="5" t="str">
        <f aca="false">IFERROR(__xludf.dummyfunction("""COMPUTED_VALUE"""),"Theme &amp; Amusement Parks")</f>
        <v>Theme &amp; Amusement Parks</v>
      </c>
    </row>
    <row r="386" customFormat="false" ht="15.75" hidden="false" customHeight="false" outlineLevel="0" collapsed="false">
      <c r="A386" s="5" t="s">
        <v>739</v>
      </c>
      <c r="B386" s="5" t="str">
        <f aca="false">IFERROR(__xludf.dummyfunction("""COMPUTED_VALUE"""),"Experience Museum")</f>
        <v>Experience Museum</v>
      </c>
    </row>
    <row r="387" customFormat="false" ht="15.75" hidden="false" customHeight="false" outlineLevel="0" collapsed="false">
      <c r="A387" s="5" t="s">
        <v>741</v>
      </c>
      <c r="B387" s="5" t="str">
        <f aca="false">IFERROR(__xludf.dummyfunction("""COMPUTED_VALUE"""),"Folklore and local history")</f>
        <v>Folklore and local history</v>
      </c>
    </row>
    <row r="388" customFormat="false" ht="15.75" hidden="false" customHeight="false" outlineLevel="0" collapsed="false">
      <c r="A388" s="5" t="s">
        <v>743</v>
      </c>
      <c r="B388" s="5" t="str">
        <f aca="false">IFERROR(__xludf.dummyfunction("""COMPUTED_VALUE"""),"Music Courses")</f>
        <v>Music Courses</v>
      </c>
    </row>
    <row r="389" customFormat="false" ht="15.75" hidden="false" customHeight="false" outlineLevel="0" collapsed="false">
      <c r="A389" s="5" t="s">
        <v>746</v>
      </c>
      <c r="B389" s="5" t="str">
        <f aca="false">IFERROR(__xludf.dummyfunction("""COMPUTED_VALUE"""),"Classical Museum")</f>
        <v>Classical Museum</v>
      </c>
    </row>
    <row r="390" customFormat="false" ht="15.75" hidden="false" customHeight="false" outlineLevel="0" collapsed="false">
      <c r="A390" s="5" t="s">
        <v>749</v>
      </c>
      <c r="B390" s="5" t="str">
        <f aca="false">IFERROR(__xludf.dummyfunction("""COMPUTED_VALUE"""),"Whale / Dolphin Watching")</f>
        <v>Whale / Dolphin Watching</v>
      </c>
    </row>
    <row r="391" customFormat="false" ht="15.75" hidden="false" customHeight="false" outlineLevel="0" collapsed="false">
      <c r="A391" s="5" t="s">
        <v>752</v>
      </c>
      <c r="B391" s="5" t="str">
        <f aca="false">IFERROR(__xludf.dummyfunction("""COMPUTED_VALUE"""),"Race Tracks &amp; Driving Courses")</f>
        <v>Race Tracks &amp; Driving Courses</v>
      </c>
    </row>
    <row r="392" customFormat="false" ht="15.75" hidden="false" customHeight="false" outlineLevel="0" collapsed="false">
      <c r="A392" s="5" t="s">
        <v>755</v>
      </c>
      <c r="B392" s="5" t="str">
        <f aca="false">IFERROR(__xludf.dummyfunction("""COMPUTED_VALUE"""),"Glider- &amp; Airplane Tours")</f>
        <v>Glider- &amp; Airplane Tours</v>
      </c>
    </row>
    <row r="393" customFormat="false" ht="15.75" hidden="false" customHeight="false" outlineLevel="0" collapsed="false">
      <c r="A393" s="5" t="s">
        <v>758</v>
      </c>
      <c r="B393" s="5" t="str">
        <f aca="false">IFERROR(__xludf.dummyfunction("""COMPUTED_VALUE"""),"Quad, Vespa &amp; Motorcycle Tours &amp; Rental")</f>
        <v>Quad, Vespa &amp; Motorcycle Tours &amp; Rental</v>
      </c>
    </row>
    <row r="394" customFormat="false" ht="15.75" hidden="false" customHeight="false" outlineLevel="0" collapsed="false">
      <c r="A394" s="5" t="s">
        <v>761</v>
      </c>
      <c r="B394" s="5" t="str">
        <f aca="false">IFERROR(__xludf.dummyfunction("""COMPUTED_VALUE"""),"Escape Rooms")</f>
        <v>Escape Rooms</v>
      </c>
    </row>
    <row r="395" customFormat="false" ht="15.75" hidden="false" customHeight="false" outlineLevel="0" collapsed="false">
      <c r="A395" s="5" t="s">
        <v>764</v>
      </c>
      <c r="B395" s="5" t="str">
        <f aca="false">IFERROR(__xludf.dummyfunction("""COMPUTED_VALUE"""),"Breweries")</f>
        <v>Breweries</v>
      </c>
    </row>
    <row r="396" customFormat="false" ht="15.75" hidden="false" customHeight="false" outlineLevel="0" collapsed="false">
      <c r="A396" s="5" t="s">
        <v>767</v>
      </c>
      <c r="B396" s="5" t="str">
        <f aca="false">IFERROR(__xludf.dummyfunction("""COMPUTED_VALUE"""),"Festivals")</f>
        <v>Festivals</v>
      </c>
    </row>
    <row r="397" customFormat="false" ht="15.75" hidden="false" customHeight="false" outlineLevel="0" collapsed="false">
      <c r="A397" s="5" t="s">
        <v>770</v>
      </c>
      <c r="B397" s="5" t="str">
        <f aca="false">IFERROR(__xludf.dummyfunction("""COMPUTED_VALUE"""),"Castles, Palaces &amp; Churches")</f>
        <v>Castles, Palaces &amp; Churches</v>
      </c>
    </row>
    <row r="398" customFormat="false" ht="15.75" hidden="false" customHeight="false" outlineLevel="0" collapsed="false">
      <c r="A398" s="5" t="s">
        <v>773</v>
      </c>
      <c r="B398" s="5" t="str">
        <f aca="false">IFERROR(__xludf.dummyfunction("""COMPUTED_VALUE"""),"Guided Ski &amp; Mountain Tours")</f>
        <v>Guided Ski &amp; Mountain Tours</v>
      </c>
    </row>
    <row r="399" customFormat="false" ht="15.75" hidden="false" customHeight="false" outlineLevel="0" collapsed="false">
      <c r="A399" s="5" t="s">
        <v>775</v>
      </c>
      <c r="B399" s="5" t="str">
        <f aca="false">IFERROR(__xludf.dummyfunction("""COMPUTED_VALUE"""),"Spas, Saunas &amp; Hammams")</f>
        <v>Spas, Saunas &amp; Hammams</v>
      </c>
    </row>
    <row r="400" customFormat="false" ht="15.75" hidden="false" customHeight="false" outlineLevel="0" collapsed="false">
      <c r="A400" s="5" t="s">
        <v>778</v>
      </c>
      <c r="B400" s="5" t="str">
        <f aca="false">IFERROR(__xludf.dummyfunction("""COMPUTED_VALUE"""),"Golf")</f>
        <v>Golf</v>
      </c>
    </row>
    <row r="401" customFormat="false" ht="15.75" hidden="false" customHeight="false" outlineLevel="0" collapsed="false">
      <c r="A401" s="5" t="s">
        <v>780</v>
      </c>
      <c r="B401" s="5" t="str">
        <f aca="false">IFERROR(__xludf.dummyfunction("""COMPUTED_VALUE"""),"Ballooning/ Ballon Ride")</f>
        <v>Ballooning/ Ballon Ride</v>
      </c>
    </row>
    <row r="402" customFormat="false" ht="15.75" hidden="false" customHeight="false" outlineLevel="0" collapsed="false">
      <c r="A402" s="5" t="s">
        <v>782</v>
      </c>
      <c r="B402" s="5" t="str">
        <f aca="false">IFERROR(__xludf.dummyfunction("""COMPUTED_VALUE"""),"Thermal Baths &amp; (Swimming) Pools")</f>
        <v>Thermal Baths &amp; (Swimming) Pools</v>
      </c>
    </row>
    <row r="403" customFormat="false" ht="15.75" hidden="false" customHeight="false" outlineLevel="0" collapsed="false">
      <c r="A403" s="5" t="s">
        <v>784</v>
      </c>
      <c r="B403" s="5" t="str">
        <f aca="false">IFERROR(__xludf.dummyfunction("""COMPUTED_VALUE"""),"Trampoline")</f>
        <v>Trampoline</v>
      </c>
    </row>
    <row r="404" customFormat="false" ht="15.75" hidden="false" customHeight="false" outlineLevel="0" collapsed="false">
      <c r="A404" s="5" t="s">
        <v>786</v>
      </c>
      <c r="B404" s="5" t="str">
        <f aca="false">IFERROR(__xludf.dummyfunction("""COMPUTED_VALUE"""),"Lasertag")</f>
        <v>Lasertag</v>
      </c>
    </row>
    <row r="405" customFormat="false" ht="15.75" hidden="false" customHeight="false" outlineLevel="0" collapsed="false">
      <c r="A405" s="5" t="s">
        <v>788</v>
      </c>
      <c r="B405" s="5" t="str">
        <f aca="false">IFERROR(__xludf.dummyfunction("""COMPUTED_VALUE"""),"Yoga, Pilates &amp; Qi Gong Courses")</f>
        <v>Yoga, Pilates &amp; Qi Gong Courses</v>
      </c>
    </row>
    <row r="406" customFormat="false" ht="15.75" hidden="false" customHeight="false" outlineLevel="0" collapsed="false">
      <c r="A406" s="5" t="s">
        <v>534</v>
      </c>
      <c r="B406" s="5" t="str">
        <f aca="false">IFERROR(__xludf.dummyfunction("""COMPUTED_VALUE"""),"Photo &amp; Film courses &amp; Workshops")</f>
        <v>Photo &amp; Film courses &amp; Workshops</v>
      </c>
    </row>
    <row r="407" customFormat="false" ht="15.75" hidden="false" customHeight="false" outlineLevel="0" collapsed="false">
      <c r="A407" s="5" t="s">
        <v>791</v>
      </c>
      <c r="B407" s="5" t="str">
        <f aca="false">IFERROR(__xludf.dummyfunction("""COMPUTED_VALUE"""),"Zoos, Animal Parks &amp; Aquariums")</f>
        <v>Zoos, Animal Parks &amp; Aquariums</v>
      </c>
    </row>
    <row r="408" customFormat="false" ht="15.75" hidden="false" customHeight="false" outlineLevel="0" collapsed="false">
      <c r="A408" s="5" t="s">
        <v>793</v>
      </c>
      <c r="B408" s="5" t="str">
        <f aca="false">IFERROR(__xludf.dummyfunction("""COMPUTED_VALUE"""),"Wind, Wave &amp; (Kite-)Surfing Courses")</f>
        <v>Wind, Wave &amp; (Kite-)Surfing Courses</v>
      </c>
    </row>
    <row r="409" customFormat="false" ht="15.75" hidden="false" customHeight="false" outlineLevel="0" collapsed="false">
      <c r="A409" s="5" t="s">
        <v>490</v>
      </c>
      <c r="B409" s="5" t="str">
        <f aca="false">IFERROR(__xludf.dummyfunction("""COMPUTED_VALUE"""),"Go-Cart")</f>
        <v>Go-Cart</v>
      </c>
    </row>
    <row r="410" customFormat="false" ht="15.75" hidden="false" customHeight="false" outlineLevel="0" collapsed="false">
      <c r="A410" s="5" t="s">
        <v>796</v>
      </c>
      <c r="B410" s="5" t="str">
        <f aca="false">IFERROR(__xludf.dummyfunction("""COMPUTED_VALUE"""),"Factory Tours")</f>
        <v>Factory Tours</v>
      </c>
    </row>
    <row r="411" customFormat="false" ht="15.75" hidden="false" customHeight="false" outlineLevel="0" collapsed="false">
      <c r="A411" s="5" t="s">
        <v>798</v>
      </c>
      <c r="B411" s="5" t="str">
        <f aca="false">IFERROR(__xludf.dummyfunction("""COMPUTED_VALUE"""),"Falconry")</f>
        <v>Falconry</v>
      </c>
    </row>
    <row r="412" customFormat="false" ht="15.75" hidden="false" customHeight="false" outlineLevel="0" collapsed="false">
      <c r="A412" s="5" t="s">
        <v>799</v>
      </c>
      <c r="B412" s="5" t="str">
        <f aca="false">IFERROR(__xludf.dummyfunction("""COMPUTED_VALUE"""),"Nature Parks")</f>
        <v>Nature Parks</v>
      </c>
    </row>
    <row r="413" customFormat="false" ht="15.75" hidden="false" customHeight="false" outlineLevel="0" collapsed="false">
      <c r="A413" s="5" t="s">
        <v>800</v>
      </c>
      <c r="B413" s="5" t="str">
        <f aca="false">IFERROR(__xludf.dummyfunction("""COMPUTED_VALUE"""),"Car &amp; Oldtimer")</f>
        <v>Car &amp; Oldtimer</v>
      </c>
    </row>
    <row r="414" customFormat="false" ht="15.75" hidden="false" customHeight="false" outlineLevel="0" collapsed="false">
      <c r="A414" s="5" t="s">
        <v>801</v>
      </c>
      <c r="B414" s="5" t="str">
        <f aca="false">IFERROR(__xludf.dummyfunction("""COMPUTED_VALUE"""),"Pub Tours/Crawls")</f>
        <v>Pub Tours/Crawls</v>
      </c>
    </row>
    <row r="415" customFormat="false" ht="15.75" hidden="false" customHeight="false" outlineLevel="0" collapsed="false">
      <c r="A415" s="5" t="s">
        <v>802</v>
      </c>
      <c r="B415" s="5" t="str">
        <f aca="false">IFERROR(__xludf.dummyfunction("""COMPUTED_VALUE"""),"Multiactivity Center")</f>
        <v>Multiactivity Center</v>
      </c>
    </row>
    <row r="416" customFormat="false" ht="15.75" hidden="false" customHeight="false" outlineLevel="0" collapsed="false">
      <c r="A416" s="5" t="s">
        <v>580</v>
      </c>
      <c r="B416" s="5" t="str">
        <f aca="false">IFERROR(__xludf.dummyfunction("""COMPUTED_VALUE"""),"Bubble Soccer &amp; Soccer Golf")</f>
        <v>Bubble Soccer &amp; Soccer Golf</v>
      </c>
    </row>
    <row r="417" customFormat="false" ht="15.75" hidden="false" customHeight="false" outlineLevel="0" collapsed="false">
      <c r="A417" s="5" t="s">
        <v>624</v>
      </c>
      <c r="B417" s="5" t="str">
        <f aca="false">IFERROR(__xludf.dummyfunction("""COMPUTED_VALUE"""),"Mini -&amp; Adventure Golf")</f>
        <v>Mini -&amp; Adventure Golf</v>
      </c>
    </row>
    <row r="418" customFormat="false" ht="15.75" hidden="false" customHeight="false" outlineLevel="0" collapsed="false">
      <c r="A418" s="5" t="s">
        <v>803</v>
      </c>
      <c r="B418" s="5" t="str">
        <f aca="false">IFERROR(__xludf.dummyfunction("""COMPUTED_VALUE"""),"Bungee jumping")</f>
        <v>Bungee jumping</v>
      </c>
    </row>
    <row r="419" customFormat="false" ht="15.75" hidden="false" customHeight="false" outlineLevel="0" collapsed="false">
      <c r="A419" s="5" t="s">
        <v>804</v>
      </c>
      <c r="B419" s="5" t="str">
        <f aca="false">IFERROR(__xludf.dummyfunction("""COMPUTED_VALUE"""),"Simulators")</f>
        <v>Simulators</v>
      </c>
    </row>
    <row r="420" customFormat="false" ht="15.75" hidden="false" customHeight="false" outlineLevel="0" collapsed="false">
      <c r="A420" s="5" t="s">
        <v>805</v>
      </c>
      <c r="B420" s="5" t="str">
        <f aca="false">IFERROR(__xludf.dummyfunction("""COMPUTED_VALUE"""),"SUP Tours &amp; Rentals")</f>
        <v>SUP Tours &amp; Rentals</v>
      </c>
    </row>
    <row r="421" customFormat="false" ht="15.75" hidden="false" customHeight="false" outlineLevel="0" collapsed="false">
      <c r="A421" s="5" t="s">
        <v>806</v>
      </c>
      <c r="B421" s="5" t="str">
        <f aca="false">IFERROR(__xludf.dummyfunction("""COMPUTED_VALUE"""),"Special Accommodations")</f>
        <v>Special Accommodations</v>
      </c>
    </row>
    <row r="422" customFormat="false" ht="15.75" hidden="false" customHeight="false" outlineLevel="0" collapsed="false">
      <c r="A422" s="5" t="s">
        <v>807</v>
      </c>
      <c r="B422" s="5" t="str">
        <f aca="false">IFERROR(__xludf.dummyfunction("""COMPUTED_VALUE"""),"Caves &amp; Mines")</f>
        <v>Caves &amp; Mines</v>
      </c>
    </row>
    <row r="423" customFormat="false" ht="15.75" hidden="false" customHeight="false" outlineLevel="0" collapsed="false">
      <c r="A423" s="5" t="s">
        <v>808</v>
      </c>
      <c r="B423" s="5" t="str">
        <f aca="false">IFERROR(__xludf.dummyfunction("""COMPUTED_VALUE"""),"Fitness &amp; Strength")</f>
        <v>Fitness &amp; Strength</v>
      </c>
    </row>
    <row r="424" customFormat="false" ht="15.75" hidden="false" customHeight="false" outlineLevel="0" collapsed="false">
      <c r="A424" s="5" t="s">
        <v>809</v>
      </c>
      <c r="B424" s="5" t="str">
        <f aca="false">IFERROR(__xludf.dummyfunction("""COMPUTED_VALUE"""),"Off-Road")</f>
        <v>Off-Road</v>
      </c>
    </row>
    <row r="425" customFormat="false" ht="15.75" hidden="false" customHeight="false" outlineLevel="0" collapsed="false">
      <c r="A425" s="5" t="s">
        <v>810</v>
      </c>
      <c r="B425" s="5" t="str">
        <f aca="false">IFERROR(__xludf.dummyfunction("""COMPUTED_VALUE"""),"Dinner Experiences")</f>
        <v>Dinner Experiences</v>
      </c>
    </row>
    <row r="426" customFormat="false" ht="15.75" hidden="false" customHeight="false" outlineLevel="0" collapsed="false">
      <c r="A426" s="5" t="s">
        <v>811</v>
      </c>
      <c r="B426" s="5" t="str">
        <f aca="false">IFERROR(__xludf.dummyfunction("""COMPUTED_VALUE"""),"Stadium Tours")</f>
        <v>Stadium Tours</v>
      </c>
    </row>
    <row r="427" customFormat="false" ht="15.75" hidden="false" customHeight="false" outlineLevel="0" collapsed="false">
      <c r="A427" s="5" t="s">
        <v>812</v>
      </c>
      <c r="B427" s="5" t="str">
        <f aca="false">IFERROR(__xludf.dummyfunction("""COMPUTED_VALUE"""),"Shooting Sports")</f>
        <v>Shooting Sports</v>
      </c>
    </row>
    <row r="428" customFormat="false" ht="15.75" hidden="false" customHeight="false" outlineLevel="0" collapsed="false">
      <c r="A428" s="5" t="s">
        <v>813</v>
      </c>
      <c r="B428" s="5" t="str">
        <f aca="false">IFERROR(__xludf.dummyfunction("""COMPUTED_VALUE"""),"Diving &amp; Snorkeling")</f>
        <v>Diving &amp; Snorkeling</v>
      </c>
    </row>
    <row r="429" customFormat="false" ht="15.75" hidden="false" customHeight="false" outlineLevel="0" collapsed="false">
      <c r="A429" s="5" t="s">
        <v>814</v>
      </c>
      <c r="B429" s="5" t="str">
        <f aca="false">IFERROR(__xludf.dummyfunction("""COMPUTED_VALUE"""),"Water Parks")</f>
        <v>Water Parks</v>
      </c>
    </row>
    <row r="430" customFormat="false" ht="15.75" hidden="false" customHeight="false" outlineLevel="0" collapsed="false">
      <c r="A430" s="5" t="s">
        <v>815</v>
      </c>
      <c r="B430" s="5" t="str">
        <f aca="false">IFERROR(__xludf.dummyfunction("""COMPUTED_VALUE"""),"Fairs")</f>
        <v>Fairs</v>
      </c>
    </row>
    <row r="431" customFormat="false" ht="15.75" hidden="false" customHeight="false" outlineLevel="0" collapsed="false">
      <c r="A431" s="5" t="s">
        <v>816</v>
      </c>
      <c r="B431" s="5" t="str">
        <f aca="false">IFERROR(__xludf.dummyfunction("""COMPUTED_VALUE"""),"Artists &amp; Live Acts")</f>
        <v>Artists &amp; Live Acts</v>
      </c>
    </row>
    <row r="432" customFormat="false" ht="15.75" hidden="false" customHeight="false" outlineLevel="0" collapsed="false">
      <c r="A432" s="5" t="s">
        <v>817</v>
      </c>
      <c r="B432" s="5" t="str">
        <f aca="false">IFERROR(__xludf.dummyfunction("""COMPUTED_VALUE"""),"Carriage &amp; Richshaw Tours")</f>
        <v>Carriage &amp; Richshaw Tours</v>
      </c>
    </row>
    <row r="433" customFormat="false" ht="15.75" hidden="false" customHeight="false" outlineLevel="0" collapsed="false">
      <c r="A433" s="5" t="s">
        <v>574</v>
      </c>
      <c r="B433" s="5" t="str">
        <f aca="false">IFERROR(__xludf.dummyfunction("""COMPUTED_VALUE"""),"Sled Dog Rides")</f>
        <v>Sled Dog Rides</v>
      </c>
    </row>
    <row r="434" customFormat="false" ht="15.75" hidden="false" customHeight="false" outlineLevel="0" collapsed="false">
      <c r="A434" s="5" t="s">
        <v>818</v>
      </c>
      <c r="B434" s="5" t="str">
        <f aca="false">IFERROR(__xludf.dummyfunction("""COMPUTED_VALUE"""),"Manufactures")</f>
        <v>Manufactures</v>
      </c>
    </row>
    <row r="435" customFormat="false" ht="15.75" hidden="false" customHeight="false" outlineLevel="0" collapsed="false">
      <c r="A435" s="5" t="s">
        <v>819</v>
      </c>
      <c r="B435" s="5" t="str">
        <f aca="false">IFERROR(__xludf.dummyfunction("""COMPUTED_VALUE"""),"Adult Evening Classes")</f>
        <v>Adult Evening Classes</v>
      </c>
    </row>
    <row r="436" customFormat="false" ht="15.75" hidden="false" customHeight="false" outlineLevel="0" collapsed="false">
      <c r="A436" s="5" t="s">
        <v>820</v>
      </c>
      <c r="B436" s="5" t="str">
        <f aca="false">IFERROR(__xludf.dummyfunction("""COMPUTED_VALUE"""),"Concerts, Operas &amp; Musicals")</f>
        <v>Concerts, Operas &amp; Musicals</v>
      </c>
    </row>
    <row r="437" customFormat="false" ht="15.75" hidden="false" customHeight="false" outlineLevel="0" collapsed="false">
      <c r="A437" s="5" t="s">
        <v>821</v>
      </c>
      <c r="B437" s="5" t="str">
        <f aca="false">IFERROR(__xludf.dummyfunction("""COMPUTED_VALUE"""),"Speedboat &amp; RIB (rigid inflatable boat)")</f>
        <v>Speedboat &amp; RIB (rigid inflatable boat)</v>
      </c>
    </row>
    <row r="438" customFormat="false" ht="15.75" hidden="false" customHeight="false" outlineLevel="0" collapsed="false">
      <c r="A438" s="5" t="s">
        <v>822</v>
      </c>
      <c r="B438" s="5" t="str">
        <f aca="false">IFERROR(__xludf.dummyfunction("""COMPUTED_VALUE"""),"Snow &amp; Fun Action")</f>
        <v>Snow &amp; Fun Action</v>
      </c>
    </row>
    <row r="439" customFormat="false" ht="15.75" hidden="false" customHeight="false" outlineLevel="0" collapsed="false">
      <c r="A439" s="5" t="s">
        <v>823</v>
      </c>
      <c r="B439" s="5" t="str">
        <f aca="false">IFERROR(__xludf.dummyfunction("""COMPUTED_VALUE"""),"Downhill Racing &amp; Bike Parks")</f>
        <v>Downhill Racing &amp; Bike Parks</v>
      </c>
    </row>
    <row r="440" customFormat="false" ht="15.75" hidden="false" customHeight="false" outlineLevel="0" collapsed="false">
      <c r="A440" s="5" t="s">
        <v>824</v>
      </c>
      <c r="B440" s="5" t="str">
        <f aca="false">IFERROR(__xludf.dummyfunction("""COMPUTED_VALUE"""),"Mountain railway &amp; Lift operators")</f>
        <v>Mountain railway &amp; Lift operators</v>
      </c>
    </row>
    <row r="441" customFormat="false" ht="15.75" hidden="false" customHeight="false" outlineLevel="0" collapsed="false">
      <c r="A441" s="5" t="s">
        <v>825</v>
      </c>
      <c r="B441" s="5" t="str">
        <f aca="false">IFERROR(__xludf.dummyfunction("""COMPUTED_VALUE"""),"Meditation")</f>
        <v>Meditation</v>
      </c>
    </row>
    <row r="442" customFormat="false" ht="15.75" hidden="false" customHeight="false" outlineLevel="0" collapsed="false">
      <c r="A442" s="5" t="s">
        <v>826</v>
      </c>
      <c r="B442" s="5" t="str">
        <f aca="false">IFERROR(__xludf.dummyfunction("""COMPUTED_VALUE"""),"Flight Schools")</f>
        <v>Flight Schools</v>
      </c>
    </row>
    <row r="443" customFormat="false" ht="15.75" hidden="false" customHeight="false" outlineLevel="0" collapsed="false">
      <c r="A443" s="5" t="s">
        <v>827</v>
      </c>
      <c r="B443" s="5" t="str">
        <f aca="false">IFERROR(__xludf.dummyfunction("""COMPUTED_VALUE"""),"Floating")</f>
        <v>Floating</v>
      </c>
    </row>
    <row r="444" customFormat="false" ht="15.75" hidden="false" customHeight="false" outlineLevel="0" collapsed="false">
      <c r="A444" s="5" t="s">
        <v>828</v>
      </c>
      <c r="B444" s="5" t="str">
        <f aca="false">IFERROR(__xludf.dummyfunction("""COMPUTED_VALUE"""),"Photoshooting")</f>
        <v>Photoshooting</v>
      </c>
    </row>
    <row r="445" customFormat="false" ht="15.75" hidden="false" customHeight="false" outlineLevel="0" collapsed="false">
      <c r="A445" s="5" t="s">
        <v>829</v>
      </c>
      <c r="B445" s="5" t="str">
        <f aca="false">IFERROR(__xludf.dummyfunction("""COMPUTED_VALUE"""),"Ice skating &amp; Ice hockey")</f>
        <v>Ice skating &amp; Ice hockey</v>
      </c>
    </row>
    <row r="446" customFormat="false" ht="15.75" hidden="false" customHeight="false" outlineLevel="0" collapsed="false">
      <c r="A446" s="5" t="s">
        <v>830</v>
      </c>
      <c r="B446" s="5" t="str">
        <f aca="false">IFERROR(__xludf.dummyfunction("""COMPUTED_VALUE"""),"Wind tunnel")</f>
        <v>Wind tunnel</v>
      </c>
    </row>
    <row r="447" customFormat="false" ht="15.75" hidden="false" customHeight="false" outlineLevel="0" collapsed="false">
      <c r="A447" s="5" t="s">
        <v>831</v>
      </c>
      <c r="B447" s="5" t="str">
        <f aca="false">IFERROR(__xludf.dummyfunction("""COMPUTED_VALUE"""),"(Botanical) Gardens")</f>
        <v>(Botanical) Gardens</v>
      </c>
    </row>
    <row r="448" customFormat="false" ht="15.75" hidden="false" customHeight="false" outlineLevel="0" collapsed="false">
      <c r="A448" s="5" t="s">
        <v>832</v>
      </c>
      <c r="B448" s="5" t="str">
        <f aca="false">IFERROR(__xludf.dummyfunction("""COMPUTED_VALUE"""),"Bouldering &amp; House-, Freerunning, Parkour")</f>
        <v>Bouldering &amp; House-, Freerunning, Parkour</v>
      </c>
    </row>
    <row r="449" customFormat="false" ht="15.75" hidden="false" customHeight="false" outlineLevel="0" collapsed="false">
      <c r="A449" s="5" t="s">
        <v>833</v>
      </c>
      <c r="B449" s="5" t="str">
        <f aca="false">IFERROR(__xludf.dummyfunction("""COMPUTED_VALUE"""),"Crime, Night &amp; Scary Tours")</f>
        <v>Crime, Night &amp; Scary Tours</v>
      </c>
    </row>
    <row r="450" customFormat="false" ht="15.75" hidden="false" customHeight="false" outlineLevel="0" collapsed="false">
      <c r="A450" s="5" t="s">
        <v>834</v>
      </c>
      <c r="B450" s="5" t="str">
        <f aca="false">IFERROR(__xludf.dummyfunction("""COMPUTED_VALUE"""),"Painting, Drawing &amp; Modeling Courses")</f>
        <v>Painting, Drawing &amp; Modeling Courses</v>
      </c>
    </row>
    <row r="451" customFormat="false" ht="15.75" hidden="false" customHeight="false" outlineLevel="0" collapsed="false">
      <c r="A451" s="5" t="s">
        <v>835</v>
      </c>
      <c r="B451" s="5" t="str">
        <f aca="false">IFERROR(__xludf.dummyfunction("""COMPUTED_VALUE"""),"Survival")</f>
        <v>Survival</v>
      </c>
    </row>
    <row r="452" customFormat="false" ht="15.75" hidden="false" customHeight="false" outlineLevel="0" collapsed="false">
      <c r="A452" s="5" t="s">
        <v>687</v>
      </c>
      <c r="B452" s="5" t="str">
        <f aca="false">IFERROR(__xludf.dummyfunction("""COMPUTED_VALUE"""),"Sport Courts")</f>
        <v>Sport Courts</v>
      </c>
    </row>
    <row r="453" customFormat="false" ht="15.75" hidden="false" customHeight="false" outlineLevel="0" collapsed="false">
      <c r="A453" s="5" t="s">
        <v>836</v>
      </c>
      <c r="B453" s="5" t="str">
        <f aca="false">IFERROR(__xludf.dummyfunction("""COMPUTED_VALUE"""),"Bowling &amp; Skittles")</f>
        <v>Bowling &amp; Skittles</v>
      </c>
    </row>
    <row r="454" customFormat="false" ht="15.75" hidden="false" customHeight="false" outlineLevel="0" collapsed="false">
      <c r="A454" s="5" t="s">
        <v>837</v>
      </c>
      <c r="B454" s="5" t="str">
        <f aca="false">IFERROR(__xludf.dummyfunction("""COMPUTED_VALUE"""),"Event Supplies")</f>
        <v>Event Supplies</v>
      </c>
    </row>
    <row r="455" customFormat="false" ht="15.75" hidden="false" customHeight="false" outlineLevel="0" collapsed="false">
      <c r="A455" s="5" t="s">
        <v>838</v>
      </c>
      <c r="B455" s="5" t="str">
        <f aca="false">IFERROR(__xludf.dummyfunction("""COMPUTED_VALUE"""),"Geocaching / GPS Tours")</f>
        <v>Geocaching / GPS Tours</v>
      </c>
    </row>
    <row r="456" customFormat="false" ht="15.75" hidden="false" customHeight="false" outlineLevel="0" collapsed="false">
      <c r="A456" s="5" t="s">
        <v>839</v>
      </c>
      <c r="B456" s="5" t="str">
        <f aca="false">IFERROR(__xludf.dummyfunction("""COMPUTED_VALUE"""),"Personal Shopping &amp; Style Advice")</f>
        <v>Personal Shopping &amp; Style Advice</v>
      </c>
    </row>
    <row r="457" customFormat="false" ht="15.75" hidden="false" customHeight="false" outlineLevel="0" collapsed="false">
      <c r="A457" s="5" t="s">
        <v>840</v>
      </c>
      <c r="B457" s="5" t="str">
        <f aca="false">IFERROR(__xludf.dummyfunction("""COMPUTED_VALUE"""),"Snowshoeing")</f>
        <v>Snowshoeing</v>
      </c>
    </row>
    <row r="458" customFormat="false" ht="15.75" hidden="false" customHeight="false" outlineLevel="0" collapsed="false">
      <c r="A458" s="5" t="s">
        <v>841</v>
      </c>
      <c r="B458" s="5" t="str">
        <f aca="false">IFERROR(__xludf.dummyfunction("""COMPUTED_VALUE"""),"Landmarks")</f>
        <v>Landmarks</v>
      </c>
    </row>
    <row r="459" customFormat="false" ht="15.75" hidden="false" customHeight="false" outlineLevel="0" collapsed="false">
      <c r="A459" s="5" t="s">
        <v>842</v>
      </c>
      <c r="B459" s="5" t="str">
        <f aca="false">IFERROR(__xludf.dummyfunction("""COMPUTED_VALUE"""),"Dance school &amp; Studio")</f>
        <v>Dance school &amp; Studio</v>
      </c>
    </row>
    <row r="460" customFormat="false" ht="15.75" hidden="false" customHeight="false" outlineLevel="0" collapsed="false">
      <c r="A460" s="5" t="s">
        <v>843</v>
      </c>
      <c r="B460" s="5" t="str">
        <f aca="false">IFERROR(__xludf.dummyfunction("""COMPUTED_VALUE"""),"Airport Tours")</f>
        <v>Airport Tours</v>
      </c>
    </row>
    <row r="461" customFormat="false" ht="15.75" hidden="false" customHeight="false" outlineLevel="0" collapsed="false">
      <c r="A461" s="5" t="s">
        <v>844</v>
      </c>
      <c r="B461" s="5" t="str">
        <f aca="false">IFERROR(__xludf.dummyfunction("""COMPUTED_VALUE"""),"Sport Events")</f>
        <v>Sport Events</v>
      </c>
    </row>
    <row r="462" customFormat="false" ht="15.75" hidden="false" customHeight="false" outlineLevel="0" collapsed="false">
      <c r="A462" s="5" t="s">
        <v>845</v>
      </c>
      <c r="B462" s="5" t="str">
        <f aca="false">IFERROR(__xludf.dummyfunction("""COMPUTED_VALUE"""),"Salt Caves")</f>
        <v>Salt Caves</v>
      </c>
    </row>
    <row r="463" customFormat="false" ht="15.75" hidden="false" customHeight="false" outlineLevel="0" collapsed="false">
      <c r="A463" s="5" t="s">
        <v>846</v>
      </c>
      <c r="B463" s="5" t="str">
        <f aca="false">IFERROR(__xludf.dummyfunction("""COMPUTED_VALUE"""),"Biathlon &amp; Cross Country")</f>
        <v>Biathlon &amp; Cross Country</v>
      </c>
    </row>
    <row r="464" customFormat="false" ht="15.75" hidden="false" customHeight="false" outlineLevel="0" collapsed="false">
      <c r="A464" s="5" t="s">
        <v>847</v>
      </c>
      <c r="B464" s="5" t="str">
        <f aca="false">IFERROR(__xludf.dummyfunction("""COMPUTED_VALUE"""),"Circus")</f>
        <v>Circus</v>
      </c>
    </row>
    <row r="465" customFormat="false" ht="15.75" hidden="false" customHeight="false" outlineLevel="0" collapsed="false">
      <c r="A465" s="5" t="s">
        <v>848</v>
      </c>
      <c r="B465" s="5" t="str">
        <f aca="false">IFERROR(__xludf.dummyfunction("""COMPUTED_VALUE"""),"Comedy Tours")</f>
        <v>Comedy Tours</v>
      </c>
    </row>
    <row r="466" customFormat="false" ht="15.75" hidden="false" customHeight="false" outlineLevel="0" collapsed="false">
      <c r="A466" s="5" t="s">
        <v>731</v>
      </c>
      <c r="B466" s="5" t="str">
        <f aca="false">IFERROR(__xludf.dummyfunction("""COMPUTED_VALUE"""),"Bobsleigh &amp; Sledding")</f>
        <v>Bobsleigh &amp; Sledding</v>
      </c>
    </row>
    <row r="467" customFormat="false" ht="15.75" hidden="false" customHeight="false" outlineLevel="0" collapsed="false">
      <c r="A467" s="5" t="s">
        <v>849</v>
      </c>
      <c r="B467" s="5" t="str">
        <f aca="false">IFERROR(__xludf.dummyfunction("""COMPUTED_VALUE"""),"Axe throwing")</f>
        <v>Axe throwing</v>
      </c>
    </row>
    <row r="468" customFormat="false" ht="15.75" hidden="false" customHeight="false" outlineLevel="0" collapsed="false">
      <c r="A468" s="5" t="s">
        <v>850</v>
      </c>
      <c r="B468" s="5" t="str">
        <f aca="false">IFERROR(__xludf.dummyfunction("""COMPUTED_VALUE"""),"Artificial Surf Wave")</f>
        <v>Artificial Surf Wave</v>
      </c>
    </row>
    <row r="469" customFormat="false" ht="15.75" hidden="false" customHeight="false" outlineLevel="0" collapsed="false">
      <c r="A469" s="5" t="s">
        <v>851</v>
      </c>
      <c r="B469" s="5" t="str">
        <f aca="false">IFERROR(__xludf.dummyfunction("""COMPUTED_VALUE"""),"Ordinary Classes")</f>
        <v>Ordinary Classes</v>
      </c>
    </row>
    <row r="470" customFormat="false" ht="15.75" hidden="false" customHeight="false" outlineLevel="0" collapsed="false">
      <c r="A470" s="5" t="s">
        <v>584</v>
      </c>
      <c r="B470" s="5" t="str">
        <f aca="false">IFERROR(__xludf.dummyfunction("""COMPUTED_VALUE"""),"Designing &amp; Handicrafts")</f>
        <v>Designing &amp; Handicrafts</v>
      </c>
    </row>
    <row r="471" customFormat="false" ht="15.75" hidden="false" customHeight="false" outlineLevel="0" collapsed="false">
      <c r="A471" s="5" t="s">
        <v>852</v>
      </c>
      <c r="B471" s="5" t="str">
        <f aca="false">IFERROR(__xludf.dummyfunction("""COMPUTED_VALUE"""),"Wine Tastings")</f>
        <v>Wine Tastings</v>
      </c>
    </row>
    <row r="472" customFormat="false" ht="15.75" hidden="false" customHeight="false" outlineLevel="0" collapsed="false">
      <c r="A472" s="5" t="s">
        <v>853</v>
      </c>
      <c r="B472" s="5" t="str">
        <f aca="false">IFERROR(__xludf.dummyfunction("""COMPUTED_VALUE"""),"Alpaca")</f>
        <v>Alpaca</v>
      </c>
    </row>
    <row r="473" customFormat="false" ht="15.75" hidden="false" customHeight="false" outlineLevel="0" collapsed="false">
      <c r="A473" s="5" t="s">
        <v>854</v>
      </c>
      <c r="B473" s="5" t="str">
        <f aca="false">IFERROR(__xludf.dummyfunction("""COMPUTED_VALUE"""),"Lama")</f>
        <v>Lama</v>
      </c>
    </row>
    <row r="474" customFormat="false" ht="15.75" hidden="false" customHeight="false" outlineLevel="0" collapsed="false">
      <c r="A474" s="5" t="s">
        <v>855</v>
      </c>
      <c r="B474" s="5" t="str">
        <f aca="false">IFERROR(__xludf.dummyfunction("""COMPUTED_VALUE"""),"Excavator Driving")</f>
        <v>Excavator Driving</v>
      </c>
    </row>
    <row r="475" customFormat="false" ht="15.75" hidden="false" customHeight="false" outlineLevel="0" collapsed="false">
      <c r="A475" s="5" t="s">
        <v>856</v>
      </c>
      <c r="B475" s="5" t="str">
        <f aca="false">IFERROR(__xludf.dummyfunction("""COMPUTED_VALUE"""),"Beer Tastings")</f>
        <v>Beer Tastings</v>
      </c>
    </row>
    <row r="476" customFormat="false" ht="15.75" hidden="false" customHeight="false" outlineLevel="0" collapsed="false">
      <c r="A476" s="5" t="s">
        <v>608</v>
      </c>
      <c r="B476" s="5" t="str">
        <f aca="false">IFERROR(__xludf.dummyfunction("""COMPUTED_VALUE"""),"Buggy Driving")</f>
        <v>Buggy Driving</v>
      </c>
    </row>
    <row r="477" customFormat="false" ht="15.75" hidden="false" customHeight="false" outlineLevel="0" collapsed="false">
      <c r="A477" s="5" t="s">
        <v>857</v>
      </c>
      <c r="B477" s="5" t="str">
        <f aca="false">IFERROR(__xludf.dummyfunction("""COMPUTED_VALUE"""),"Music Concerts")</f>
        <v>Music Concerts</v>
      </c>
    </row>
    <row r="478" customFormat="false" ht="15.75" hidden="false" customHeight="false" outlineLevel="0" collapsed="false">
      <c r="A478" s="5" t="s">
        <v>858</v>
      </c>
      <c r="B478" s="5" t="str">
        <f aca="false">IFERROR(__xludf.dummyfunction("""COMPUTED_VALUE"""),"Baking &amp; Sweet(s) Classes")</f>
        <v>Baking &amp; Sweet(s) Classes</v>
      </c>
    </row>
    <row r="479" customFormat="false" ht="15.75" hidden="false" customHeight="false" outlineLevel="0" collapsed="false">
      <c r="A479" s="5" t="s">
        <v>859</v>
      </c>
      <c r="B479" s="5" t="str">
        <f aca="false">IFERROR(__xludf.dummyfunction("""COMPUTED_VALUE"""),"Barista Courses")</f>
        <v>Barista Courses</v>
      </c>
    </row>
    <row r="480" customFormat="false" ht="15.75" hidden="false" customHeight="false" outlineLevel="0" collapsed="false">
      <c r="A480" s="5" t="s">
        <v>860</v>
      </c>
      <c r="B480" s="5" t="str">
        <f aca="false">IFERROR(__xludf.dummyfunction("""COMPUTED_VALUE"""),"Rifle &amp; Pistol")</f>
        <v>Rifle &amp; Pistol</v>
      </c>
    </row>
    <row r="481" customFormat="false" ht="15.75" hidden="false" customHeight="false" outlineLevel="0" collapsed="false">
      <c r="A481" s="5" t="s">
        <v>861</v>
      </c>
      <c r="B481" s="5" t="str">
        <f aca="false">IFERROR(__xludf.dummyfunction("""COMPUTED_VALUE"""),"Cocktail Courses")</f>
        <v>Cocktail Courses</v>
      </c>
    </row>
    <row r="482" customFormat="false" ht="15.75" hidden="false" customHeight="false" outlineLevel="0" collapsed="false">
      <c r="A482" s="5" t="s">
        <v>862</v>
      </c>
      <c r="B482" s="5" t="str">
        <f aca="false">IFERROR(__xludf.dummyfunction("""COMPUTED_VALUE"""),"Liquor / Spirit Tasting")</f>
        <v>Liquor / Spirit Tasting</v>
      </c>
    </row>
    <row r="483" customFormat="false" ht="15.75" hidden="false" customHeight="false" outlineLevel="0" collapsed="false">
      <c r="A483" s="5" t="s">
        <v>863</v>
      </c>
      <c r="B483" s="5" t="str">
        <f aca="false">IFERROR(__xludf.dummyfunction("""COMPUTED_VALUE"""),"Campsites")</f>
        <v>Campsites</v>
      </c>
    </row>
    <row r="484" customFormat="false" ht="15.75" hidden="false" customHeight="false" outlineLevel="0" collapsed="false">
      <c r="A484" s="5" t="s">
        <v>864</v>
      </c>
      <c r="B484" s="5" t="str">
        <f aca="false">IFERROR(__xludf.dummyfunction("""COMPUTED_VALUE"""),"Donkey")</f>
        <v>Donkey</v>
      </c>
    </row>
    <row r="485" customFormat="false" ht="15.75" hidden="false" customHeight="false" outlineLevel="0" collapsed="false">
      <c r="A485" s="5" t="s">
        <v>865</v>
      </c>
      <c r="B485" s="5" t="str">
        <f aca="false">IFERROR(__xludf.dummyfunction("""COMPUTED_VALUE"""),"Aircraft")</f>
        <v>Aircraft</v>
      </c>
    </row>
    <row r="486" customFormat="false" ht="15.75" hidden="false" customHeight="false" outlineLevel="0" collapsed="false">
      <c r="A486" s="5" t="s">
        <v>866</v>
      </c>
      <c r="B486" s="5" t="str">
        <f aca="false">IFERROR(__xludf.dummyfunction("""COMPUTED_VALUE"""),"Barbeque Classes")</f>
        <v>Barbeque Classes</v>
      </c>
    </row>
    <row r="487" customFormat="false" ht="15.75" hidden="false" customHeight="false" outlineLevel="0" collapsed="false">
      <c r="A487" s="5" t="s">
        <v>867</v>
      </c>
      <c r="B487" s="5" t="str">
        <f aca="false">IFERROR(__xludf.dummyfunction("""COMPUTED_VALUE"""),"Operas and Ballet")</f>
        <v>Operas and Ballet</v>
      </c>
    </row>
    <row r="488" customFormat="false" ht="15.75" hidden="false" customHeight="false" outlineLevel="0" collapsed="false">
      <c r="A488" s="5" t="s">
        <v>868</v>
      </c>
      <c r="B488" s="5" t="str">
        <f aca="false">IFERROR(__xludf.dummyfunction("""COMPUTED_VALUE"""),"Dinner in the dark")</f>
        <v>Dinner in the dark</v>
      </c>
    </row>
    <row r="489" customFormat="false" ht="15.75" hidden="false" customHeight="false" outlineLevel="0" collapsed="false">
      <c r="A489" s="5" t="s">
        <v>869</v>
      </c>
      <c r="B489" s="5" t="str">
        <f aca="false">IFERROR(__xludf.dummyfunction("""COMPUTED_VALUE"""),"Caravans &amp; Motorhomes")</f>
        <v>Caravans &amp; Motorhomes</v>
      </c>
    </row>
    <row r="490" customFormat="false" ht="15.75" hidden="false" customHeight="false" outlineLevel="0" collapsed="false">
      <c r="A490" s="5" t="s">
        <v>870</v>
      </c>
      <c r="B490" s="5" t="str">
        <f aca="false">IFERROR(__xludf.dummyfunction("""COMPUTED_VALUE"""),"Jeep Driving")</f>
        <v>Jeep Driving</v>
      </c>
    </row>
    <row r="491" customFormat="false" ht="15.75" hidden="false" customHeight="false" outlineLevel="0" collapsed="false">
      <c r="A491" s="5" t="s">
        <v>871</v>
      </c>
      <c r="B491" s="5" t="str">
        <f aca="false">IFERROR(__xludf.dummyfunction("""COMPUTED_VALUE"""),"Furnish &amp; Design")</f>
        <v>Furnish &amp; Design</v>
      </c>
    </row>
    <row r="492" customFormat="false" ht="15.75" hidden="false" customHeight="false" outlineLevel="0" collapsed="false">
      <c r="A492" s="5" t="s">
        <v>872</v>
      </c>
      <c r="B492" s="5" t="str">
        <f aca="false">IFERROR(__xludf.dummyfunction("""COMPUTED_VALUE"""),"(Bob-)Sled Runs")</f>
        <v>(Bob-)Sled Runs</v>
      </c>
    </row>
    <row r="493" customFormat="false" ht="15.75" hidden="false" customHeight="false" outlineLevel="0" collapsed="false">
      <c r="A493" s="5" t="s">
        <v>873</v>
      </c>
      <c r="B493" s="5" t="str">
        <f aca="false">IFERROR(__xludf.dummyfunction("""COMPUTED_VALUE"""),"Health &amp; Care")</f>
        <v>Health &amp; Care</v>
      </c>
    </row>
    <row r="494" customFormat="false" ht="15.75" hidden="false" customHeight="false" outlineLevel="0" collapsed="false">
      <c r="A494" s="5" t="s">
        <v>874</v>
      </c>
      <c r="B494" s="5" t="str">
        <f aca="false">IFERROR(__xludf.dummyfunction("""COMPUTED_VALUE"""),"Crossbow")</f>
        <v>Crossbow</v>
      </c>
    </row>
    <row r="495" customFormat="false" ht="15.75" hidden="false" customHeight="false" outlineLevel="0" collapsed="false">
      <c r="A495" s="5" t="s">
        <v>875</v>
      </c>
      <c r="B495" s="5" t="str">
        <f aca="false">IFERROR(__xludf.dummyfunction("""COMPUTED_VALUE"""),"Lifts")</f>
        <v>Lifts</v>
      </c>
    </row>
    <row r="496" customFormat="false" ht="15.75" hidden="false" customHeight="false" outlineLevel="0" collapsed="false">
      <c r="A496" s="5" t="s">
        <v>876</v>
      </c>
      <c r="B496" s="5" t="str">
        <f aca="false">IFERROR(__xludf.dummyfunction("""COMPUTED_VALUE"""),"Crime Dinner")</f>
        <v>Crime Dinner</v>
      </c>
    </row>
    <row r="497" customFormat="false" ht="15.75" hidden="false" customHeight="false" outlineLevel="0" collapsed="false">
      <c r="A497" s="5" t="s">
        <v>877</v>
      </c>
      <c r="B497" s="5" t="str">
        <f aca="false">IFERROR(__xludf.dummyfunction("""COMPUTED_VALUE"""),"Garden &amp; Balcony")</f>
        <v>Garden &amp; Balcony</v>
      </c>
    </row>
    <row r="498" customFormat="false" ht="15.75" hidden="false" customHeight="false" outlineLevel="0" collapsed="false">
      <c r="A498" s="5" t="s">
        <v>878</v>
      </c>
      <c r="B498" s="5" t="str">
        <f aca="false">IFERROR(__xludf.dummyfunction("""COMPUTED_VALUE"""),"Cutlure")</f>
        <v>Cutlure</v>
      </c>
    </row>
    <row r="499" customFormat="false" ht="15.75" hidden="false" customHeight="false" outlineLevel="0" collapsed="false">
      <c r="A499" s="5" t="s">
        <v>879</v>
      </c>
      <c r="B499" s="5" t="str">
        <f aca="false">IFERROR(__xludf.dummyfunction("""COMPUTED_VALUE"""),"Food")</f>
        <v>Food</v>
      </c>
    </row>
    <row r="500" customFormat="false" ht="15.75" hidden="false" customHeight="false" outlineLevel="0" collapsed="false">
      <c r="A500" s="5" t="s">
        <v>421</v>
      </c>
      <c r="B500" s="5" t="str">
        <f aca="false">IFERROR(__xludf.dummyfunction("""COMPUTED_VALUE"""),"Nature")</f>
        <v>Nature</v>
      </c>
    </row>
    <row r="501" customFormat="false" ht="15.75" hidden="false" customHeight="false" outlineLevel="0" collapsed="false">
      <c r="A501" s="5" t="s">
        <v>880</v>
      </c>
      <c r="B501" s="5" t="str">
        <f aca="false">IFERROR(__xludf.dummyfunction("""COMPUTED_VALUE"""),"Entry tickets")</f>
        <v>Entry tickets</v>
      </c>
    </row>
    <row r="502" customFormat="false" ht="15.75" hidden="false" customHeight="false" outlineLevel="0" collapsed="false">
      <c r="A502" s="5" t="s">
        <v>881</v>
      </c>
      <c r="B502" s="5" t="str">
        <f aca="false">IFERROR(__xludf.dummyfunction("""COMPUTED_VALUE"""),"Guided tours")</f>
        <v>Guided tours</v>
      </c>
    </row>
    <row r="503" customFormat="false" ht="15.75" hidden="false" customHeight="false" outlineLevel="0" collapsed="false">
      <c r="A503" s="5" t="s">
        <v>882</v>
      </c>
      <c r="B503" s="5" t="str">
        <f aca="false">IFERROR(__xludf.dummyfunction("""COMPUTED_VALUE"""),"Day trips")</f>
        <v>Day trips</v>
      </c>
    </row>
    <row r="504" customFormat="false" ht="15.75" hidden="false" customHeight="false" outlineLevel="0" collapsed="false">
      <c r="A504" s="5" t="s">
        <v>883</v>
      </c>
      <c r="B504" s="5" t="str">
        <f aca="false">IFERROR(__xludf.dummyfunction("""COMPUTED_VALUE"""),"Water activities")</f>
        <v>Water activities</v>
      </c>
    </row>
    <row r="505" customFormat="false" ht="15.75" hidden="false" customHeight="false" outlineLevel="0" collapsed="false">
      <c r="A505" s="5" t="s">
        <v>884</v>
      </c>
      <c r="B505" s="5" t="str">
        <f aca="false">IFERROR(__xludf.dummyfunction("""COMPUTED_VALUE"""),"Workshops &amp; classes")</f>
        <v>Workshops &amp; classes</v>
      </c>
    </row>
    <row r="506" customFormat="false" ht="15.75" hidden="false" customHeight="false" outlineLevel="0" collapsed="false">
      <c r="A506" s="5" t="s">
        <v>885</v>
      </c>
      <c r="B506" s="5" t="str">
        <f aca="false">IFERROR(__xludf.dummyfunction("""COMPUTED_VALUE"""),"Transfers")</f>
        <v>Transfers</v>
      </c>
    </row>
    <row r="507" customFormat="false" ht="15.75" hidden="false" customHeight="false" outlineLevel="0" collapsed="false">
      <c r="A507" s="5" t="s">
        <v>886</v>
      </c>
      <c r="B507" s="5" t="str">
        <f aca="false">IFERROR(__xludf.dummyfunction("""COMPUTED_VALUE"""),"Private tours")</f>
        <v>Private tours</v>
      </c>
    </row>
    <row r="508" customFormat="false" ht="15.75" hidden="false" customHeight="false" outlineLevel="0" collapsed="false">
      <c r="A508" s="5" t="s">
        <v>721</v>
      </c>
      <c r="B508" s="5" t="str">
        <f aca="false">IFERROR(__xludf.dummyfunction("""COMPUTED_VALUE"""),"Multi-day trips")</f>
        <v>Multi-day trips</v>
      </c>
    </row>
    <row r="509" customFormat="false" ht="15.75" hidden="false" customHeight="false" outlineLevel="0" collapsed="false">
      <c r="A509" s="5" t="s">
        <v>724</v>
      </c>
      <c r="B509" s="5" t="str">
        <f aca="false">IFERROR(__xludf.dummyfunction("""COMPUTED_VALUE"""),"Air &amp; helicopter tours")</f>
        <v>Air &amp; helicopter tours</v>
      </c>
    </row>
    <row r="510" customFormat="false" ht="15.75" hidden="false" customHeight="false" outlineLevel="0" collapsed="false">
      <c r="A510" s="5" t="s">
        <v>728</v>
      </c>
      <c r="B510" s="5" t="str">
        <f aca="false">IFERROR(__xludf.dummyfunction("""COMPUTED_VALUE"""),"Archaeology")</f>
        <v>Archaeology</v>
      </c>
    </row>
    <row r="511" customFormat="false" ht="15.75" hidden="false" customHeight="false" outlineLevel="0" collapsed="false">
      <c r="A511" s="5" t="s">
        <v>730</v>
      </c>
      <c r="B511" s="5" t="str">
        <f aca="false">IFERROR(__xludf.dummyfunction("""COMPUTED_VALUE"""),"Art")</f>
        <v>Art</v>
      </c>
    </row>
    <row r="512" customFormat="false" ht="15.75" hidden="false" customHeight="false" outlineLevel="0" collapsed="false">
      <c r="A512" s="5" t="s">
        <v>734</v>
      </c>
      <c r="B512" s="5" t="str">
        <f aca="false">IFERROR(__xludf.dummyfunction("""COMPUTED_VALUE"""),"Attractions to explore")</f>
        <v>Attractions to explore</v>
      </c>
    </row>
    <row r="513" customFormat="false" ht="15.75" hidden="false" customHeight="false" outlineLevel="0" collapsed="false">
      <c r="A513" s="5" t="s">
        <v>737</v>
      </c>
      <c r="B513" s="5" t="str">
        <f aca="false">IFERROR(__xludf.dummyfunction("""COMPUTED_VALUE"""),"Castle &amp; palace tours")</f>
        <v>Castle &amp; palace tours</v>
      </c>
    </row>
    <row r="514" customFormat="false" ht="15.75" hidden="false" customHeight="false" outlineLevel="0" collapsed="false">
      <c r="A514" s="5" t="s">
        <v>603</v>
      </c>
      <c r="B514" s="5" t="str">
        <f aca="false">IFERROR(__xludf.dummyfunction("""COMPUTED_VALUE"""),"Cruises &amp; boat tours")</f>
        <v>Cruises &amp; boat tours</v>
      </c>
    </row>
    <row r="515" customFormat="false" ht="15.75" hidden="false" customHeight="false" outlineLevel="0" collapsed="false">
      <c r="A515" s="5" t="s">
        <v>731</v>
      </c>
      <c r="B515" s="5" t="str">
        <f aca="false">IFERROR(__xludf.dummyfunction("""COMPUTED_VALUE"""),"Culture &amp; history")</f>
        <v>Culture &amp; history</v>
      </c>
    </row>
    <row r="516" customFormat="false" ht="15.75" hidden="false" customHeight="false" outlineLevel="0" collapsed="false">
      <c r="A516" s="5" t="s">
        <v>744</v>
      </c>
      <c r="B516" s="5" t="str">
        <f aca="false">IFERROR(__xludf.dummyfunction("""COMPUTED_VALUE"""),"Driving experiences")</f>
        <v>Driving experiences</v>
      </c>
    </row>
    <row r="517" customFormat="false" ht="15.75" hidden="false" customHeight="false" outlineLevel="0" collapsed="false">
      <c r="A517" s="5" t="s">
        <v>747</v>
      </c>
      <c r="B517" s="5" t="str">
        <f aca="false">IFERROR(__xludf.dummyfunction("""COMPUTED_VALUE"""),"Extreme sports &amp; adrenaline")</f>
        <v>Extreme sports &amp; adrenaline</v>
      </c>
    </row>
    <row r="518" customFormat="false" ht="15.75" hidden="false" customHeight="false" outlineLevel="0" collapsed="false">
      <c r="A518" s="5" t="s">
        <v>750</v>
      </c>
      <c r="B518" s="5" t="str">
        <f aca="false">IFERROR(__xludf.dummyfunction("""COMPUTED_VALUE"""),"Food &amp; drinks")</f>
        <v>Food &amp; drinks</v>
      </c>
    </row>
    <row r="519" customFormat="false" ht="15.75" hidden="false" customHeight="false" outlineLevel="0" collapsed="false">
      <c r="A519" s="5" t="s">
        <v>753</v>
      </c>
      <c r="B519" s="5" t="str">
        <f aca="false">IFERROR(__xludf.dummyfunction("""COMPUTED_VALUE"""),"Garden &amp; park tours")</f>
        <v>Garden &amp; park tours</v>
      </c>
    </row>
    <row r="520" customFormat="false" ht="15.75" hidden="false" customHeight="false" outlineLevel="0" collapsed="false">
      <c r="A520" s="5" t="s">
        <v>756</v>
      </c>
      <c r="B520" s="5" t="str">
        <f aca="false">IFERROR(__xludf.dummyfunction("""COMPUTED_VALUE"""),"Hidden gems")</f>
        <v>Hidden gems</v>
      </c>
    </row>
    <row r="521" customFormat="false" ht="15.75" hidden="false" customHeight="false" outlineLevel="0" collapsed="false">
      <c r="A521" s="5" t="s">
        <v>759</v>
      </c>
      <c r="B521" s="5" t="str">
        <f aca="false">IFERROR(__xludf.dummyfunction("""COMPUTED_VALUE"""),"Landmarks &amp; monuments")</f>
        <v>Landmarks &amp; monuments</v>
      </c>
    </row>
    <row r="522" customFormat="false" ht="15.75" hidden="false" customHeight="false" outlineLevel="0" collapsed="false">
      <c r="A522" s="5" t="s">
        <v>762</v>
      </c>
      <c r="B522" s="5" t="str">
        <f aca="false">IFERROR(__xludf.dummyfunction("""COMPUTED_VALUE"""),"Museums &amp; exhibitions")</f>
        <v>Museums &amp; exhibitions</v>
      </c>
    </row>
    <row r="523" customFormat="false" ht="15.75" hidden="false" customHeight="false" outlineLevel="0" collapsed="false">
      <c r="A523" s="5" t="s">
        <v>765</v>
      </c>
      <c r="B523" s="5" t="str">
        <f aca="false">IFERROR(__xludf.dummyfunction("""COMPUTED_VALUE"""),"National parks")</f>
        <v>National parks</v>
      </c>
    </row>
    <row r="524" customFormat="false" ht="15.75" hidden="false" customHeight="false" outlineLevel="0" collapsed="false">
      <c r="A524" s="5" t="s">
        <v>768</v>
      </c>
      <c r="B524" s="5" t="str">
        <f aca="false">IFERROR(__xludf.dummyfunction("""COMPUTED_VALUE"""),"Nature &amp; adventure")</f>
        <v>Nature &amp; adventure</v>
      </c>
    </row>
    <row r="525" customFormat="false" ht="15.75" hidden="false" customHeight="false" outlineLevel="0" collapsed="false">
      <c r="A525" s="5" t="s">
        <v>771</v>
      </c>
      <c r="B525" s="5" t="str">
        <f aca="false">IFERROR(__xludf.dummyfunction("""COMPUTED_VALUE"""),"Religious &amp; spiritual activities")</f>
        <v>Religious &amp; spiritual activities</v>
      </c>
    </row>
    <row r="526" customFormat="false" ht="15.75" hidden="false" customHeight="false" outlineLevel="0" collapsed="false">
      <c r="A526" s="5" t="s">
        <v>774</v>
      </c>
      <c r="B526" s="5" t="str">
        <f aca="false">IFERROR(__xludf.dummyfunction("""COMPUTED_VALUE"""),"Safaris &amp; wildlife activities")</f>
        <v>Safaris &amp; wildlife activities</v>
      </c>
    </row>
    <row r="527" customFormat="false" ht="15.75" hidden="false" customHeight="false" outlineLevel="0" collapsed="false">
      <c r="A527" s="5" t="s">
        <v>776</v>
      </c>
      <c r="B527" s="5" t="str">
        <f aca="false">IFERROR(__xludf.dummyfunction("""COMPUTED_VALUE"""),"Seasonal &amp; holiday activities")</f>
        <v>Seasonal &amp; holiday activities</v>
      </c>
    </row>
    <row r="528" customFormat="false" ht="15.75" hidden="false" customHeight="false" outlineLevel="0" collapsed="false">
      <c r="A528" s="5" t="s">
        <v>779</v>
      </c>
      <c r="B528" s="5" t="str">
        <f aca="false">IFERROR(__xludf.dummyfunction("""COMPUTED_VALUE"""),"Shows &amp; musicals")</f>
        <v>Shows &amp; musicals</v>
      </c>
    </row>
    <row r="529" customFormat="false" ht="15.75" hidden="false" customHeight="false" outlineLevel="0" collapsed="false">
      <c r="A529" s="5" t="s">
        <v>781</v>
      </c>
      <c r="B529" s="5" t="str">
        <f aca="false">IFERROR(__xludf.dummyfunction("""COMPUTED_VALUE"""),"Sightseeing on wheels")</f>
        <v>Sightseeing on wheels</v>
      </c>
    </row>
    <row r="530" customFormat="false" ht="15.75" hidden="false" customHeight="false" outlineLevel="0" collapsed="false">
      <c r="A530" s="5" t="s">
        <v>783</v>
      </c>
      <c r="B530" s="5" t="str">
        <f aca="false">IFERROR(__xludf.dummyfunction("""COMPUTED_VALUE"""),"Snow &amp; winter sports")</f>
        <v>Snow &amp; winter sports</v>
      </c>
    </row>
    <row r="531" customFormat="false" ht="15.75" hidden="false" customHeight="false" outlineLevel="0" collapsed="false">
      <c r="A531" s="5" t="s">
        <v>785</v>
      </c>
      <c r="B531" s="5" t="str">
        <f aca="false">IFERROR(__xludf.dummyfunction("""COMPUTED_VALUE"""),"Sports teams &amp; venues")</f>
        <v>Sports teams &amp; venues</v>
      </c>
    </row>
    <row r="532" customFormat="false" ht="15.75" hidden="false" customHeight="false" outlineLevel="0" collapsed="false">
      <c r="A532" s="5" t="s">
        <v>787</v>
      </c>
      <c r="B532" s="5" t="str">
        <f aca="false">IFERROR(__xludf.dummyfunction("""COMPUTED_VALUE"""),"Theater")</f>
        <v>Theater</v>
      </c>
    </row>
    <row r="533" customFormat="false" ht="15.75" hidden="false" customHeight="false" outlineLevel="0" collapsed="false">
      <c r="A533" s="5" t="s">
        <v>789</v>
      </c>
      <c r="B533" s="5" t="str">
        <f aca="false">IFERROR(__xludf.dummyfunction("""COMPUTED_VALUE"""),"Theme &amp; amusement parks")</f>
        <v>Theme &amp; amusement parks</v>
      </c>
    </row>
    <row r="534" customFormat="false" ht="15.75" hidden="false" customHeight="false" outlineLevel="0" collapsed="false">
      <c r="A534" s="5" t="s">
        <v>790</v>
      </c>
      <c r="B534" s="5" t="str">
        <f aca="false">IFERROR(__xludf.dummyfunction("""COMPUTED_VALUE"""),"Underground, catacombs &amp; cemeteries")</f>
        <v>Underground, catacombs &amp; cemeteries</v>
      </c>
    </row>
    <row r="535" customFormat="false" ht="15.75" hidden="false" customHeight="false" outlineLevel="0" collapsed="false">
      <c r="A535" s="5" t="s">
        <v>792</v>
      </c>
      <c r="B535" s="5" t="str">
        <f aca="false">IFERROR(__xludf.dummyfunction("""COMPUTED_VALUE"""),"Viewing points")</f>
        <v>Viewing points</v>
      </c>
    </row>
    <row r="536" customFormat="false" ht="15.75" hidden="false" customHeight="false" outlineLevel="0" collapsed="false">
      <c r="A536" s="5" t="s">
        <v>794</v>
      </c>
      <c r="B536" s="5" t="str">
        <f aca="false">IFERROR(__xludf.dummyfunction("""COMPUTED_VALUE"""),"Walking tours")</f>
        <v>Walking tours</v>
      </c>
    </row>
    <row r="537" customFormat="false" ht="15.75" hidden="false" customHeight="false" outlineLevel="0" collapsed="false">
      <c r="A537" s="5" t="s">
        <v>795</v>
      </c>
      <c r="B537" s="5" t="str">
        <f aca="false">IFERROR(__xludf.dummyfunction("""COMPUTED_VALUE"""),"Water sports")</f>
        <v>Water sports</v>
      </c>
    </row>
    <row r="538" customFormat="false" ht="15.75" hidden="false" customHeight="false" outlineLevel="0" collapsed="false">
      <c r="A538" s="5" t="s">
        <v>797</v>
      </c>
      <c r="B538" s="5" t="str">
        <f aca="false">IFERROR(__xludf.dummyfunction("""COMPUTED_VALUE"""),"Wellness &amp; spas")</f>
        <v>Wellness &amp; spas</v>
      </c>
    </row>
    <row r="539" customFormat="false" ht="15.75" hidden="false" customHeight="false" outlineLevel="0" collapsed="false">
      <c r="A539" s="5" t="s">
        <v>975</v>
      </c>
      <c r="B539" s="5" t="str">
        <f aca="false">IFERROR(__xludf.dummyfunction("""COMPUTED_VALUE"""),"Zoos &amp; aquariums")</f>
        <v>Zoos &amp; aquariums</v>
      </c>
    </row>
    <row r="540" customFormat="false" ht="15.75" hidden="false" customHeight="false" outlineLevel="0" collapsed="false">
      <c r="A540" s="5" t="s">
        <v>893</v>
      </c>
      <c r="B540" s="5" t="str">
        <f aca="false">IFERROR(__xludf.dummyfunction("""COMPUTED_VALUE"""),"Tours")</f>
        <v>Tours</v>
      </c>
    </row>
    <row r="541" customFormat="false" ht="15.75" hidden="false" customHeight="false" outlineLevel="0" collapsed="false">
      <c r="A541" s="5" t="s">
        <v>896</v>
      </c>
      <c r="B541" s="5" t="str">
        <f aca="false">IFERROR(__xludf.dummyfunction("""COMPUTED_VALUE"""),"Museums, arts &amp; culture")</f>
        <v>Museums, arts &amp; culture</v>
      </c>
    </row>
    <row r="542" customFormat="false" ht="15.75" hidden="false" customHeight="false" outlineLevel="0" collapsed="false">
      <c r="A542" s="5" t="s">
        <v>772</v>
      </c>
      <c r="B542" s="5" t="str">
        <f aca="false">IFERROR(__xludf.dummyfunction("""COMPUTED_VALUE"""),"Nature &amp; outdoor")</f>
        <v>Nature &amp; outdoor</v>
      </c>
    </row>
    <row r="543" customFormat="false" ht="15.75" hidden="false" customHeight="false" outlineLevel="0" collapsed="false">
      <c r="A543" s="5" t="s">
        <v>891</v>
      </c>
      <c r="B543" s="5" t="str">
        <f aca="false">IFERROR(__xludf.dummyfunction("""COMPUTED_VALUE"""),"Entertainment &amp; tickets")</f>
        <v>Entertainment &amp; tickets</v>
      </c>
    </row>
    <row r="544" customFormat="false" ht="15.75" hidden="false" customHeight="false" outlineLevel="0" collapsed="false">
      <c r="A544" s="5" t="s">
        <v>894</v>
      </c>
      <c r="B544" s="5" t="str">
        <f aca="false">IFERROR(__xludf.dummyfunction("""COMPUTED_VALUE"""),"Food &amp; drink")</f>
        <v>Food &amp; drink</v>
      </c>
    </row>
    <row r="545" customFormat="false" ht="15.75" hidden="false" customHeight="false" outlineLevel="0" collapsed="false">
      <c r="A545" s="5" t="s">
        <v>897</v>
      </c>
      <c r="B545" s="5" t="str">
        <f aca="false">IFERROR(__xludf.dummyfunction("""COMPUTED_VALUE"""),"Travel services &amp; rentals")</f>
        <v>Travel services &amp; rentals</v>
      </c>
    </row>
    <row r="546" customFormat="false" ht="15.75" hidden="false" customHeight="false" outlineLevel="0" collapsed="false">
      <c r="A546" s="5" t="s">
        <v>899</v>
      </c>
      <c r="B546" s="5" t="str">
        <f aca="false">IFERROR(__xludf.dummyfunction("""COMPUTED_VALUE"""),"Attraction tickets")</f>
        <v>Attraction tickets</v>
      </c>
    </row>
    <row r="547" customFormat="false" ht="15.75" hidden="false" customHeight="false" outlineLevel="0" collapsed="false">
      <c r="A547" s="5" t="s">
        <v>901</v>
      </c>
      <c r="B547" s="5" t="str">
        <f aca="false">IFERROR(__xludf.dummyfunction("""COMPUTED_VALUE"""),"Tours &amp; experiences")</f>
        <v>Tours &amp; experiences</v>
      </c>
    </row>
    <row r="548" customFormat="false" ht="15.75" hidden="false" customHeight="false" outlineLevel="0" collapsed="false">
      <c r="A548" s="5" t="s">
        <v>903</v>
      </c>
      <c r="B548" s="5" t="str">
        <f aca="false">IFERROR(__xludf.dummyfunction("""COMPUTED_VALUE"""),"Theme parks")</f>
        <v>Theme parks</v>
      </c>
    </row>
    <row r="549" customFormat="false" ht="15.75" hidden="false" customHeight="false" outlineLevel="0" collapsed="false">
      <c r="A549" s="5" t="s">
        <v>905</v>
      </c>
      <c r="B549" s="5" t="str">
        <f aca="false">IFERROR(__xludf.dummyfunction("""COMPUTED_VALUE"""),"Water parks")</f>
        <v>Water parks</v>
      </c>
    </row>
    <row r="550" customFormat="false" ht="15.75" hidden="false" customHeight="false" outlineLevel="0" collapsed="false">
      <c r="A550" s="5" t="s">
        <v>907</v>
      </c>
      <c r="B550" s="5" t="str">
        <f aca="false">IFERROR(__xludf.dummyfunction("""COMPUTED_VALUE"""),"Museums")</f>
        <v>Museums</v>
      </c>
    </row>
    <row r="551" customFormat="false" ht="15.75" hidden="false" customHeight="false" outlineLevel="0" collapsed="false">
      <c r="A551" s="5" t="s">
        <v>892</v>
      </c>
      <c r="B551" s="5" t="str">
        <f aca="false">IFERROR(__xludf.dummyfunction("""COMPUTED_VALUE"""),"Parks &amp; gardens")</f>
        <v>Parks &amp; gardens</v>
      </c>
    </row>
    <row r="552" customFormat="false" ht="15.75" hidden="false" customHeight="false" outlineLevel="0" collapsed="false">
      <c r="A552" s="5" t="s">
        <v>895</v>
      </c>
      <c r="B552" s="5" t="str">
        <f aca="false">IFERROR(__xludf.dummyfunction("""COMPUTED_VALUE"""),"Observation decks")</f>
        <v>Observation decks</v>
      </c>
    </row>
    <row r="553" customFormat="false" ht="15.75" hidden="false" customHeight="false" outlineLevel="0" collapsed="false">
      <c r="A553" s="5" t="s">
        <v>898</v>
      </c>
      <c r="B553" s="5" t="str">
        <f aca="false">IFERROR(__xludf.dummyfunction("""COMPUTED_VALUE"""),"Historical sites")</f>
        <v>Historical sites</v>
      </c>
    </row>
    <row r="554" customFormat="false" ht="15.75" hidden="false" customHeight="false" outlineLevel="0" collapsed="false">
      <c r="A554" s="5" t="s">
        <v>900</v>
      </c>
      <c r="B554" s="5" t="str">
        <f aca="false">IFERROR(__xludf.dummyfunction("""COMPUTED_VALUE"""),"Indoor games")</f>
        <v>Indoor games</v>
      </c>
    </row>
    <row r="555" customFormat="false" ht="15.75" hidden="false" customHeight="false" outlineLevel="0" collapsed="false">
      <c r="A555" s="5" t="s">
        <v>902</v>
      </c>
      <c r="B555" s="5" t="str">
        <f aca="false">IFERROR(__xludf.dummyfunction("""COMPUTED_VALUE"""),"Attraction passes")</f>
        <v>Attraction passes</v>
      </c>
    </row>
    <row r="556" customFormat="false" ht="15.75" hidden="false" customHeight="false" outlineLevel="0" collapsed="false">
      <c r="A556" s="5" t="s">
        <v>904</v>
      </c>
      <c r="B556" s="5" t="str">
        <f aca="false">IFERROR(__xludf.dummyfunction("""COMPUTED_VALUE"""),"Events &amp; shows")</f>
        <v>Events &amp; shows</v>
      </c>
    </row>
    <row r="557" customFormat="false" ht="15.75" hidden="false" customHeight="false" outlineLevel="0" collapsed="false">
      <c r="A557" s="5" t="s">
        <v>906</v>
      </c>
      <c r="B557" s="5" t="str">
        <f aca="false">IFERROR(__xludf.dummyfunction("""COMPUTED_VALUE"""),"Outdoor &amp; sports activities")</f>
        <v>Outdoor &amp; sports activities</v>
      </c>
    </row>
    <row r="558" customFormat="false" ht="15.75" hidden="false" customHeight="false" outlineLevel="0" collapsed="false">
      <c r="A558" s="5" t="s">
        <v>908</v>
      </c>
      <c r="B558" s="5" t="str">
        <f aca="false">IFERROR(__xludf.dummyfunction("""COMPUTED_VALUE"""),"Cultural experiences")</f>
        <v>Cultural experiences</v>
      </c>
    </row>
    <row r="559" customFormat="false" ht="15.75" hidden="false" customHeight="false" outlineLevel="0" collapsed="false">
      <c r="A559" s="5" t="s">
        <v>909</v>
      </c>
      <c r="B559" s="5" t="str">
        <f aca="false">IFERROR(__xludf.dummyfunction("""COMPUTED_VALUE"""),"Car rentals")</f>
        <v>Car rentals</v>
      </c>
    </row>
    <row r="560" customFormat="false" ht="15.75" hidden="false" customHeight="false" outlineLevel="0" collapsed="false">
      <c r="A560" s="5" t="s">
        <v>910</v>
      </c>
      <c r="B560" s="5" t="str">
        <f aca="false">IFERROR(__xludf.dummyfunction("""COMPUTED_VALUE"""),"Car charters")</f>
        <v>Car charters</v>
      </c>
    </row>
    <row r="561" customFormat="false" ht="15.75" hidden="false" customHeight="false" outlineLevel="0" collapsed="false">
      <c r="A561" s="5" t="s">
        <v>911</v>
      </c>
      <c r="B561" s="5" t="str">
        <f aca="false">IFERROR(__xludf.dummyfunction("""COMPUTED_VALUE"""),"Private airport transfers")</f>
        <v>Private airport transfers</v>
      </c>
    </row>
    <row r="562" customFormat="false" ht="15.75" hidden="false" customHeight="false" outlineLevel="0" collapsed="false">
      <c r="A562" s="5" t="s">
        <v>912</v>
      </c>
      <c r="B562" s="5" t="str">
        <f aca="false">IFERROR(__xludf.dummyfunction("""COMPUTED_VALUE"""),"Rail passes")</f>
        <v>Rail passes</v>
      </c>
    </row>
    <row r="563" customFormat="false" ht="15.75" hidden="false" customHeight="false" outlineLevel="0" collapsed="false">
      <c r="A563" s="5" t="s">
        <v>913</v>
      </c>
      <c r="B563" s="5" t="str">
        <f aca="false">IFERROR(__xludf.dummyfunction("""COMPUTED_VALUE"""),"Train tickets")</f>
        <v>Train tickets</v>
      </c>
    </row>
    <row r="564" customFormat="false" ht="15.75" hidden="false" customHeight="false" outlineLevel="0" collapsed="false">
      <c r="A564" s="5" t="s">
        <v>914</v>
      </c>
      <c r="B564" s="5" t="str">
        <f aca="false">IFERROR(__xludf.dummyfunction("""COMPUTED_VALUE"""),"WiFi &amp; SIM cards")</f>
        <v>WiFi &amp; SIM cards</v>
      </c>
    </row>
    <row r="565" customFormat="false" ht="15.75" hidden="false" customHeight="false" outlineLevel="0" collapsed="false">
      <c r="A565" s="5" t="s">
        <v>915</v>
      </c>
      <c r="B565" s="5" t="str">
        <f aca="false">IFERROR(__xludf.dummyfunction("""COMPUTED_VALUE"""),"Food &amp; dining")</f>
        <v>Food &amp; dining</v>
      </c>
    </row>
    <row r="566" customFormat="false" ht="15.75" hidden="false" customHeight="false" outlineLevel="0" collapsed="false">
      <c r="A566" s="5" t="s">
        <v>916</v>
      </c>
      <c r="B566" s="5" t="str">
        <f aca="false">IFERROR(__xludf.dummyfunction("""COMPUTED_VALUE"""),"Shopping")</f>
        <v>Shopping</v>
      </c>
    </row>
    <row r="567" customFormat="false" ht="15.75" hidden="false" customHeight="false" outlineLevel="0" collapsed="false">
      <c r="A567" s="5" t="s">
        <v>917</v>
      </c>
      <c r="B567" s="5" t="str">
        <f aca="false">IFERROR(__xludf.dummyfunction("""COMPUTED_VALUE"""),"Boat tours")</f>
        <v>Boat tours</v>
      </c>
    </row>
    <row r="568" customFormat="false" ht="15.75" hidden="false" customHeight="false" outlineLevel="0" collapsed="false">
      <c r="A568" s="5" t="s">
        <v>918</v>
      </c>
      <c r="B568" s="5" t="str">
        <f aca="false">IFERROR(__xludf.dummyfunction("""COMPUTED_VALUE"""),"Hop on hop off")</f>
        <v>Hop on hop off</v>
      </c>
    </row>
    <row r="569" customFormat="false" ht="15.75" hidden="false" customHeight="false" outlineLevel="0" collapsed="false">
      <c r="A569" s="5" t="s">
        <v>919</v>
      </c>
      <c r="B569" s="5" t="str">
        <f aca="false">IFERROR(__xludf.dummyfunction("""COMPUTED_VALUE"""),"Food &amp; wine tours")</f>
        <v>Food &amp; wine tours</v>
      </c>
    </row>
    <row r="570" customFormat="false" ht="15.75" hidden="false" customHeight="false" outlineLevel="0" collapsed="false">
      <c r="A570" s="5" t="s">
        <v>920</v>
      </c>
      <c r="B570" s="5" t="str">
        <f aca="false">IFERROR(__xludf.dummyfunction("""COMPUTED_VALUE"""),"Shopping tours")</f>
        <v>Shopping tours</v>
      </c>
    </row>
    <row r="571" customFormat="false" ht="15.75" hidden="false" customHeight="false" outlineLevel="0" collapsed="false">
      <c r="A571" s="5" t="s">
        <v>921</v>
      </c>
      <c r="B571" s="5" t="str">
        <f aca="false">IFERROR(__xludf.dummyfunction("""COMPUTED_VALUE"""),"Sightseeing cruises")</f>
        <v>Sightseeing cruises</v>
      </c>
    </row>
    <row r="572" customFormat="false" ht="15.75" hidden="false" customHeight="false" outlineLevel="0" collapsed="false">
      <c r="A572" s="5" t="s">
        <v>922</v>
      </c>
      <c r="B572" s="5" t="str">
        <f aca="false">IFERROR(__xludf.dummyfunction("""COMPUTED_VALUE"""),"Boat charters")</f>
        <v>Boat charters</v>
      </c>
    </row>
    <row r="573" customFormat="false" ht="15.75" hidden="false" customHeight="false" outlineLevel="0" collapsed="false">
      <c r="A573" s="5" t="s">
        <v>923</v>
      </c>
      <c r="B573" s="5" t="str">
        <f aca="false">IFERROR(__xludf.dummyfunction("""COMPUTED_VALUE"""),"Wellness")</f>
        <v>Wellness</v>
      </c>
    </row>
    <row r="574" customFormat="false" ht="15.75" hidden="false" customHeight="false" outlineLevel="0" collapsed="false">
      <c r="A574" s="5" t="s">
        <v>924</v>
      </c>
      <c r="B574" s="5" t="str">
        <f aca="false">IFERROR(__xludf.dummyfunction("""COMPUTED_VALUE"""),"Workshops")</f>
        <v>Workshops</v>
      </c>
    </row>
    <row r="575" customFormat="false" ht="15.75" hidden="false" customHeight="false" outlineLevel="0" collapsed="false">
      <c r="A575" s="5" t="s">
        <v>925</v>
      </c>
      <c r="B575" s="5" t="str">
        <f aca="false">IFERROR(__xludf.dummyfunction("""COMPUTED_VALUE"""),"Cooking classes")</f>
        <v>Cooking classes</v>
      </c>
    </row>
    <row r="576" customFormat="false" ht="15.75" hidden="false" customHeight="false" outlineLevel="0" collapsed="false">
      <c r="A576" s="5" t="s">
        <v>926</v>
      </c>
      <c r="B576" s="5" t="str">
        <f aca="false">IFERROR(__xludf.dummyfunction("""COMPUTED_VALUE"""),"Photoshoot")</f>
        <v>Photoshoot</v>
      </c>
    </row>
    <row r="577" customFormat="false" ht="15.75" hidden="false" customHeight="false" outlineLevel="0" collapsed="false">
      <c r="A577" s="5" t="s">
        <v>927</v>
      </c>
      <c r="B577" s="5" t="str">
        <f aca="false">IFERROR(__xludf.dummyfunction("""COMPUTED_VALUE"""),"Shopping vouchers")</f>
        <v>Shopping vouchers</v>
      </c>
    </row>
    <row r="578" customFormat="false" ht="15.75" hidden="false" customHeight="false" outlineLevel="0" collapsed="false">
      <c r="A578" s="5" t="s">
        <v>928</v>
      </c>
      <c r="B578" s="5" t="str">
        <f aca="false">IFERROR(__xludf.dummyfunction("""COMPUTED_VALUE"""),"Souvenirs")</f>
        <v>Souvenirs</v>
      </c>
    </row>
    <row r="579" customFormat="false" ht="15.75" hidden="false" customHeight="false" outlineLevel="0" collapsed="false">
      <c r="A579" s="5" t="s">
        <v>929</v>
      </c>
    </row>
    <row r="580" customFormat="false" ht="15.75" hidden="false" customHeight="false" outlineLevel="0" collapsed="false">
      <c r="A580" s="5" t="s">
        <v>930</v>
      </c>
    </row>
    <row r="581" customFormat="false" ht="15.75" hidden="false" customHeight="false" outlineLevel="0" collapsed="false">
      <c r="A581" s="5" t="s">
        <v>931</v>
      </c>
    </row>
    <row r="582" customFormat="false" ht="15.75" hidden="false" customHeight="false" outlineLevel="0" collapsed="false">
      <c r="A582" s="5" t="s">
        <v>725</v>
      </c>
    </row>
    <row r="583" customFormat="false" ht="15.75" hidden="false" customHeight="false" outlineLevel="0" collapsed="false">
      <c r="A583" s="5" t="s">
        <v>932</v>
      </c>
    </row>
    <row r="584" customFormat="false" ht="15.75" hidden="false" customHeight="false" outlineLevel="0" collapsed="false">
      <c r="A584" s="5" t="s">
        <v>933</v>
      </c>
    </row>
    <row r="585" customFormat="false" ht="15.75" hidden="false" customHeight="false" outlineLevel="0" collapsed="false">
      <c r="A585" s="5" t="s">
        <v>934</v>
      </c>
    </row>
    <row r="586" customFormat="false" ht="15.75" hidden="false" customHeight="false" outlineLevel="0" collapsed="false">
      <c r="A586" s="5" t="s">
        <v>935</v>
      </c>
    </row>
    <row r="587" customFormat="false" ht="15.75" hidden="false" customHeight="false" outlineLevel="0" collapsed="false">
      <c r="A587" s="5" t="s">
        <v>901</v>
      </c>
    </row>
    <row r="588" customFormat="false" ht="15.75" hidden="false" customHeight="false" outlineLevel="0" collapsed="false">
      <c r="A588" s="5" t="s">
        <v>936</v>
      </c>
    </row>
    <row r="589" customFormat="false" ht="15.75" hidden="false" customHeight="false" outlineLevel="0" collapsed="false">
      <c r="A589" s="5" t="s">
        <v>937</v>
      </c>
    </row>
    <row r="590" customFormat="false" ht="15.75" hidden="false" customHeight="false" outlineLevel="0" collapsed="false">
      <c r="A590" s="5" t="s">
        <v>939</v>
      </c>
    </row>
    <row r="591" customFormat="false" ht="15.75" hidden="false" customHeight="false" outlineLevel="0" collapsed="false">
      <c r="A591" s="5" t="s">
        <v>938</v>
      </c>
    </row>
    <row r="592" customFormat="false" ht="15.75" hidden="false" customHeight="false" outlineLevel="0" collapsed="false">
      <c r="A592" s="5" t="s">
        <v>940</v>
      </c>
    </row>
    <row r="593" customFormat="false" ht="15.75" hidden="false" customHeight="false" outlineLevel="0" collapsed="false">
      <c r="A593" s="5" t="s">
        <v>941</v>
      </c>
    </row>
    <row r="594" customFormat="false" ht="15.75" hidden="false" customHeight="false" outlineLevel="0" collapsed="false">
      <c r="A594" s="5" t="s">
        <v>942</v>
      </c>
    </row>
    <row r="595" customFormat="false" ht="15.75" hidden="false" customHeight="false" outlineLevel="0" collapsed="false">
      <c r="A595" s="5" t="s">
        <v>931</v>
      </c>
    </row>
    <row r="596" customFormat="false" ht="15.75" hidden="false" customHeight="false" outlineLevel="0" collapsed="false">
      <c r="A596" s="5" t="s">
        <v>943</v>
      </c>
    </row>
    <row r="597" customFormat="false" ht="15.75" hidden="false" customHeight="false" outlineLevel="0" collapsed="false">
      <c r="A597" s="5" t="s">
        <v>944</v>
      </c>
    </row>
    <row r="598" customFormat="false" ht="15.75" hidden="false" customHeight="false" outlineLevel="0" collapsed="false">
      <c r="A598" s="5" t="s">
        <v>945</v>
      </c>
    </row>
    <row r="599" customFormat="false" ht="15.75" hidden="false" customHeight="false" outlineLevel="0" collapsed="false">
      <c r="A599" s="5" t="s">
        <v>946</v>
      </c>
    </row>
    <row r="600" customFormat="false" ht="15.75" hidden="false" customHeight="false" outlineLevel="0" collapsed="false">
      <c r="A600" s="5" t="s">
        <v>947</v>
      </c>
    </row>
    <row r="601" customFormat="false" ht="15.75" hidden="false" customHeight="false" outlineLevel="0" collapsed="false">
      <c r="A601" s="5" t="s">
        <v>725</v>
      </c>
    </row>
    <row r="602" customFormat="false" ht="15.75" hidden="false" customHeight="false" outlineLevel="0" collapsed="false">
      <c r="A602" s="5" t="s">
        <v>532</v>
      </c>
    </row>
    <row r="603" customFormat="false" ht="15.75" hidden="false" customHeight="false" outlineLevel="0" collapsed="false">
      <c r="A603" s="5" t="s">
        <v>899</v>
      </c>
    </row>
    <row r="604" customFormat="false" ht="15.75" hidden="false" customHeight="false" outlineLevel="0" collapsed="false">
      <c r="A604" s="5" t="s">
        <v>948</v>
      </c>
    </row>
    <row r="605" customFormat="false" ht="15.75" hidden="false" customHeight="false" outlineLevel="0" collapsed="false">
      <c r="A605" s="5" t="s">
        <v>949</v>
      </c>
    </row>
    <row r="606" customFormat="false" ht="15.75" hidden="false" customHeight="false" outlineLevel="0" collapsed="false">
      <c r="A606" s="5" t="s">
        <v>950</v>
      </c>
    </row>
    <row r="607" customFormat="false" ht="15.75" hidden="false" customHeight="false" outlineLevel="0" collapsed="false">
      <c r="A607" s="5" t="s">
        <v>951</v>
      </c>
    </row>
    <row r="608" customFormat="false" ht="15.75" hidden="false" customHeight="false" outlineLevel="0" collapsed="false">
      <c r="A608" s="5" t="s">
        <v>952</v>
      </c>
    </row>
    <row r="609" customFormat="false" ht="15.75" hidden="false" customHeight="false" outlineLevel="0" collapsed="false">
      <c r="A609" s="5" t="s">
        <v>953</v>
      </c>
    </row>
    <row r="610" customFormat="false" ht="15.75" hidden="false" customHeight="false" outlineLevel="0" collapsed="false">
      <c r="A610" s="5" t="s">
        <v>954</v>
      </c>
    </row>
    <row r="611" customFormat="false" ht="15.75" hidden="false" customHeight="false" outlineLevel="0" collapsed="false">
      <c r="A611" s="5" t="s">
        <v>955</v>
      </c>
    </row>
    <row r="612" customFormat="false" ht="15.75" hidden="false" customHeight="false" outlineLevel="0" collapsed="false">
      <c r="A612" s="5" t="s">
        <v>956</v>
      </c>
    </row>
    <row r="613" customFormat="false" ht="15.75" hidden="false" customHeight="false" outlineLevel="0" collapsed="false">
      <c r="A613" s="5" t="s">
        <v>957</v>
      </c>
    </row>
    <row r="614" customFormat="false" ht="15.75" hidden="false" customHeight="false" outlineLevel="0" collapsed="false">
      <c r="A614" s="5" t="s">
        <v>920</v>
      </c>
    </row>
    <row r="615" customFormat="false" ht="15.75" hidden="false" customHeight="false" outlineLevel="0" collapsed="false">
      <c r="A615" s="5" t="s">
        <v>897</v>
      </c>
    </row>
    <row r="616" customFormat="false" ht="15.75" hidden="false" customHeight="false" outlineLevel="0" collapsed="false">
      <c r="A616" s="5" t="s">
        <v>958</v>
      </c>
    </row>
    <row r="617" customFormat="false" ht="15.75" hidden="false" customHeight="false" outlineLevel="0" collapsed="false">
      <c r="A617" s="5" t="s">
        <v>959</v>
      </c>
    </row>
    <row r="618" customFormat="false" ht="15.75" hidden="false" customHeight="false" outlineLevel="0" collapsed="false">
      <c r="A618" s="5" t="s">
        <v>960</v>
      </c>
    </row>
    <row r="619" customFormat="false" ht="15.75" hidden="false" customHeight="false" outlineLevel="0" collapsed="false">
      <c r="A619" s="5" t="s">
        <v>700</v>
      </c>
    </row>
    <row r="620" customFormat="false" ht="15.75" hidden="false" customHeight="false" outlineLevel="0" collapsed="false">
      <c r="A620" s="5" t="s">
        <v>961</v>
      </c>
    </row>
    <row r="621" customFormat="false" ht="15.75" hidden="false" customHeight="false" outlineLevel="0" collapsed="false">
      <c r="A621" s="5" t="s">
        <v>962</v>
      </c>
    </row>
    <row r="622" customFormat="false" ht="15.75" hidden="false" customHeight="false" outlineLevel="0" collapsed="false">
      <c r="A622" s="5" t="s">
        <v>963</v>
      </c>
    </row>
    <row r="623" customFormat="false" ht="15.75" hidden="false" customHeight="false" outlineLevel="0" collapsed="false">
      <c r="A623" s="5" t="s">
        <v>964</v>
      </c>
    </row>
    <row r="624" customFormat="false" ht="15.75" hidden="false" customHeight="false" outlineLevel="0" collapsed="false">
      <c r="A624" s="5" t="s">
        <v>965</v>
      </c>
    </row>
    <row r="625" customFormat="false" ht="15.75" hidden="false" customHeight="false" outlineLevel="0" collapsed="false">
      <c r="A625" s="5" t="s">
        <v>966</v>
      </c>
    </row>
    <row r="626" customFormat="false" ht="15.75" hidden="false" customHeight="false" outlineLevel="0" collapsed="false">
      <c r="A626" s="5" t="s">
        <v>967</v>
      </c>
    </row>
    <row r="627" customFormat="false" ht="15.75" hidden="false" customHeight="false" outlineLevel="0" collapsed="false">
      <c r="A627" s="5" t="s">
        <v>968</v>
      </c>
    </row>
    <row r="628" customFormat="false" ht="15.75" hidden="false" customHeight="false" outlineLevel="0" collapsed="false">
      <c r="A628" s="5" t="s">
        <v>969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967</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pt-PT</dc:language>
  <cp:lastModifiedBy/>
  <dcterms:modified xsi:type="dcterms:W3CDTF">2024-06-20T13:47:22Z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