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101492\Documents\ESPM\"/>
    </mc:Choice>
  </mc:AlternateContent>
  <bookViews>
    <workbookView xWindow="0" yWindow="0" windowWidth="28800" windowHeight="12300" tabRatio="937"/>
  </bookViews>
  <sheets>
    <sheet name="Dim_Produtos" sheetId="1" r:id="rId1"/>
    <sheet name="Dim_Lojas" sheetId="2" r:id="rId2"/>
    <sheet name="Dim_Promocoes" sheetId="10" r:id="rId3"/>
    <sheet name="Dim_Clientes" sheetId="3" r:id="rId4"/>
    <sheet name="Dim_Periodos" sheetId="4" r:id="rId5"/>
    <sheet name="Fatos_Vendas" sheetId="5" r:id="rId6"/>
    <sheet name="Análise Produtos" sheetId="13" r:id="rId7"/>
    <sheet name="Análise Lojas" sheetId="15" r:id="rId8"/>
    <sheet name="Modelo de Dados(Star Schema)" sheetId="16" r:id="rId9"/>
  </sheets>
  <definedNames>
    <definedName name="_xlnm._FilterDatabase" localSheetId="6" hidden="1">'Análise Lojas'!$A$5:$G$5</definedName>
    <definedName name="_xlnm._FilterDatabase" localSheetId="0" hidden="1">Dim_Produtos!$A$1:$E$1</definedName>
    <definedName name="_xlnm._FilterDatabase" localSheetId="5" hidden="1">Fatos_Vendas!$A$1:$R$93</definedName>
    <definedName name="Tabela_Clientes">Dim_Clientes!$A$2:$C$20</definedName>
    <definedName name="Tabela_Lojas">Dim_Lojas!$A$2:$C$5</definedName>
    <definedName name="Tabela_Periodo">Dim_Periodos!$A$2:$D$46</definedName>
    <definedName name="Tabela_Produtos">Dim_Produtos!$A$2:$E$12</definedName>
    <definedName name="Tabela_Promocoes">Dim_Promocoes!$A$2:$C$6</definedName>
  </definedNames>
  <calcPr calcId="162913"/>
  <pivotCaches>
    <pivotCache cacheId="2" r:id="rId10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" i="5" l="1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68" i="5"/>
  <c r="P69" i="5"/>
  <c r="P70" i="5"/>
  <c r="P71" i="5"/>
  <c r="P72" i="5"/>
  <c r="P73" i="5"/>
  <c r="P74" i="5"/>
  <c r="P75" i="5"/>
  <c r="P76" i="5"/>
  <c r="P77" i="5"/>
  <c r="P78" i="5"/>
  <c r="P79" i="5"/>
  <c r="P80" i="5"/>
  <c r="P81" i="5"/>
  <c r="P82" i="5"/>
  <c r="P83" i="5"/>
  <c r="P84" i="5"/>
  <c r="P85" i="5"/>
  <c r="P86" i="5"/>
  <c r="P87" i="5"/>
  <c r="P88" i="5"/>
  <c r="P89" i="5"/>
  <c r="P90" i="5"/>
  <c r="P91" i="5"/>
  <c r="P92" i="5"/>
  <c r="P93" i="5"/>
  <c r="P2" i="5"/>
  <c r="E66" i="15"/>
  <c r="B66" i="15"/>
  <c r="C66" i="15"/>
  <c r="D66" i="15"/>
  <c r="Q3" i="5" l="1"/>
  <c r="R3" i="5" s="1"/>
  <c r="Q4" i="5"/>
  <c r="R4" i="5" s="1"/>
  <c r="Q5" i="5"/>
  <c r="R5" i="5" s="1"/>
  <c r="Q6" i="5"/>
  <c r="R6" i="5" s="1"/>
  <c r="Q7" i="5"/>
  <c r="R7" i="5" s="1"/>
  <c r="Q8" i="5"/>
  <c r="R8" i="5" s="1"/>
  <c r="Q9" i="5"/>
  <c r="R9" i="5" s="1"/>
  <c r="Q10" i="5"/>
  <c r="R10" i="5" s="1"/>
  <c r="Q11" i="5"/>
  <c r="R11" i="5" s="1"/>
  <c r="Q12" i="5"/>
  <c r="R12" i="5" s="1"/>
  <c r="Q13" i="5"/>
  <c r="R13" i="5" s="1"/>
  <c r="Q14" i="5"/>
  <c r="R14" i="5" s="1"/>
  <c r="Q15" i="5"/>
  <c r="R15" i="5" s="1"/>
  <c r="Q16" i="5"/>
  <c r="R16" i="5" s="1"/>
  <c r="Q17" i="5"/>
  <c r="R17" i="5" s="1"/>
  <c r="Q18" i="5"/>
  <c r="R18" i="5" s="1"/>
  <c r="Q19" i="5"/>
  <c r="R19" i="5" s="1"/>
  <c r="Q20" i="5"/>
  <c r="R20" i="5" s="1"/>
  <c r="Q21" i="5"/>
  <c r="R21" i="5" s="1"/>
  <c r="Q22" i="5"/>
  <c r="R22" i="5" s="1"/>
  <c r="Q23" i="5"/>
  <c r="R23" i="5" s="1"/>
  <c r="Q24" i="5"/>
  <c r="R24" i="5" s="1"/>
  <c r="Q25" i="5"/>
  <c r="R25" i="5" s="1"/>
  <c r="Q26" i="5"/>
  <c r="R26" i="5" s="1"/>
  <c r="Q27" i="5"/>
  <c r="R27" i="5" s="1"/>
  <c r="Q28" i="5"/>
  <c r="R28" i="5" s="1"/>
  <c r="Q29" i="5"/>
  <c r="R29" i="5" s="1"/>
  <c r="Q30" i="5"/>
  <c r="R30" i="5" s="1"/>
  <c r="Q31" i="5"/>
  <c r="R31" i="5" s="1"/>
  <c r="Q32" i="5"/>
  <c r="R32" i="5" s="1"/>
  <c r="Q33" i="5"/>
  <c r="R33" i="5" s="1"/>
  <c r="Q34" i="5"/>
  <c r="R34" i="5" s="1"/>
  <c r="Q35" i="5"/>
  <c r="R35" i="5" s="1"/>
  <c r="Q36" i="5"/>
  <c r="R36" i="5" s="1"/>
  <c r="Q37" i="5"/>
  <c r="R37" i="5" s="1"/>
  <c r="Q38" i="5"/>
  <c r="R38" i="5" s="1"/>
  <c r="Q39" i="5"/>
  <c r="R39" i="5" s="1"/>
  <c r="Q40" i="5"/>
  <c r="R40" i="5" s="1"/>
  <c r="Q41" i="5"/>
  <c r="R41" i="5" s="1"/>
  <c r="Q42" i="5"/>
  <c r="R42" i="5" s="1"/>
  <c r="Q43" i="5"/>
  <c r="R43" i="5" s="1"/>
  <c r="Q44" i="5"/>
  <c r="R44" i="5" s="1"/>
  <c r="Q45" i="5"/>
  <c r="R45" i="5" s="1"/>
  <c r="Q46" i="5"/>
  <c r="R46" i="5" s="1"/>
  <c r="Q47" i="5"/>
  <c r="R47" i="5" s="1"/>
  <c r="Q48" i="5"/>
  <c r="R48" i="5" s="1"/>
  <c r="Q49" i="5"/>
  <c r="R49" i="5" s="1"/>
  <c r="Q50" i="5"/>
  <c r="R50" i="5" s="1"/>
  <c r="Q51" i="5"/>
  <c r="R51" i="5" s="1"/>
  <c r="Q52" i="5"/>
  <c r="R52" i="5" s="1"/>
  <c r="Q53" i="5"/>
  <c r="R53" i="5" s="1"/>
  <c r="Q54" i="5"/>
  <c r="R54" i="5" s="1"/>
  <c r="Q55" i="5"/>
  <c r="R55" i="5" s="1"/>
  <c r="Q56" i="5"/>
  <c r="R56" i="5" s="1"/>
  <c r="Q57" i="5"/>
  <c r="R57" i="5" s="1"/>
  <c r="Q58" i="5"/>
  <c r="R58" i="5" s="1"/>
  <c r="Q59" i="5"/>
  <c r="R59" i="5" s="1"/>
  <c r="Q60" i="5"/>
  <c r="R60" i="5" s="1"/>
  <c r="Q61" i="5"/>
  <c r="R61" i="5" s="1"/>
  <c r="Q62" i="5"/>
  <c r="R62" i="5" s="1"/>
  <c r="Q63" i="5"/>
  <c r="R63" i="5" s="1"/>
  <c r="Q64" i="5"/>
  <c r="R64" i="5" s="1"/>
  <c r="Q65" i="5"/>
  <c r="R65" i="5" s="1"/>
  <c r="Q66" i="5"/>
  <c r="R66" i="5" s="1"/>
  <c r="Q67" i="5"/>
  <c r="R67" i="5" s="1"/>
  <c r="Q68" i="5"/>
  <c r="R68" i="5" s="1"/>
  <c r="Q69" i="5"/>
  <c r="R69" i="5" s="1"/>
  <c r="Q70" i="5"/>
  <c r="R70" i="5" s="1"/>
  <c r="Q71" i="5"/>
  <c r="R71" i="5" s="1"/>
  <c r="Q72" i="5"/>
  <c r="R72" i="5" s="1"/>
  <c r="Q73" i="5"/>
  <c r="R73" i="5" s="1"/>
  <c r="Q74" i="5"/>
  <c r="R74" i="5" s="1"/>
  <c r="Q75" i="5"/>
  <c r="R75" i="5" s="1"/>
  <c r="Q76" i="5"/>
  <c r="R76" i="5" s="1"/>
  <c r="Q77" i="5"/>
  <c r="R77" i="5" s="1"/>
  <c r="Q78" i="5"/>
  <c r="R78" i="5" s="1"/>
  <c r="Q79" i="5"/>
  <c r="R79" i="5" s="1"/>
  <c r="Q80" i="5"/>
  <c r="R80" i="5" s="1"/>
  <c r="Q81" i="5"/>
  <c r="R81" i="5" s="1"/>
  <c r="Q82" i="5"/>
  <c r="R82" i="5" s="1"/>
  <c r="Q83" i="5"/>
  <c r="R83" i="5" s="1"/>
  <c r="Q84" i="5"/>
  <c r="R84" i="5" s="1"/>
  <c r="Q85" i="5"/>
  <c r="R85" i="5" s="1"/>
  <c r="Q86" i="5"/>
  <c r="R86" i="5" s="1"/>
  <c r="Q87" i="5"/>
  <c r="R87" i="5" s="1"/>
  <c r="Q88" i="5"/>
  <c r="R88" i="5" s="1"/>
  <c r="Q89" i="5"/>
  <c r="R89" i="5" s="1"/>
  <c r="Q90" i="5"/>
  <c r="R90" i="5" s="1"/>
  <c r="Q91" i="5"/>
  <c r="R91" i="5" s="1"/>
  <c r="Q92" i="5"/>
  <c r="R92" i="5" s="1"/>
  <c r="Q93" i="5"/>
  <c r="R93" i="5" s="1"/>
  <c r="Q2" i="5"/>
  <c r="R2" i="5" s="1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80" i="5"/>
  <c r="N81" i="5"/>
  <c r="N82" i="5"/>
  <c r="N83" i="5"/>
  <c r="N84" i="5"/>
  <c r="N85" i="5"/>
  <c r="N86" i="5"/>
  <c r="N87" i="5"/>
  <c r="N88" i="5"/>
  <c r="N89" i="5"/>
  <c r="N90" i="5"/>
  <c r="N91" i="5"/>
  <c r="N92" i="5"/>
  <c r="N93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I59" i="5"/>
  <c r="J59" i="5"/>
  <c r="I60" i="5"/>
  <c r="J60" i="5"/>
  <c r="I61" i="5"/>
  <c r="J61" i="5"/>
  <c r="I62" i="5"/>
  <c r="J62" i="5"/>
  <c r="I63" i="5"/>
  <c r="J63" i="5"/>
  <c r="I64" i="5"/>
  <c r="J64" i="5"/>
  <c r="I65" i="5"/>
  <c r="J65" i="5"/>
  <c r="I66" i="5"/>
  <c r="J66" i="5"/>
  <c r="I67" i="5"/>
  <c r="J67" i="5"/>
  <c r="I68" i="5"/>
  <c r="J68" i="5"/>
  <c r="I69" i="5"/>
  <c r="J69" i="5"/>
  <c r="I70" i="5"/>
  <c r="J70" i="5"/>
  <c r="I71" i="5"/>
  <c r="J71" i="5"/>
  <c r="I72" i="5"/>
  <c r="J72" i="5"/>
  <c r="I73" i="5"/>
  <c r="J73" i="5"/>
  <c r="I74" i="5"/>
  <c r="J74" i="5"/>
  <c r="I75" i="5"/>
  <c r="J75" i="5"/>
  <c r="I76" i="5"/>
  <c r="J76" i="5"/>
  <c r="I77" i="5"/>
  <c r="J77" i="5"/>
  <c r="I78" i="5"/>
  <c r="J78" i="5"/>
  <c r="I79" i="5"/>
  <c r="J79" i="5"/>
  <c r="I80" i="5"/>
  <c r="J80" i="5"/>
  <c r="I81" i="5"/>
  <c r="J81" i="5"/>
  <c r="I82" i="5"/>
  <c r="J82" i="5"/>
  <c r="I83" i="5"/>
  <c r="J83" i="5"/>
  <c r="I84" i="5"/>
  <c r="J84" i="5"/>
  <c r="I85" i="5"/>
  <c r="J85" i="5"/>
  <c r="I86" i="5"/>
  <c r="J86" i="5"/>
  <c r="I87" i="5"/>
  <c r="J87" i="5"/>
  <c r="I88" i="5"/>
  <c r="J88" i="5"/>
  <c r="I89" i="5"/>
  <c r="J89" i="5"/>
  <c r="I90" i="5"/>
  <c r="J90" i="5"/>
  <c r="I91" i="5"/>
  <c r="J91" i="5"/>
  <c r="I92" i="5"/>
  <c r="J92" i="5"/>
  <c r="I93" i="5"/>
  <c r="J93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N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2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31" i="5"/>
  <c r="L2" i="5" l="1"/>
  <c r="D34" i="4"/>
  <c r="E38" i="5" s="1"/>
  <c r="D35" i="4"/>
  <c r="E63" i="5" s="1"/>
  <c r="D36" i="4"/>
  <c r="D37" i="4"/>
  <c r="E33" i="5" s="1"/>
  <c r="D38" i="4"/>
  <c r="E85" i="5" s="1"/>
  <c r="D39" i="4"/>
  <c r="D40" i="4"/>
  <c r="E93" i="5" s="1"/>
  <c r="D41" i="4"/>
  <c r="E77" i="5" s="1"/>
  <c r="D42" i="4"/>
  <c r="D43" i="4"/>
  <c r="D44" i="4"/>
  <c r="D45" i="4"/>
  <c r="D46" i="4"/>
  <c r="E55" i="5" s="1"/>
  <c r="D47" i="4"/>
  <c r="C3" i="4"/>
  <c r="C4" i="4"/>
  <c r="C5" i="4"/>
  <c r="C6" i="4"/>
  <c r="C7" i="4"/>
  <c r="C8" i="4"/>
  <c r="C9" i="4"/>
  <c r="C10" i="4"/>
  <c r="C11" i="4"/>
  <c r="C12" i="4"/>
  <c r="C13" i="4"/>
  <c r="D87" i="5" s="1"/>
  <c r="C14" i="4"/>
  <c r="C15" i="4"/>
  <c r="C16" i="4"/>
  <c r="C17" i="4"/>
  <c r="D44" i="5" s="1"/>
  <c r="C18" i="4"/>
  <c r="C19" i="4"/>
  <c r="C20" i="4"/>
  <c r="C21" i="4"/>
  <c r="D39" i="5" s="1"/>
  <c r="C22" i="4"/>
  <c r="C23" i="4"/>
  <c r="D65" i="5" s="1"/>
  <c r="C24" i="4"/>
  <c r="C25" i="4"/>
  <c r="C26" i="4"/>
  <c r="C27" i="4"/>
  <c r="D67" i="5" s="1"/>
  <c r="C28" i="4"/>
  <c r="C29" i="4"/>
  <c r="C30" i="4"/>
  <c r="D90" i="5" s="1"/>
  <c r="C31" i="4"/>
  <c r="C32" i="4"/>
  <c r="D48" i="5" s="1"/>
  <c r="C33" i="4"/>
  <c r="D76" i="5" s="1"/>
  <c r="C34" i="4"/>
  <c r="D38" i="5" s="1"/>
  <c r="C35" i="4"/>
  <c r="D63" i="5" s="1"/>
  <c r="C36" i="4"/>
  <c r="C37" i="4"/>
  <c r="D33" i="5" s="1"/>
  <c r="C38" i="4"/>
  <c r="D85" i="5" s="1"/>
  <c r="C39" i="4"/>
  <c r="C40" i="4"/>
  <c r="D93" i="5" s="1"/>
  <c r="C41" i="4"/>
  <c r="D77" i="5" s="1"/>
  <c r="C42" i="4"/>
  <c r="C43" i="4"/>
  <c r="C44" i="4"/>
  <c r="C45" i="4"/>
  <c r="C46" i="4"/>
  <c r="D55" i="5" s="1"/>
  <c r="C47" i="4"/>
  <c r="C2" i="4"/>
  <c r="D91" i="5" l="1"/>
  <c r="D86" i="5"/>
  <c r="D68" i="5"/>
  <c r="D54" i="5"/>
  <c r="D50" i="5"/>
  <c r="D43" i="5"/>
  <c r="D70" i="5"/>
  <c r="D37" i="5"/>
  <c r="D47" i="5"/>
  <c r="D82" i="5"/>
  <c r="D45" i="5"/>
  <c r="D49" i="5"/>
  <c r="D74" i="5"/>
  <c r="D78" i="5"/>
  <c r="D30" i="5"/>
  <c r="D71" i="5"/>
  <c r="D53" i="5"/>
  <c r="E62" i="5"/>
  <c r="E81" i="5"/>
  <c r="E60" i="5"/>
  <c r="E57" i="5"/>
  <c r="D57" i="5"/>
  <c r="D60" i="5"/>
  <c r="D66" i="5"/>
  <c r="D36" i="5"/>
  <c r="D80" i="5"/>
  <c r="D41" i="5"/>
  <c r="D72" i="5"/>
  <c r="D42" i="5"/>
  <c r="D51" i="5"/>
  <c r="D34" i="5"/>
  <c r="D62" i="5"/>
  <c r="D81" i="5"/>
  <c r="D32" i="5"/>
  <c r="D46" i="5"/>
  <c r="D19" i="5"/>
  <c r="D23" i="5"/>
  <c r="D27" i="5"/>
  <c r="D20" i="5"/>
  <c r="D24" i="5"/>
  <c r="D28" i="5"/>
  <c r="D56" i="5"/>
  <c r="D61" i="5"/>
  <c r="D21" i="5"/>
  <c r="D25" i="5"/>
  <c r="D29" i="5"/>
  <c r="D22" i="5"/>
  <c r="D84" i="5"/>
  <c r="D18" i="5"/>
  <c r="D26" i="5"/>
  <c r="D75" i="5"/>
  <c r="D73" i="5"/>
  <c r="D3" i="5"/>
  <c r="D7" i="5"/>
  <c r="D11" i="5"/>
  <c r="D15" i="5"/>
  <c r="D4" i="5"/>
  <c r="D8" i="5"/>
  <c r="D12" i="5"/>
  <c r="D16" i="5"/>
  <c r="D52" i="5"/>
  <c r="D89" i="5"/>
  <c r="D5" i="5"/>
  <c r="D9" i="5"/>
  <c r="D13" i="5"/>
  <c r="D17" i="5"/>
  <c r="D6" i="5"/>
  <c r="D10" i="5"/>
  <c r="D14" i="5"/>
  <c r="D92" i="5"/>
  <c r="D69" i="5"/>
  <c r="D88" i="5"/>
  <c r="D59" i="5"/>
  <c r="D83" i="5"/>
  <c r="D31" i="5"/>
  <c r="D40" i="5"/>
  <c r="D79" i="5"/>
  <c r="D35" i="5"/>
  <c r="D64" i="5"/>
  <c r="D58" i="5"/>
  <c r="E75" i="5"/>
  <c r="E73" i="5"/>
  <c r="D2" i="5"/>
  <c r="N2" i="5" l="1"/>
  <c r="J2" i="5"/>
  <c r="I2" i="5"/>
  <c r="G2" i="5"/>
  <c r="D2" i="4"/>
  <c r="E92" i="5" l="1"/>
  <c r="E3" i="5"/>
  <c r="E7" i="5"/>
  <c r="E11" i="5"/>
  <c r="E15" i="5"/>
  <c r="E4" i="5"/>
  <c r="E8" i="5"/>
  <c r="E12" i="5"/>
  <c r="E16" i="5"/>
  <c r="E52" i="5"/>
  <c r="E5" i="5"/>
  <c r="E9" i="5"/>
  <c r="E13" i="5"/>
  <c r="E17" i="5"/>
  <c r="E14" i="5"/>
  <c r="E6" i="5"/>
  <c r="E89" i="5"/>
  <c r="E10" i="5"/>
  <c r="E2" i="5"/>
  <c r="D20" i="4"/>
  <c r="D21" i="4"/>
  <c r="E39" i="5" s="1"/>
  <c r="D22" i="4"/>
  <c r="D23" i="4"/>
  <c r="E65" i="5" s="1"/>
  <c r="D24" i="4"/>
  <c r="D25" i="4"/>
  <c r="D26" i="4"/>
  <c r="D27" i="4"/>
  <c r="E67" i="5" s="1"/>
  <c r="D28" i="4"/>
  <c r="D29" i="4"/>
  <c r="D30" i="4"/>
  <c r="E90" i="5" s="1"/>
  <c r="D31" i="4"/>
  <c r="D32" i="4"/>
  <c r="E48" i="5" s="1"/>
  <c r="D33" i="4"/>
  <c r="E76" i="5" s="1"/>
  <c r="D3" i="4"/>
  <c r="D4" i="4"/>
  <c r="D5" i="4"/>
  <c r="D6" i="4"/>
  <c r="D7" i="4"/>
  <c r="D8" i="4"/>
  <c r="D9" i="4"/>
  <c r="D10" i="4"/>
  <c r="D11" i="4"/>
  <c r="D12" i="4"/>
  <c r="D13" i="4"/>
  <c r="E87" i="5" s="1"/>
  <c r="D14" i="4"/>
  <c r="D15" i="4"/>
  <c r="D16" i="4"/>
  <c r="D17" i="4"/>
  <c r="E44" i="5" s="1"/>
  <c r="D18" i="4"/>
  <c r="D19" i="4"/>
  <c r="E88" i="5" l="1"/>
  <c r="E69" i="5"/>
  <c r="E59" i="5"/>
  <c r="E83" i="5"/>
  <c r="E31" i="5"/>
  <c r="E40" i="5"/>
  <c r="E35" i="5"/>
  <c r="E79" i="5"/>
  <c r="E64" i="5"/>
  <c r="E58" i="5"/>
  <c r="E47" i="5"/>
  <c r="E82" i="5"/>
  <c r="E45" i="5"/>
  <c r="E49" i="5"/>
  <c r="E51" i="5"/>
  <c r="E34" i="5"/>
  <c r="E68" i="5"/>
  <c r="E91" i="5"/>
  <c r="E86" i="5"/>
  <c r="E54" i="5"/>
  <c r="E50" i="5"/>
  <c r="E32" i="5"/>
  <c r="E46" i="5"/>
  <c r="E80" i="5"/>
  <c r="E36" i="5"/>
  <c r="E66" i="5"/>
  <c r="E84" i="5"/>
  <c r="E19" i="5"/>
  <c r="E23" i="5"/>
  <c r="E27" i="5"/>
  <c r="E61" i="5"/>
  <c r="E20" i="5"/>
  <c r="E24" i="5"/>
  <c r="E28" i="5"/>
  <c r="E56" i="5"/>
  <c r="E21" i="5"/>
  <c r="E25" i="5"/>
  <c r="E29" i="5"/>
  <c r="E22" i="5"/>
  <c r="E26" i="5"/>
  <c r="E18" i="5"/>
  <c r="E43" i="5"/>
  <c r="E70" i="5"/>
  <c r="E37" i="5"/>
  <c r="E74" i="5"/>
  <c r="E78" i="5"/>
  <c r="E30" i="5"/>
  <c r="E71" i="5"/>
  <c r="E53" i="5"/>
  <c r="E72" i="5"/>
  <c r="E41" i="5"/>
  <c r="E42" i="5"/>
</calcChain>
</file>

<file path=xl/sharedStrings.xml><?xml version="1.0" encoding="utf-8"?>
<sst xmlns="http://schemas.openxmlformats.org/spreadsheetml/2006/main" count="236" uniqueCount="108">
  <si>
    <t>Cod_Produto</t>
  </si>
  <si>
    <t>Sabor</t>
  </si>
  <si>
    <t>Embalagem</t>
  </si>
  <si>
    <t>Custo</t>
  </si>
  <si>
    <t>Morango</t>
  </si>
  <si>
    <t>Copinho</t>
  </si>
  <si>
    <t>Casquinha</t>
  </si>
  <si>
    <t>Pote 500g</t>
  </si>
  <si>
    <t>Pote 250g</t>
  </si>
  <si>
    <t>Chocolate</t>
  </si>
  <si>
    <t>Abacaxi</t>
  </si>
  <si>
    <t>Cod_Loja</t>
  </si>
  <si>
    <t>Tamanho_Loja</t>
  </si>
  <si>
    <t>Morumbi</t>
  </si>
  <si>
    <t>Iguatemi</t>
  </si>
  <si>
    <t>Villa Lobos</t>
  </si>
  <si>
    <t>Market Place</t>
  </si>
  <si>
    <t>Cod_Cliente</t>
  </si>
  <si>
    <t>Nome_Cliente</t>
  </si>
  <si>
    <t>End_Cliente</t>
  </si>
  <si>
    <t>Tom Cruise</t>
  </si>
  <si>
    <t>Rua das Abóboras, 414</t>
  </si>
  <si>
    <t>Anthony Hopkins</t>
  </si>
  <si>
    <t>Alameda Buritis, 212</t>
  </si>
  <si>
    <t>Orlando Bloom</t>
  </si>
  <si>
    <t>Rua do Orvalho, 200</t>
  </si>
  <si>
    <t>Al Pacino</t>
  </si>
  <si>
    <t>Alameda dos Álamos, 38</t>
  </si>
  <si>
    <t>Antonio Banderas</t>
  </si>
  <si>
    <t>Rua das Bandeiras, 306</t>
  </si>
  <si>
    <t>George Clooney</t>
  </si>
  <si>
    <t>Rua do Cassino, 28</t>
  </si>
  <si>
    <t>Matt Demon</t>
  </si>
  <si>
    <t>Avenida Longa, 23456</t>
  </si>
  <si>
    <t>Julia Roberts</t>
  </si>
  <si>
    <t>Avenida Marítima, 180</t>
  </si>
  <si>
    <t>Mel Gibson</t>
  </si>
  <si>
    <t>Rua da Curva, 15</t>
  </si>
  <si>
    <t>Charlize Theron</t>
  </si>
  <si>
    <t>Rua das Estrelas, 21</t>
  </si>
  <si>
    <t>Jack Nicholson</t>
  </si>
  <si>
    <t>Rua do Relógio, 12</t>
  </si>
  <si>
    <t>Eric Bana</t>
  </si>
  <si>
    <t>Rua da Tranquilidade, 70</t>
  </si>
  <si>
    <t>Brad Pitt</t>
  </si>
  <si>
    <t>Rua da Flecha, 40</t>
  </si>
  <si>
    <t>Keanu Reeves</t>
  </si>
  <si>
    <t>Praça da Matriz, 81</t>
  </si>
  <si>
    <t>Robert De Niro</t>
  </si>
  <si>
    <t>Rua do Tango, 92</t>
  </si>
  <si>
    <t>Val Kilmer</t>
  </si>
  <si>
    <t>Rua do Banco, 56</t>
  </si>
  <si>
    <t xml:space="preserve">Catherine Zeta Jones </t>
  </si>
  <si>
    <t>Rua do Lado, 45</t>
  </si>
  <si>
    <t>Sophie Marceau</t>
  </si>
  <si>
    <t>Avenida Curta, 84</t>
  </si>
  <si>
    <t>Demi Moore</t>
  </si>
  <si>
    <t>Avenida Média, 96</t>
  </si>
  <si>
    <t>Cod_Periodo</t>
  </si>
  <si>
    <t>Data</t>
  </si>
  <si>
    <t>Mês</t>
  </si>
  <si>
    <t>Fim_Semana</t>
  </si>
  <si>
    <t>CMV</t>
  </si>
  <si>
    <t>Receita</t>
  </si>
  <si>
    <t>Loja</t>
  </si>
  <si>
    <t>Cod_Promocao</t>
  </si>
  <si>
    <t>Promocao</t>
  </si>
  <si>
    <t>Cupom</t>
  </si>
  <si>
    <t>SMS</t>
  </si>
  <si>
    <t>e_mail</t>
  </si>
  <si>
    <t>Fim Semana</t>
  </si>
  <si>
    <t>Cod Loja</t>
  </si>
  <si>
    <t>Cod Venda</t>
  </si>
  <si>
    <t>Cod Periodo</t>
  </si>
  <si>
    <t>Cod Produto</t>
  </si>
  <si>
    <t>Cod Promocao</t>
  </si>
  <si>
    <t>Cod Cliente</t>
  </si>
  <si>
    <t>Nome Cliente</t>
  </si>
  <si>
    <t>Qtide Vendida</t>
  </si>
  <si>
    <t>Desconto</t>
  </si>
  <si>
    <t>WhatsUp</t>
  </si>
  <si>
    <t>Nenhuma</t>
  </si>
  <si>
    <t>Margem</t>
  </si>
  <si>
    <t>(All)</t>
  </si>
  <si>
    <t>Row Labels</t>
  </si>
  <si>
    <t>Grand Total</t>
  </si>
  <si>
    <t>Column Labels</t>
  </si>
  <si>
    <t>Sum of Qtide Vendida</t>
  </si>
  <si>
    <t>(Multiple Items)</t>
  </si>
  <si>
    <t>Sum of Margem</t>
  </si>
  <si>
    <t>PK Cod_Produto</t>
  </si>
  <si>
    <t>PK Cod_Loja</t>
  </si>
  <si>
    <t>PK Cod_Promocao</t>
  </si>
  <si>
    <t>PK Cod_Cliente</t>
  </si>
  <si>
    <t>PK Cod_Periodo</t>
  </si>
  <si>
    <t>PK Cod Venda</t>
  </si>
  <si>
    <t>FK Cod Periodo</t>
  </si>
  <si>
    <t>FK Cod Loja</t>
  </si>
  <si>
    <t>FK Cod Produto</t>
  </si>
  <si>
    <t>FK Cod Promocao</t>
  </si>
  <si>
    <t>FK Cod Cliente</t>
  </si>
  <si>
    <t>Dim_Produtos</t>
  </si>
  <si>
    <t>Dim_Lojas</t>
  </si>
  <si>
    <t>Dim_Clientes</t>
  </si>
  <si>
    <t>Dim_Períodos</t>
  </si>
  <si>
    <t>Fato_Vendas</t>
  </si>
  <si>
    <t>Dim_Promocoes</t>
  </si>
  <si>
    <t>Preco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</si>
</sst>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4" formatCode="[$-416]d\-mmm\-yy;@"/>
    <numFmt numFmtId="165" formatCode="[$-416]dd\-mmm\-yy;@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3366"/>
      <name val="Calibri"/>
      <family val="2"/>
      <scheme val="minor"/>
    </font>
    <font>
      <b/>
      <sz val="10"/>
      <color rgb="FF003366"/>
      <name val="Calibri"/>
      <family val="2"/>
      <scheme val="minor"/>
    </font>
    <font>
      <sz val="10"/>
      <color indexed="8"/>
      <name val="Arial"/>
      <family val="2"/>
    </font>
    <font>
      <sz val="11"/>
      <color rgb="FF003366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  <fill>
      <patternFill patternType="solid">
        <fgColor rgb="FFCCECFF"/>
        <bgColor indexed="0"/>
      </patternFill>
    </fill>
    <fill>
      <patternFill patternType="solid">
        <fgColor rgb="FFFFFF6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dotted">
        <color auto="1"/>
      </bottom>
      <diagonal/>
    </border>
    <border>
      <left/>
      <right/>
      <top/>
      <bottom style="dashed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</cellStyleXfs>
  <cellXfs count="30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43" fontId="2" fillId="0" borderId="0" xfId="1" applyFont="1"/>
    <xf numFmtId="0" fontId="2" fillId="0" borderId="0" xfId="2" applyFont="1" applyFill="1" applyBorder="1" applyAlignment="1">
      <alignment horizontal="center" wrapText="1"/>
    </xf>
    <xf numFmtId="0" fontId="2" fillId="0" borderId="0" xfId="2" applyFont="1" applyFill="1" applyBorder="1" applyAlignment="1">
      <alignment wrapText="1"/>
    </xf>
    <xf numFmtId="0" fontId="3" fillId="3" borderId="1" xfId="2" applyFont="1" applyFill="1" applyBorder="1" applyAlignment="1">
      <alignment horizontal="center"/>
    </xf>
    <xf numFmtId="43" fontId="2" fillId="0" borderId="0" xfId="0" applyNumberFormat="1" applyFont="1"/>
    <xf numFmtId="0" fontId="5" fillId="0" borderId="0" xfId="0" applyFont="1"/>
    <xf numFmtId="0" fontId="5" fillId="0" borderId="0" xfId="0" applyFont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 wrapText="1"/>
    </xf>
    <xf numFmtId="0" fontId="3" fillId="4" borderId="2" xfId="0" applyFont="1" applyFill="1" applyBorder="1" applyAlignment="1">
      <alignment horizontal="center" wrapText="1"/>
    </xf>
    <xf numFmtId="0" fontId="2" fillId="0" borderId="0" xfId="0" applyFont="1" applyAlignment="1">
      <alignment wrapText="1"/>
    </xf>
    <xf numFmtId="9" fontId="5" fillId="0" borderId="0" xfId="0" applyNumberFormat="1" applyFont="1" applyAlignment="1">
      <alignment horizontal="center"/>
    </xf>
    <xf numFmtId="164" fontId="3" fillId="2" borderId="2" xfId="0" applyNumberFormat="1" applyFont="1" applyFill="1" applyBorder="1" applyAlignment="1">
      <alignment horizontal="center"/>
    </xf>
    <xf numFmtId="164" fontId="2" fillId="0" borderId="0" xfId="0" applyNumberFormat="1" applyFont="1" applyAlignment="1" applyProtection="1">
      <alignment horizontal="center" vertical="center"/>
    </xf>
    <xf numFmtId="164" fontId="2" fillId="0" borderId="0" xfId="0" applyNumberFormat="1" applyFont="1"/>
    <xf numFmtId="165" fontId="2" fillId="0" borderId="0" xfId="0" applyNumberFormat="1" applyFont="1" applyAlignment="1">
      <alignment horizont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9" fontId="0" fillId="0" borderId="0" xfId="3" applyFont="1"/>
    <xf numFmtId="0" fontId="6" fillId="5" borderId="4" xfId="0" applyFont="1" applyFill="1" applyBorder="1"/>
    <xf numFmtId="0" fontId="0" fillId="5" borderId="4" xfId="0" applyFill="1" applyBorder="1"/>
    <xf numFmtId="0" fontId="0" fillId="5" borderId="5" xfId="0" applyFill="1" applyBorder="1"/>
    <xf numFmtId="1" fontId="0" fillId="0" borderId="0" xfId="0" applyNumberFormat="1"/>
    <xf numFmtId="1" fontId="0" fillId="0" borderId="0" xfId="0" pivotButton="1" applyNumberFormat="1"/>
    <xf numFmtId="1" fontId="0" fillId="0" borderId="0" xfId="0" applyNumberFormat="1" applyAlignment="1">
      <alignment horizontal="left"/>
    </xf>
    <xf numFmtId="0" fontId="7" fillId="6" borderId="3" xfId="0" applyFont="1" applyFill="1" applyBorder="1"/>
  </cellXfs>
  <cellStyles count="4">
    <cellStyle name="Normal" xfId="0" builtinId="0"/>
    <cellStyle name="Normal_Quadro_Controle" xfId="2"/>
    <cellStyle name="Porcentagem" xfId="3" builtinId="5"/>
    <cellStyle name="Vírgula" xfId="1" builtinId="3"/>
  </cellStyles>
  <dxfs count="7"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</dxfs>
  <tableStyles count="0" defaultTableStyle="TableStyleMedium2" defaultPivotStyle="PivotStyleLight16"/>
  <colors>
    <mruColors>
      <color rgb="FFFFFFFF"/>
      <color rgb="FFCCECFF"/>
      <color rgb="FFFFFF66"/>
      <color rgb="FF003366"/>
      <color rgb="FFFFFF99"/>
      <color rgb="FFDDDDDD"/>
      <color rgb="FFEAEAEA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[Sweet_Delight_dados.xlsx]Análise Produtos!PivotTable1</c:name>
    <c:fmtId val="1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'Análise Produtos'!$B$3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'Análise Produtos'!$A$4:$A$9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'Análise Produtos'!$B$4:$B$9</c:f>
              <c:numCache>
                <c:formatCode>General</c:formatCode>
                <c:ptCount val="5"/>
                <c:pt idx="0">
                  <c:v>41</c:v>
                </c:pt>
                <c:pt idx="1">
                  <c:v>52</c:v>
                </c:pt>
                <c:pt idx="2">
                  <c:v>50</c:v>
                </c:pt>
                <c:pt idx="3">
                  <c:v>35</c:v>
                </c:pt>
                <c:pt idx="4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27-4FB0-A76B-BB3CED41894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39591504"/>
        <c:axId val="739597488"/>
      </c:barChart>
      <c:catAx>
        <c:axId val="739591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9597488"/>
        <c:crosses val="autoZero"/>
        <c:auto val="1"/>
        <c:lblAlgn val="ctr"/>
        <c:lblOffset val="100"/>
        <c:noMultiLvlLbl val="0"/>
      </c:catAx>
      <c:valAx>
        <c:axId val="73959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9591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[Sweet_Delight_dados.xlsx]Análise Produtos!PivotTable2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Venda de Embalagens s/ Chocolate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'Análise Produtos'!$B$15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'Análise Produtos'!$A$16:$A$20</c:f>
              <c:strCache>
                <c:ptCount val="4"/>
                <c:pt idx="0">
                  <c:v>Pote 250g</c:v>
                </c:pt>
                <c:pt idx="1">
                  <c:v>Pote 500g</c:v>
                </c:pt>
                <c:pt idx="2">
                  <c:v>Copinho</c:v>
                </c:pt>
                <c:pt idx="3">
                  <c:v>Casquinha</c:v>
                </c:pt>
              </c:strCache>
            </c:strRef>
          </c:cat>
          <c:val>
            <c:numRef>
              <c:f>'Análise Produtos'!$B$16:$B$20</c:f>
              <c:numCache>
                <c:formatCode>General</c:formatCode>
                <c:ptCount val="4"/>
                <c:pt idx="0">
                  <c:v>56</c:v>
                </c:pt>
                <c:pt idx="1">
                  <c:v>48</c:v>
                </c:pt>
                <c:pt idx="2">
                  <c:v>46</c:v>
                </c:pt>
                <c:pt idx="3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75-456D-82B8-B3C2786D12D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39594768"/>
        <c:axId val="739593680"/>
      </c:barChart>
      <c:catAx>
        <c:axId val="739594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9593680"/>
        <c:crosses val="autoZero"/>
        <c:auto val="1"/>
        <c:lblAlgn val="ctr"/>
        <c:lblOffset val="100"/>
        <c:noMultiLvlLbl val="0"/>
      </c:catAx>
      <c:valAx>
        <c:axId val="73959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9594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[Sweet_Delight_dados.xlsx]Análise Produtos!PivotTable3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Quantidade Vendida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'Análise Produtos'!$B$26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'Análise Produtos'!$A$27:$A$30</c:f>
              <c:strCache>
                <c:ptCount val="3"/>
                <c:pt idx="0">
                  <c:v>Morango</c:v>
                </c:pt>
                <c:pt idx="1">
                  <c:v>Abacaxi</c:v>
                </c:pt>
                <c:pt idx="2">
                  <c:v>Chocolate</c:v>
                </c:pt>
              </c:strCache>
            </c:strRef>
          </c:cat>
          <c:val>
            <c:numRef>
              <c:f>'Análise Produtos'!$B$27:$B$30</c:f>
              <c:numCache>
                <c:formatCode>General</c:formatCode>
                <c:ptCount val="3"/>
                <c:pt idx="0">
                  <c:v>110</c:v>
                </c:pt>
                <c:pt idx="1">
                  <c:v>55</c:v>
                </c:pt>
                <c:pt idx="2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EE-4CE0-BE24-59BB5499621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39606192"/>
        <c:axId val="739592048"/>
      </c:barChart>
      <c:catAx>
        <c:axId val="739606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9592048"/>
        <c:crosses val="autoZero"/>
        <c:auto val="1"/>
        <c:lblAlgn val="ctr"/>
        <c:lblOffset val="100"/>
        <c:noMultiLvlLbl val="0"/>
      </c:catAx>
      <c:valAx>
        <c:axId val="73959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9606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[Sweet_Delight_dados.xlsx]Análise Produtos!PivotTable4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'Análise Produtos'!$B$36:$B$37</c:f>
              <c:strCache>
                <c:ptCount val="1"/>
                <c:pt idx="0">
                  <c:v>Abacaxi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'Análise Produtos'!$A$38:$A$42</c:f>
              <c:strCache>
                <c:ptCount val="4"/>
                <c:pt idx="0">
                  <c:v>Casquinha</c:v>
                </c:pt>
                <c:pt idx="1">
                  <c:v>Copinho</c:v>
                </c:pt>
                <c:pt idx="2">
                  <c:v>Pote 250g</c:v>
                </c:pt>
                <c:pt idx="3">
                  <c:v>Pote 500g</c:v>
                </c:pt>
              </c:strCache>
            </c:strRef>
          </c:cat>
          <c:val>
            <c:numRef>
              <c:f>'Análise Produtos'!$B$38:$B$42</c:f>
              <c:numCache>
                <c:formatCode>General</c:formatCode>
                <c:ptCount val="4"/>
                <c:pt idx="0">
                  <c:v>5</c:v>
                </c:pt>
                <c:pt idx="1">
                  <c:v>18</c:v>
                </c:pt>
                <c:pt idx="2">
                  <c:v>17</c:v>
                </c:pt>
                <c:pt idx="3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99-4E1A-8470-DAFB6397298A}"/>
            </c:ext>
          </c:extLst>
        </c:ser>
        <c:ser>
          <c:idx val="1"/>
          <c:order val="1"/>
          <c:tx>
            <c:strRef>
              <c:f>'Análise Produtos'!$C$36:$C$37</c:f>
              <c:strCache>
                <c:ptCount val="1"/>
                <c:pt idx="0">
                  <c:v>Chocolate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'Análise Produtos'!$A$38:$A$42</c:f>
              <c:strCache>
                <c:ptCount val="4"/>
                <c:pt idx="0">
                  <c:v>Casquinha</c:v>
                </c:pt>
                <c:pt idx="1">
                  <c:v>Copinho</c:v>
                </c:pt>
                <c:pt idx="2">
                  <c:v>Pote 250g</c:v>
                </c:pt>
                <c:pt idx="3">
                  <c:v>Pote 500g</c:v>
                </c:pt>
              </c:strCache>
            </c:strRef>
          </c:cat>
          <c:val>
            <c:numRef>
              <c:f>'Análise Produtos'!$C$38:$C$42</c:f>
              <c:numCache>
                <c:formatCode>General</c:formatCode>
                <c:ptCount val="4"/>
                <c:pt idx="0">
                  <c:v>20</c:v>
                </c:pt>
                <c:pt idx="2">
                  <c:v>19</c:v>
                </c:pt>
                <c:pt idx="3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99-4E1A-8470-DAFB6397298A}"/>
            </c:ext>
          </c:extLst>
        </c:ser>
        <c:ser>
          <c:idx val="2"/>
          <c:order val="2"/>
          <c:tx>
            <c:strRef>
              <c:f>'Análise Produtos'!$D$36:$D$37</c:f>
              <c:strCache>
                <c:ptCount val="1"/>
                <c:pt idx="0">
                  <c:v>Morango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'Análise Produtos'!$A$38:$A$42</c:f>
              <c:strCache>
                <c:ptCount val="4"/>
                <c:pt idx="0">
                  <c:v>Casquinha</c:v>
                </c:pt>
                <c:pt idx="1">
                  <c:v>Copinho</c:v>
                </c:pt>
                <c:pt idx="2">
                  <c:v>Pote 250g</c:v>
                </c:pt>
                <c:pt idx="3">
                  <c:v>Pote 500g</c:v>
                </c:pt>
              </c:strCache>
            </c:strRef>
          </c:cat>
          <c:val>
            <c:numRef>
              <c:f>'Análise Produtos'!$D$38:$D$42</c:f>
              <c:numCache>
                <c:formatCode>General</c:formatCode>
                <c:ptCount val="4"/>
                <c:pt idx="0">
                  <c:v>10</c:v>
                </c:pt>
                <c:pt idx="1">
                  <c:v>28</c:v>
                </c:pt>
                <c:pt idx="2">
                  <c:v>39</c:v>
                </c:pt>
                <c:pt idx="3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99-4E1A-8470-DAFB6397298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39592592"/>
        <c:axId val="739598032"/>
      </c:barChart>
      <c:catAx>
        <c:axId val="739592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9598032"/>
        <c:crosses val="autoZero"/>
        <c:auto val="1"/>
        <c:lblAlgn val="ctr"/>
        <c:lblOffset val="100"/>
        <c:noMultiLvlLbl val="0"/>
      </c:catAx>
      <c:valAx>
        <c:axId val="73959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9592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[Sweet_Delight_dados.xlsx]Análise Produtos!PivotTable5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'Análise Produtos'!$B$47:$B$48</c:f>
              <c:strCache>
                <c:ptCount val="1"/>
                <c:pt idx="0">
                  <c:v>Abacaxi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'Análise Produtos'!$A$49:$A$53</c:f>
              <c:strCache>
                <c:ptCount val="4"/>
                <c:pt idx="0">
                  <c:v>Casquinha</c:v>
                </c:pt>
                <c:pt idx="1">
                  <c:v>Copinho</c:v>
                </c:pt>
                <c:pt idx="2">
                  <c:v>Pote 250g</c:v>
                </c:pt>
                <c:pt idx="3">
                  <c:v>Pote 500g</c:v>
                </c:pt>
              </c:strCache>
            </c:strRef>
          </c:cat>
          <c:val>
            <c:numRef>
              <c:f>'Análise Produtos'!$B$49:$B$53</c:f>
              <c:numCache>
                <c:formatCode>0</c:formatCode>
                <c:ptCount val="4"/>
                <c:pt idx="0">
                  <c:v>8.1599999999999966</c:v>
                </c:pt>
                <c:pt idx="1">
                  <c:v>29.839999999999993</c:v>
                </c:pt>
                <c:pt idx="2">
                  <c:v>45.319999999999993</c:v>
                </c:pt>
                <c:pt idx="3">
                  <c:v>71.59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FF-4C62-B1B5-7BCA2FE7DDBA}"/>
            </c:ext>
          </c:extLst>
        </c:ser>
        <c:ser>
          <c:idx val="1"/>
          <c:order val="1"/>
          <c:tx>
            <c:strRef>
              <c:f>'Análise Produtos'!$C$47:$C$48</c:f>
              <c:strCache>
                <c:ptCount val="1"/>
                <c:pt idx="0">
                  <c:v>Chocolate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'Análise Produtos'!$A$49:$A$53</c:f>
              <c:strCache>
                <c:ptCount val="4"/>
                <c:pt idx="0">
                  <c:v>Casquinha</c:v>
                </c:pt>
                <c:pt idx="1">
                  <c:v>Copinho</c:v>
                </c:pt>
                <c:pt idx="2">
                  <c:v>Pote 250g</c:v>
                </c:pt>
                <c:pt idx="3">
                  <c:v>Pote 500g</c:v>
                </c:pt>
              </c:strCache>
            </c:strRef>
          </c:cat>
          <c:val>
            <c:numRef>
              <c:f>'Análise Produtos'!$C$49:$C$53</c:f>
              <c:numCache>
                <c:formatCode>0</c:formatCode>
                <c:ptCount val="4"/>
                <c:pt idx="0">
                  <c:v>33.54999999999999</c:v>
                </c:pt>
                <c:pt idx="2">
                  <c:v>53.999999999999993</c:v>
                </c:pt>
                <c:pt idx="3">
                  <c:v>71.759999999999991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FF-4C62-B1B5-7BCA2FE7DDBA}"/>
            </c:ext>
          </c:extLst>
        </c:ser>
        <c:ser>
          <c:idx val="2"/>
          <c:order val="2"/>
          <c:tx>
            <c:strRef>
              <c:f>'Análise Produtos'!$D$47:$D$48</c:f>
              <c:strCache>
                <c:ptCount val="1"/>
                <c:pt idx="0">
                  <c:v>Morango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'Análise Produtos'!$A$49:$A$53</c:f>
              <c:strCache>
                <c:ptCount val="4"/>
                <c:pt idx="0">
                  <c:v>Casquinha</c:v>
                </c:pt>
                <c:pt idx="1">
                  <c:v>Copinho</c:v>
                </c:pt>
                <c:pt idx="2">
                  <c:v>Pote 250g</c:v>
                </c:pt>
                <c:pt idx="3">
                  <c:v>Pote 500g</c:v>
                </c:pt>
              </c:strCache>
            </c:strRef>
          </c:cat>
          <c:val>
            <c:numRef>
              <c:f>'Análise Produtos'!$D$49:$D$53</c:f>
              <c:numCache>
                <c:formatCode>0</c:formatCode>
                <c:ptCount val="4"/>
                <c:pt idx="0">
                  <c:v>13.11</c:v>
                </c:pt>
                <c:pt idx="1">
                  <c:v>38.17499999999999</c:v>
                </c:pt>
                <c:pt idx="2">
                  <c:v>99.82</c:v>
                </c:pt>
                <c:pt idx="3">
                  <c:v>146.27999999999997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6FF-4C62-B1B5-7BCA2FE7DDB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39593136"/>
        <c:axId val="739601840"/>
      </c:barChart>
      <c:catAx>
        <c:axId val="739593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9601840"/>
        <c:crosses val="autoZero"/>
        <c:auto val="1"/>
        <c:lblAlgn val="ctr"/>
        <c:lblOffset val="100"/>
        <c:noMultiLvlLbl val="0"/>
      </c:catAx>
      <c:valAx>
        <c:axId val="73960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9593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19049</xdr:colOff>
      <xdr:row>0</xdr:row>
      <xdr:rowOff>71436</xdr:rowOff>
    </xdr:from>
    <xdr:to>
      <xdr:col>13</xdr:col>
      <xdr:colOff>447674</xdr:colOff>
      <xdr:row>10</xdr:row>
      <xdr:rowOff>190499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21429</xdr:colOff>
      <xdr:row>11</xdr:row>
      <xdr:rowOff>33336</xdr:rowOff>
    </xdr:from>
    <xdr:to>
      <xdr:col>11</xdr:col>
      <xdr:colOff>142875</xdr:colOff>
      <xdr:row>21</xdr:row>
      <xdr:rowOff>71437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9522</xdr:colOff>
      <xdr:row>21</xdr:row>
      <xdr:rowOff>150020</xdr:rowOff>
    </xdr:from>
    <xdr:to>
      <xdr:col>11</xdr:col>
      <xdr:colOff>142874</xdr:colOff>
      <xdr:row>32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9525</xdr:colOff>
      <xdr:row>32</xdr:row>
      <xdr:rowOff>61912</xdr:rowOff>
    </xdr:from>
    <xdr:to>
      <xdr:col>13</xdr:col>
      <xdr:colOff>419100</xdr:colOff>
      <xdr:row>42</xdr:row>
      <xdr:rowOff>95250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9524</xdr:colOff>
      <xdr:row>43</xdr:row>
      <xdr:rowOff>23812</xdr:rowOff>
    </xdr:from>
    <xdr:to>
      <xdr:col>13</xdr:col>
      <xdr:colOff>821531</xdr:colOff>
      <xdr:row>52</xdr:row>
      <xdr:rowOff>154782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7</xdr:row>
      <xdr:rowOff>57150</xdr:rowOff>
    </xdr:from>
    <xdr:to>
      <xdr:col>3</xdr:col>
      <xdr:colOff>0</xdr:colOff>
      <xdr:row>9</xdr:row>
      <xdr:rowOff>57150</xdr:rowOff>
    </xdr:to>
    <xdr:cxnSp macro="">
      <xdr:nvCxnSpPr>
        <xdr:cNvPr id="5" name="Elbow Connector 4"/>
        <xdr:cNvCxnSpPr/>
      </xdr:nvCxnSpPr>
      <xdr:spPr>
        <a:xfrm>
          <a:off x="1771650" y="1390650"/>
          <a:ext cx="600075" cy="381000"/>
        </a:xfrm>
        <a:prstGeom prst="bentConnector3">
          <a:avLst/>
        </a:prstGeom>
        <a:ln w="19050">
          <a:solidFill>
            <a:schemeClr val="tx2">
              <a:lumMod val="40000"/>
              <a:lumOff val="6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9</xdr:row>
      <xdr:rowOff>171450</xdr:rowOff>
    </xdr:from>
    <xdr:to>
      <xdr:col>3</xdr:col>
      <xdr:colOff>9525</xdr:colOff>
      <xdr:row>11</xdr:row>
      <xdr:rowOff>142876</xdr:rowOff>
    </xdr:to>
    <xdr:cxnSp macro="">
      <xdr:nvCxnSpPr>
        <xdr:cNvPr id="7" name="Elbow Connector 6"/>
        <xdr:cNvCxnSpPr/>
      </xdr:nvCxnSpPr>
      <xdr:spPr>
        <a:xfrm flipV="1">
          <a:off x="1781175" y="1885950"/>
          <a:ext cx="600075" cy="352426"/>
        </a:xfrm>
        <a:prstGeom prst="bentConnector3">
          <a:avLst/>
        </a:prstGeom>
        <a:ln w="19050">
          <a:solidFill>
            <a:schemeClr val="tx2">
              <a:lumMod val="40000"/>
              <a:lumOff val="6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7941</xdr:colOff>
      <xdr:row>12</xdr:row>
      <xdr:rowOff>2</xdr:rowOff>
    </xdr:from>
    <xdr:to>
      <xdr:col>2</xdr:col>
      <xdr:colOff>587374</xdr:colOff>
      <xdr:row>18</xdr:row>
      <xdr:rowOff>103189</xdr:rowOff>
    </xdr:to>
    <xdr:cxnSp macro="">
      <xdr:nvCxnSpPr>
        <xdr:cNvPr id="9" name="Elbow Connector 8"/>
        <xdr:cNvCxnSpPr/>
      </xdr:nvCxnSpPr>
      <xdr:spPr>
        <a:xfrm rot="5400000" flipH="1" flipV="1">
          <a:off x="1436689" y="2619379"/>
          <a:ext cx="1246187" cy="579433"/>
        </a:xfrm>
        <a:prstGeom prst="bentConnector3">
          <a:avLst/>
        </a:prstGeom>
        <a:ln w="19050">
          <a:solidFill>
            <a:schemeClr val="tx2">
              <a:lumMod val="40000"/>
              <a:lumOff val="6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9526</xdr:colOff>
      <xdr:row>4</xdr:row>
      <xdr:rowOff>133349</xdr:rowOff>
    </xdr:from>
    <xdr:to>
      <xdr:col>5</xdr:col>
      <xdr:colOff>1</xdr:colOff>
      <xdr:row>7</xdr:row>
      <xdr:rowOff>85724</xdr:rowOff>
    </xdr:to>
    <xdr:cxnSp macro="">
      <xdr:nvCxnSpPr>
        <xdr:cNvPr id="11" name="Elbow Connector 10"/>
        <xdr:cNvCxnSpPr/>
      </xdr:nvCxnSpPr>
      <xdr:spPr>
        <a:xfrm rot="10800000" flipV="1">
          <a:off x="3476626" y="895349"/>
          <a:ext cx="600075" cy="523875"/>
        </a:xfrm>
        <a:prstGeom prst="bentConnector3">
          <a:avLst/>
        </a:prstGeom>
        <a:ln w="19050">
          <a:solidFill>
            <a:schemeClr val="tx2">
              <a:lumMod val="40000"/>
              <a:lumOff val="6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9525</xdr:colOff>
      <xdr:row>9</xdr:row>
      <xdr:rowOff>95250</xdr:rowOff>
    </xdr:from>
    <xdr:to>
      <xdr:col>4</xdr:col>
      <xdr:colOff>600075</xdr:colOff>
      <xdr:row>10</xdr:row>
      <xdr:rowOff>133350</xdr:rowOff>
    </xdr:to>
    <xdr:cxnSp macro="">
      <xdr:nvCxnSpPr>
        <xdr:cNvPr id="13" name="Elbow Connector 12"/>
        <xdr:cNvCxnSpPr/>
      </xdr:nvCxnSpPr>
      <xdr:spPr>
        <a:xfrm rot="10800000">
          <a:off x="3476625" y="1809750"/>
          <a:ext cx="590550" cy="228600"/>
        </a:xfrm>
        <a:prstGeom prst="bentConnector3">
          <a:avLst/>
        </a:prstGeom>
        <a:ln w="19050">
          <a:solidFill>
            <a:schemeClr val="tx2">
              <a:lumMod val="40000"/>
              <a:lumOff val="6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aiza Motta" refreshedDate="43243.48714675926" createdVersion="5" refreshedVersion="5" minRefreshableVersion="3" recordCount="92">
  <cacheSource type="worksheet">
    <worksheetSource ref="A1:R93" sheet="Fatos_Vendas"/>
  </cacheSource>
  <cacheFields count="18">
    <cacheField name="Cod Venda" numFmtId="0">
      <sharedItems containsSemiMixedTypes="0" containsString="0" containsNumber="1" containsInteger="1" minValue="1" maxValue="499"/>
    </cacheField>
    <cacheField name="Cod Periodo" numFmtId="0">
      <sharedItems containsSemiMixedTypes="0" containsString="0" containsNumber="1" containsInteger="1" minValue="1" maxValue="56"/>
    </cacheField>
    <cacheField name="Data" numFmtId="165">
      <sharedItems containsSemiMixedTypes="0" containsNonDate="0" containsDate="1" containsString="0" minDate="2017-01-17T00:00:00" maxDate="2017-05-27T00:00:00"/>
    </cacheField>
    <cacheField name="Fim Semana" numFmtId="0">
      <sharedItems/>
    </cacheField>
    <cacheField name="Mês" numFmtId="0">
      <sharedItems containsSemiMixedTypes="0" containsString="0" containsNumber="1" containsInteger="1" minValue="1" maxValue="5" count="5">
        <n v="1"/>
        <n v="2"/>
        <n v="3"/>
        <n v="5"/>
        <n v="4"/>
      </sharedItems>
    </cacheField>
    <cacheField name="Cod Loja" numFmtId="0">
      <sharedItems containsSemiMixedTypes="0" containsString="0" containsNumber="1" containsInteger="1" minValue="1" maxValue="9" count="4">
        <n v="4"/>
        <n v="5"/>
        <n v="9"/>
        <n v="1"/>
      </sharedItems>
    </cacheField>
    <cacheField name="Loja" numFmtId="0">
      <sharedItems count="4">
        <s v="Morumbi"/>
        <s v="Villa Lobos"/>
        <s v="Market Place"/>
        <s v="Iguatemi"/>
      </sharedItems>
    </cacheField>
    <cacheField name="Cod Produto" numFmtId="0">
      <sharedItems containsSemiMixedTypes="0" containsString="0" containsNumber="1" containsInteger="1" minValue="11" maxValue="24"/>
    </cacheField>
    <cacheField name="Sabor" numFmtId="0">
      <sharedItems count="3">
        <s v="Abacaxi"/>
        <s v="Morango"/>
        <s v="Chocolate"/>
      </sharedItems>
    </cacheField>
    <cacheField name="Embalagem" numFmtId="0">
      <sharedItems count="4">
        <s v="Copinho"/>
        <s v="Casquinha"/>
        <s v="Pote 500g"/>
        <s v="Pote 250g"/>
      </sharedItems>
    </cacheField>
    <cacheField name="Cod Promocao" numFmtId="0">
      <sharedItems containsSemiMixedTypes="0" containsString="0" containsNumber="1" containsInteger="1" minValue="1" maxValue="5"/>
    </cacheField>
    <cacheField name="Promocao" numFmtId="0">
      <sharedItems count="5">
        <s v="SMS"/>
        <s v="e_mail"/>
        <s v="Cupom"/>
        <s v="WhatsUp"/>
        <s v="Nenhuma"/>
      </sharedItems>
    </cacheField>
    <cacheField name="Cod Cliente" numFmtId="0">
      <sharedItems containsSemiMixedTypes="0" containsString="0" containsNumber="1" containsInteger="1" minValue="3" maxValue="42"/>
    </cacheField>
    <cacheField name="Nome Cliente" numFmtId="0">
      <sharedItems count="19">
        <s v="Tom Cruise"/>
        <s v="Anthony Hopkins"/>
        <s v="Antonio Banderas"/>
        <s v="George Clooney"/>
        <s v="Julia Roberts"/>
        <s v="Eric Bana"/>
        <s v="Brad Pitt"/>
        <s v="Keanu Reeves"/>
        <s v="Val Kilmer"/>
        <s v="Catherine Zeta Jones "/>
        <s v="Sophie Marceau"/>
        <s v="Demi Moore"/>
        <s v="Orlando Bloom"/>
        <s v="Al Pacino"/>
        <s v="Matt Demon"/>
        <s v="Robert De Niro"/>
        <s v="Mel Gibson"/>
        <s v="Charlize Theron"/>
        <s v="Jack Nicholson"/>
      </sharedItems>
    </cacheField>
    <cacheField name="Qtide Vendida" numFmtId="0">
      <sharedItems containsSemiMixedTypes="0" containsString="0" containsNumber="1" containsInteger="1" minValue="1" maxValue="4"/>
    </cacheField>
    <cacheField name="Receita" numFmtId="43">
      <sharedItems containsSemiMixedTypes="0" containsString="0" containsNumber="1" minValue="3.84" maxValue="49.4"/>
    </cacheField>
    <cacheField name="CMV" numFmtId="43">
      <sharedItems containsSemiMixedTypes="0" containsString="0" containsNumber="1" minValue="2.2000000000000002" maxValue="31.2"/>
    </cacheField>
    <cacheField name="Margem" numFmtId="43">
      <sharedItems containsSemiMixedTypes="0" containsString="0" containsNumber="1" minValue="1.2749999999999995" maxValue="2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2">
  <r>
    <n v="1"/>
    <n v="1"/>
    <d v="2017-01-17T00:00:00"/>
    <s v="Não"/>
    <x v="0"/>
    <x v="0"/>
    <x v="0"/>
    <n v="20"/>
    <x v="0"/>
    <x v="0"/>
    <n v="2"/>
    <x v="0"/>
    <n v="3"/>
    <x v="0"/>
    <n v="1"/>
    <n v="3.88"/>
    <n v="2.2000000000000002"/>
    <n v="1.6799999999999997"/>
  </r>
  <r>
    <n v="2"/>
    <n v="1"/>
    <d v="2017-01-17T00:00:00"/>
    <s v="Não"/>
    <x v="0"/>
    <x v="0"/>
    <x v="0"/>
    <n v="22"/>
    <x v="0"/>
    <x v="1"/>
    <n v="2"/>
    <x v="0"/>
    <n v="3"/>
    <x v="0"/>
    <n v="2"/>
    <n v="7.76"/>
    <n v="4.4000000000000004"/>
    <n v="3.3599999999999994"/>
  </r>
  <r>
    <n v="3"/>
    <n v="1"/>
    <d v="2017-01-17T00:00:00"/>
    <s v="Não"/>
    <x v="0"/>
    <x v="0"/>
    <x v="0"/>
    <n v="12"/>
    <x v="1"/>
    <x v="1"/>
    <n v="3"/>
    <x v="1"/>
    <n v="3"/>
    <x v="0"/>
    <n v="1"/>
    <n v="4.2749999999999995"/>
    <n v="3"/>
    <n v="1.2749999999999995"/>
  </r>
  <r>
    <n v="4"/>
    <n v="1"/>
    <d v="2017-01-17T00:00:00"/>
    <s v="Não"/>
    <x v="0"/>
    <x v="1"/>
    <x v="1"/>
    <n v="24"/>
    <x v="0"/>
    <x v="2"/>
    <n v="1"/>
    <x v="2"/>
    <n v="5"/>
    <x v="1"/>
    <n v="2"/>
    <n v="20.9"/>
    <n v="12"/>
    <n v="8.8999999999999986"/>
  </r>
  <r>
    <n v="5"/>
    <n v="1"/>
    <d v="2017-01-17T00:00:00"/>
    <s v="Não"/>
    <x v="0"/>
    <x v="1"/>
    <x v="1"/>
    <n v="11"/>
    <x v="1"/>
    <x v="0"/>
    <n v="4"/>
    <x v="3"/>
    <n v="5"/>
    <x v="1"/>
    <n v="1"/>
    <n v="4.32"/>
    <n v="3"/>
    <n v="1.3200000000000003"/>
  </r>
  <r>
    <n v="6"/>
    <n v="1"/>
    <d v="2017-01-17T00:00:00"/>
    <s v="Não"/>
    <x v="0"/>
    <x v="1"/>
    <x v="1"/>
    <n v="12"/>
    <x v="1"/>
    <x v="1"/>
    <n v="1"/>
    <x v="2"/>
    <n v="11"/>
    <x v="2"/>
    <n v="2"/>
    <n v="8.5499999999999989"/>
    <n v="6"/>
    <n v="2.5499999999999989"/>
  </r>
  <r>
    <n v="7"/>
    <n v="1"/>
    <d v="2017-01-17T00:00:00"/>
    <s v="Não"/>
    <x v="0"/>
    <x v="2"/>
    <x v="2"/>
    <n v="14"/>
    <x v="1"/>
    <x v="2"/>
    <n v="2"/>
    <x v="0"/>
    <n v="14"/>
    <x v="3"/>
    <n v="1"/>
    <n v="11.64"/>
    <n v="7.1999999999999993"/>
    <n v="4.4400000000000013"/>
  </r>
  <r>
    <n v="8"/>
    <n v="1"/>
    <d v="2017-01-17T00:00:00"/>
    <s v="Não"/>
    <x v="0"/>
    <x v="0"/>
    <x v="0"/>
    <n v="14"/>
    <x v="1"/>
    <x v="2"/>
    <n v="5"/>
    <x v="4"/>
    <n v="18"/>
    <x v="4"/>
    <n v="4"/>
    <n v="48"/>
    <n v="28.799999999999997"/>
    <n v="19.200000000000003"/>
  </r>
  <r>
    <n v="9"/>
    <n v="1"/>
    <d v="2017-01-17T00:00:00"/>
    <s v="Não"/>
    <x v="0"/>
    <x v="0"/>
    <x v="0"/>
    <n v="18"/>
    <x v="2"/>
    <x v="2"/>
    <n v="5"/>
    <x v="4"/>
    <n v="18"/>
    <x v="4"/>
    <n v="1"/>
    <n v="13"/>
    <n v="7.8"/>
    <n v="5.2"/>
  </r>
  <r>
    <n v="10"/>
    <n v="1"/>
    <d v="2017-01-17T00:00:00"/>
    <s v="Não"/>
    <x v="0"/>
    <x v="0"/>
    <x v="0"/>
    <n v="16"/>
    <x v="2"/>
    <x v="1"/>
    <n v="4"/>
    <x v="3"/>
    <n v="25"/>
    <x v="5"/>
    <n v="1"/>
    <n v="4.8"/>
    <n v="3.2"/>
    <n v="1.5999999999999996"/>
  </r>
  <r>
    <n v="11"/>
    <n v="1"/>
    <d v="2017-01-17T00:00:00"/>
    <s v="Não"/>
    <x v="0"/>
    <x v="1"/>
    <x v="1"/>
    <n v="17"/>
    <x v="2"/>
    <x v="3"/>
    <n v="3"/>
    <x v="1"/>
    <n v="28"/>
    <x v="6"/>
    <n v="2"/>
    <n v="15.2"/>
    <n v="9.6"/>
    <n v="5.6"/>
  </r>
  <r>
    <n v="12"/>
    <n v="1"/>
    <d v="2017-01-17T00:00:00"/>
    <s v="Não"/>
    <x v="0"/>
    <x v="3"/>
    <x v="3"/>
    <n v="14"/>
    <x v="1"/>
    <x v="2"/>
    <n v="2"/>
    <x v="0"/>
    <n v="30"/>
    <x v="7"/>
    <n v="1"/>
    <n v="11.64"/>
    <n v="7.1999999999999993"/>
    <n v="4.4400000000000013"/>
  </r>
  <r>
    <n v="13"/>
    <n v="1"/>
    <d v="2017-01-17T00:00:00"/>
    <s v="Não"/>
    <x v="0"/>
    <x v="0"/>
    <x v="0"/>
    <n v="16"/>
    <x v="2"/>
    <x v="1"/>
    <n v="4"/>
    <x v="3"/>
    <n v="34"/>
    <x v="8"/>
    <n v="3"/>
    <n v="14.399999999999999"/>
    <n v="9.6000000000000014"/>
    <n v="4.7999999999999972"/>
  </r>
  <r>
    <n v="14"/>
    <n v="1"/>
    <d v="2017-01-17T00:00:00"/>
    <s v="Não"/>
    <x v="0"/>
    <x v="1"/>
    <x v="1"/>
    <n v="17"/>
    <x v="2"/>
    <x v="3"/>
    <n v="1"/>
    <x v="2"/>
    <n v="37"/>
    <x v="9"/>
    <n v="3"/>
    <n v="22.799999999999997"/>
    <n v="14.399999999999999"/>
    <n v="8.3999999999999986"/>
  </r>
  <r>
    <n v="15"/>
    <n v="1"/>
    <d v="2017-01-17T00:00:00"/>
    <s v="Não"/>
    <x v="0"/>
    <x v="1"/>
    <x v="1"/>
    <n v="18"/>
    <x v="2"/>
    <x v="2"/>
    <n v="4"/>
    <x v="3"/>
    <n v="41"/>
    <x v="10"/>
    <n v="1"/>
    <n v="12.48"/>
    <n v="7.8"/>
    <n v="4.6800000000000006"/>
  </r>
  <r>
    <n v="16"/>
    <n v="1"/>
    <d v="2017-01-17T00:00:00"/>
    <s v="Não"/>
    <x v="0"/>
    <x v="0"/>
    <x v="0"/>
    <n v="14"/>
    <x v="1"/>
    <x v="2"/>
    <n v="3"/>
    <x v="1"/>
    <n v="42"/>
    <x v="11"/>
    <n v="3"/>
    <n v="34.199999999999996"/>
    <n v="21.599999999999998"/>
    <n v="12.599999999999998"/>
  </r>
  <r>
    <n v="17"/>
    <n v="2"/>
    <d v="2017-02-01T00:00:00"/>
    <s v="Não"/>
    <x v="1"/>
    <x v="3"/>
    <x v="3"/>
    <n v="17"/>
    <x v="2"/>
    <x v="3"/>
    <n v="1"/>
    <x v="2"/>
    <n v="3"/>
    <x v="0"/>
    <n v="1"/>
    <n v="7.6"/>
    <n v="4.8"/>
    <n v="2.8"/>
  </r>
  <r>
    <n v="18"/>
    <n v="2"/>
    <d v="2017-02-01T00:00:00"/>
    <s v="Não"/>
    <x v="1"/>
    <x v="3"/>
    <x v="3"/>
    <n v="18"/>
    <x v="2"/>
    <x v="2"/>
    <n v="5"/>
    <x v="4"/>
    <n v="5"/>
    <x v="1"/>
    <n v="1"/>
    <n v="13"/>
    <n v="7.8"/>
    <n v="5.2"/>
  </r>
  <r>
    <n v="19"/>
    <n v="2"/>
    <d v="2017-02-01T00:00:00"/>
    <s v="Não"/>
    <x v="1"/>
    <x v="0"/>
    <x v="0"/>
    <n v="14"/>
    <x v="1"/>
    <x v="2"/>
    <n v="5"/>
    <x v="4"/>
    <n v="6"/>
    <x v="12"/>
    <n v="3"/>
    <n v="36"/>
    <n v="21.599999999999998"/>
    <n v="14.400000000000002"/>
  </r>
  <r>
    <n v="20"/>
    <n v="2"/>
    <d v="2017-02-01T00:00:00"/>
    <s v="Não"/>
    <x v="1"/>
    <x v="2"/>
    <x v="2"/>
    <n v="14"/>
    <x v="1"/>
    <x v="2"/>
    <n v="1"/>
    <x v="2"/>
    <n v="8"/>
    <x v="13"/>
    <n v="3"/>
    <n v="34.199999999999996"/>
    <n v="21.599999999999998"/>
    <n v="12.599999999999998"/>
  </r>
  <r>
    <n v="21"/>
    <n v="2"/>
    <d v="2017-02-01T00:00:00"/>
    <s v="Não"/>
    <x v="1"/>
    <x v="0"/>
    <x v="0"/>
    <n v="13"/>
    <x v="1"/>
    <x v="3"/>
    <n v="2"/>
    <x v="0"/>
    <n v="16"/>
    <x v="14"/>
    <n v="2"/>
    <n v="13.58"/>
    <n v="8.4"/>
    <n v="5.18"/>
  </r>
  <r>
    <n v="22"/>
    <n v="2"/>
    <d v="2017-02-01T00:00:00"/>
    <s v="Não"/>
    <x v="1"/>
    <x v="3"/>
    <x v="3"/>
    <n v="11"/>
    <x v="1"/>
    <x v="0"/>
    <n v="1"/>
    <x v="2"/>
    <n v="30"/>
    <x v="7"/>
    <n v="2"/>
    <n v="8.5499999999999989"/>
    <n v="6"/>
    <n v="2.5499999999999989"/>
  </r>
  <r>
    <n v="23"/>
    <n v="2"/>
    <d v="2017-02-01T00:00:00"/>
    <s v="Não"/>
    <x v="1"/>
    <x v="3"/>
    <x v="3"/>
    <n v="14"/>
    <x v="1"/>
    <x v="2"/>
    <n v="5"/>
    <x v="4"/>
    <n v="30"/>
    <x v="7"/>
    <n v="2"/>
    <n v="24"/>
    <n v="14.399999999999999"/>
    <n v="9.6000000000000014"/>
  </r>
  <r>
    <n v="24"/>
    <n v="2"/>
    <d v="2017-02-01T00:00:00"/>
    <s v="Não"/>
    <x v="1"/>
    <x v="3"/>
    <x v="3"/>
    <n v="20"/>
    <x v="0"/>
    <x v="0"/>
    <n v="4"/>
    <x v="3"/>
    <n v="30"/>
    <x v="7"/>
    <n v="1"/>
    <n v="3.84"/>
    <n v="2.2000000000000002"/>
    <n v="1.6399999999999997"/>
  </r>
  <r>
    <n v="25"/>
    <n v="2"/>
    <d v="2017-02-01T00:00:00"/>
    <s v="Não"/>
    <x v="1"/>
    <x v="3"/>
    <x v="3"/>
    <n v="16"/>
    <x v="2"/>
    <x v="1"/>
    <n v="1"/>
    <x v="2"/>
    <n v="30"/>
    <x v="7"/>
    <n v="1"/>
    <n v="4.75"/>
    <n v="3.2"/>
    <n v="1.5499999999999998"/>
  </r>
  <r>
    <n v="26"/>
    <n v="2"/>
    <d v="2017-02-01T00:00:00"/>
    <s v="Não"/>
    <x v="1"/>
    <x v="3"/>
    <x v="3"/>
    <n v="14"/>
    <x v="1"/>
    <x v="2"/>
    <n v="4"/>
    <x v="3"/>
    <n v="30"/>
    <x v="7"/>
    <n v="1"/>
    <n v="11.52"/>
    <n v="7.1999999999999993"/>
    <n v="4.32"/>
  </r>
  <r>
    <n v="27"/>
    <n v="2"/>
    <d v="2017-02-01T00:00:00"/>
    <s v="Não"/>
    <x v="1"/>
    <x v="3"/>
    <x v="3"/>
    <n v="24"/>
    <x v="0"/>
    <x v="2"/>
    <n v="5"/>
    <x v="4"/>
    <n v="30"/>
    <x v="7"/>
    <n v="1"/>
    <n v="11"/>
    <n v="6"/>
    <n v="5"/>
  </r>
  <r>
    <n v="28"/>
    <n v="2"/>
    <d v="2017-02-01T00:00:00"/>
    <s v="Não"/>
    <x v="1"/>
    <x v="3"/>
    <x v="3"/>
    <n v="13"/>
    <x v="1"/>
    <x v="3"/>
    <n v="4"/>
    <x v="3"/>
    <n v="41"/>
    <x v="10"/>
    <n v="2"/>
    <n v="13.44"/>
    <n v="8.4"/>
    <n v="5.0399999999999991"/>
  </r>
  <r>
    <n v="29"/>
    <n v="17"/>
    <d v="2017-03-18T00:00:00"/>
    <s v="Sim"/>
    <x v="2"/>
    <x v="0"/>
    <x v="0"/>
    <n v="14"/>
    <x v="1"/>
    <x v="2"/>
    <n v="1"/>
    <x v="2"/>
    <n v="5"/>
    <x v="1"/>
    <n v="2"/>
    <n v="22.799999999999997"/>
    <n v="14.399999999999999"/>
    <n v="8.3999999999999986"/>
  </r>
  <r>
    <n v="30"/>
    <n v="19"/>
    <d v="2017-03-24T00:00:00"/>
    <s v="Não"/>
    <x v="2"/>
    <x v="0"/>
    <x v="0"/>
    <n v="20"/>
    <x v="0"/>
    <x v="0"/>
    <n v="4"/>
    <x v="3"/>
    <n v="28"/>
    <x v="6"/>
    <n v="3"/>
    <n v="11.52"/>
    <n v="6.6000000000000005"/>
    <n v="4.919999999999999"/>
  </r>
  <r>
    <n v="31"/>
    <n v="18"/>
    <d v="2017-03-22T00:00:00"/>
    <s v="Não"/>
    <x v="2"/>
    <x v="0"/>
    <x v="0"/>
    <n v="14"/>
    <x v="1"/>
    <x v="2"/>
    <n v="3"/>
    <x v="1"/>
    <n v="25"/>
    <x v="5"/>
    <n v="2"/>
    <n v="22.799999999999997"/>
    <n v="14.399999999999999"/>
    <n v="8.3999999999999986"/>
  </r>
  <r>
    <n v="38"/>
    <n v="47"/>
    <d v="2017-05-14T00:00:00"/>
    <s v="Sim"/>
    <x v="3"/>
    <x v="1"/>
    <x v="1"/>
    <n v="14"/>
    <x v="1"/>
    <x v="2"/>
    <n v="4"/>
    <x v="3"/>
    <n v="18"/>
    <x v="4"/>
    <n v="2"/>
    <n v="23.04"/>
    <n v="14.399999999999999"/>
    <n v="8.64"/>
  </r>
  <r>
    <n v="53"/>
    <n v="4"/>
    <d v="2017-02-04T00:00:00"/>
    <s v="Sim"/>
    <x v="1"/>
    <x v="1"/>
    <x v="1"/>
    <n v="14"/>
    <x v="1"/>
    <x v="2"/>
    <n v="2"/>
    <x v="0"/>
    <n v="11"/>
    <x v="2"/>
    <n v="4"/>
    <n v="46.56"/>
    <n v="28.799999999999997"/>
    <n v="17.760000000000005"/>
  </r>
  <r>
    <n v="57"/>
    <n v="7"/>
    <d v="2017-02-18T00:00:00"/>
    <s v="Sim"/>
    <x v="1"/>
    <x v="1"/>
    <x v="1"/>
    <n v="23"/>
    <x v="0"/>
    <x v="3"/>
    <n v="2"/>
    <x v="0"/>
    <n v="33"/>
    <x v="15"/>
    <n v="2"/>
    <n v="11.64"/>
    <n v="6.4"/>
    <n v="5.24"/>
  </r>
  <r>
    <n v="58"/>
    <n v="11"/>
    <d v="2017-03-13T00:00:00"/>
    <s v="Não"/>
    <x v="2"/>
    <x v="2"/>
    <x v="2"/>
    <n v="23"/>
    <x v="0"/>
    <x v="3"/>
    <n v="5"/>
    <x v="4"/>
    <n v="14"/>
    <x v="3"/>
    <n v="2"/>
    <n v="12"/>
    <n v="6.4"/>
    <n v="5.6"/>
  </r>
  <r>
    <n v="61"/>
    <n v="34"/>
    <d v="2017-04-18T00:00:00"/>
    <s v="Não"/>
    <x v="4"/>
    <x v="3"/>
    <x v="3"/>
    <n v="20"/>
    <x v="0"/>
    <x v="0"/>
    <n v="4"/>
    <x v="3"/>
    <n v="25"/>
    <x v="5"/>
    <n v="2"/>
    <n v="7.68"/>
    <n v="4.4000000000000004"/>
    <n v="3.2799999999999994"/>
  </r>
  <r>
    <n v="67"/>
    <n v="44"/>
    <d v="2017-05-11T00:00:00"/>
    <s v="Não"/>
    <x v="3"/>
    <x v="2"/>
    <x v="2"/>
    <n v="13"/>
    <x v="1"/>
    <x v="3"/>
    <n v="1"/>
    <x v="2"/>
    <n v="19"/>
    <x v="16"/>
    <n v="4"/>
    <n v="26.599999999999998"/>
    <n v="16.8"/>
    <n v="9.7999999999999972"/>
  </r>
  <r>
    <n v="74"/>
    <n v="26"/>
    <d v="2017-04-05T00:00:00"/>
    <s v="Não"/>
    <x v="4"/>
    <x v="1"/>
    <x v="1"/>
    <n v="18"/>
    <x v="2"/>
    <x v="2"/>
    <n v="5"/>
    <x v="4"/>
    <n v="25"/>
    <x v="5"/>
    <n v="1"/>
    <n v="13"/>
    <n v="7.8"/>
    <n v="5.2"/>
  </r>
  <r>
    <n v="75"/>
    <n v="19"/>
    <d v="2017-03-24T00:00:00"/>
    <s v="Não"/>
    <x v="2"/>
    <x v="3"/>
    <x v="3"/>
    <n v="20"/>
    <x v="0"/>
    <x v="0"/>
    <n v="4"/>
    <x v="3"/>
    <n v="42"/>
    <x v="11"/>
    <n v="3"/>
    <n v="11.52"/>
    <n v="6.6000000000000005"/>
    <n v="4.919999999999999"/>
  </r>
  <r>
    <n v="77"/>
    <n v="32"/>
    <d v="2017-04-17T00:00:00"/>
    <s v="Não"/>
    <x v="4"/>
    <x v="0"/>
    <x v="0"/>
    <n v="11"/>
    <x v="1"/>
    <x v="0"/>
    <n v="5"/>
    <x v="4"/>
    <n v="18"/>
    <x v="4"/>
    <n v="1"/>
    <n v="4.5"/>
    <n v="3"/>
    <n v="1.5"/>
  </r>
  <r>
    <n v="79"/>
    <n v="32"/>
    <d v="2017-04-17T00:00:00"/>
    <s v="Não"/>
    <x v="4"/>
    <x v="0"/>
    <x v="0"/>
    <n v="24"/>
    <x v="0"/>
    <x v="2"/>
    <n v="2"/>
    <x v="0"/>
    <n v="19"/>
    <x v="16"/>
    <n v="3"/>
    <n v="32.01"/>
    <n v="18"/>
    <n v="14.009999999999998"/>
  </r>
  <r>
    <n v="88"/>
    <n v="34"/>
    <d v="2017-04-18T00:00:00"/>
    <s v="Não"/>
    <x v="4"/>
    <x v="0"/>
    <x v="0"/>
    <n v="14"/>
    <x v="1"/>
    <x v="2"/>
    <n v="1"/>
    <x v="2"/>
    <n v="33"/>
    <x v="15"/>
    <n v="1"/>
    <n v="11.399999999999999"/>
    <n v="7.1999999999999993"/>
    <n v="4.1999999999999993"/>
  </r>
  <r>
    <n v="108"/>
    <n v="21"/>
    <d v="2017-03-26T00:00:00"/>
    <s v="Sim"/>
    <x v="2"/>
    <x v="1"/>
    <x v="1"/>
    <n v="12"/>
    <x v="1"/>
    <x v="1"/>
    <n v="3"/>
    <x v="1"/>
    <n v="11"/>
    <x v="2"/>
    <n v="1"/>
    <n v="4.2749999999999995"/>
    <n v="3"/>
    <n v="1.2749999999999995"/>
  </r>
  <r>
    <n v="111"/>
    <n v="27"/>
    <d v="2017-04-10T00:00:00"/>
    <s v="Não"/>
    <x v="4"/>
    <x v="0"/>
    <x v="0"/>
    <n v="17"/>
    <x v="2"/>
    <x v="3"/>
    <n v="3"/>
    <x v="1"/>
    <n v="33"/>
    <x v="15"/>
    <n v="4"/>
    <n v="30.4"/>
    <n v="19.2"/>
    <n v="11.2"/>
  </r>
  <r>
    <n v="116"/>
    <n v="18"/>
    <d v="2017-03-22T00:00:00"/>
    <s v="Não"/>
    <x v="2"/>
    <x v="2"/>
    <x v="2"/>
    <n v="16"/>
    <x v="2"/>
    <x v="1"/>
    <n v="4"/>
    <x v="3"/>
    <n v="21"/>
    <x v="17"/>
    <n v="4"/>
    <n v="19.2"/>
    <n v="12.8"/>
    <n v="6.3999999999999986"/>
  </r>
  <r>
    <n v="123"/>
    <n v="27"/>
    <d v="2017-04-10T00:00:00"/>
    <s v="Não"/>
    <x v="4"/>
    <x v="0"/>
    <x v="0"/>
    <n v="12"/>
    <x v="1"/>
    <x v="1"/>
    <n v="4"/>
    <x v="3"/>
    <n v="8"/>
    <x v="13"/>
    <n v="4"/>
    <n v="17.28"/>
    <n v="12"/>
    <n v="5.2800000000000011"/>
  </r>
  <r>
    <n v="124"/>
    <n v="42"/>
    <d v="2017-05-07T00:00:00"/>
    <s v="Sim"/>
    <x v="3"/>
    <x v="3"/>
    <x v="3"/>
    <n v="14"/>
    <x v="1"/>
    <x v="2"/>
    <n v="2"/>
    <x v="0"/>
    <n v="19"/>
    <x v="16"/>
    <n v="2"/>
    <n v="23.28"/>
    <n v="14.399999999999999"/>
    <n v="8.8800000000000026"/>
  </r>
  <r>
    <n v="126"/>
    <n v="27"/>
    <d v="2017-04-10T00:00:00"/>
    <s v="Não"/>
    <x v="4"/>
    <x v="2"/>
    <x v="2"/>
    <n v="18"/>
    <x v="2"/>
    <x v="2"/>
    <n v="4"/>
    <x v="3"/>
    <n v="33"/>
    <x v="15"/>
    <n v="3"/>
    <n v="37.44"/>
    <n v="23.4"/>
    <n v="14.04"/>
  </r>
  <r>
    <n v="129"/>
    <n v="23"/>
    <d v="2017-03-29T00:00:00"/>
    <s v="Não"/>
    <x v="2"/>
    <x v="3"/>
    <x v="3"/>
    <n v="24"/>
    <x v="0"/>
    <x v="2"/>
    <n v="2"/>
    <x v="0"/>
    <n v="34"/>
    <x v="8"/>
    <n v="2"/>
    <n v="21.34"/>
    <n v="12"/>
    <n v="9.34"/>
  </r>
  <r>
    <n v="136"/>
    <n v="4"/>
    <d v="2017-02-04T00:00:00"/>
    <s v="Sim"/>
    <x v="1"/>
    <x v="2"/>
    <x v="2"/>
    <n v="11"/>
    <x v="1"/>
    <x v="0"/>
    <n v="1"/>
    <x v="2"/>
    <n v="3"/>
    <x v="0"/>
    <n v="4"/>
    <n v="17.099999999999998"/>
    <n v="12"/>
    <n v="5.0999999999999979"/>
  </r>
  <r>
    <n v="140"/>
    <n v="1"/>
    <d v="2017-01-17T00:00:00"/>
    <s v="Não"/>
    <x v="0"/>
    <x v="0"/>
    <x v="0"/>
    <n v="16"/>
    <x v="2"/>
    <x v="1"/>
    <n v="2"/>
    <x v="0"/>
    <n v="16"/>
    <x v="14"/>
    <n v="4"/>
    <n v="19.399999999999999"/>
    <n v="12.8"/>
    <n v="6.5999999999999979"/>
  </r>
  <r>
    <n v="146"/>
    <n v="9"/>
    <d v="2017-03-11T00:00:00"/>
    <s v="Sim"/>
    <x v="2"/>
    <x v="2"/>
    <x v="2"/>
    <n v="16"/>
    <x v="2"/>
    <x v="1"/>
    <n v="5"/>
    <x v="4"/>
    <n v="25"/>
    <x v="5"/>
    <n v="4"/>
    <n v="20"/>
    <n v="12.8"/>
    <n v="7.1999999999999993"/>
  </r>
  <r>
    <n v="156"/>
    <n v="23"/>
    <d v="2017-03-29T00:00:00"/>
    <s v="Não"/>
    <x v="2"/>
    <x v="2"/>
    <x v="2"/>
    <n v="17"/>
    <x v="2"/>
    <x v="3"/>
    <n v="2"/>
    <x v="0"/>
    <n v="42"/>
    <x v="11"/>
    <n v="1"/>
    <n v="7.76"/>
    <n v="4.8"/>
    <n v="2.96"/>
  </r>
  <r>
    <n v="160"/>
    <n v="56"/>
    <d v="2017-05-26T00:00:00"/>
    <s v="Não"/>
    <x v="3"/>
    <x v="3"/>
    <x v="3"/>
    <n v="16"/>
    <x v="2"/>
    <x v="1"/>
    <n v="5"/>
    <x v="4"/>
    <n v="11"/>
    <x v="2"/>
    <n v="2"/>
    <n v="10"/>
    <n v="6.4"/>
    <n v="3.5999999999999996"/>
  </r>
  <r>
    <n v="175"/>
    <n v="2"/>
    <d v="2017-02-01T00:00:00"/>
    <s v="Não"/>
    <x v="1"/>
    <x v="0"/>
    <x v="0"/>
    <n v="13"/>
    <x v="1"/>
    <x v="3"/>
    <n v="5"/>
    <x v="4"/>
    <n v="5"/>
    <x v="1"/>
    <n v="4"/>
    <n v="28"/>
    <n v="16.8"/>
    <n v="11.2"/>
  </r>
  <r>
    <n v="176"/>
    <n v="49"/>
    <d v="2017-05-16T00:00:00"/>
    <s v="Não"/>
    <x v="3"/>
    <x v="3"/>
    <x v="3"/>
    <n v="16"/>
    <x v="2"/>
    <x v="1"/>
    <n v="5"/>
    <x v="4"/>
    <n v="14"/>
    <x v="3"/>
    <n v="1"/>
    <n v="5"/>
    <n v="3.2"/>
    <n v="1.7999999999999998"/>
  </r>
  <r>
    <n v="197"/>
    <n v="3"/>
    <d v="2017-02-02T00:00:00"/>
    <s v="Não"/>
    <x v="1"/>
    <x v="2"/>
    <x v="2"/>
    <n v="17"/>
    <x v="2"/>
    <x v="3"/>
    <n v="2"/>
    <x v="0"/>
    <n v="34"/>
    <x v="8"/>
    <n v="4"/>
    <n v="31.04"/>
    <n v="19.2"/>
    <n v="11.84"/>
  </r>
  <r>
    <n v="204"/>
    <n v="25"/>
    <d v="2017-03-30T00:00:00"/>
    <s v="Não"/>
    <x v="2"/>
    <x v="2"/>
    <x v="2"/>
    <n v="17"/>
    <x v="2"/>
    <x v="3"/>
    <n v="3"/>
    <x v="1"/>
    <n v="28"/>
    <x v="6"/>
    <n v="3"/>
    <n v="22.799999999999997"/>
    <n v="14.399999999999999"/>
    <n v="8.3999999999999986"/>
  </r>
  <r>
    <n v="226"/>
    <n v="49"/>
    <d v="2017-05-16T00:00:00"/>
    <s v="Não"/>
    <x v="3"/>
    <x v="0"/>
    <x v="0"/>
    <n v="13"/>
    <x v="1"/>
    <x v="3"/>
    <n v="2"/>
    <x v="0"/>
    <n v="16"/>
    <x v="14"/>
    <n v="1"/>
    <n v="6.79"/>
    <n v="4.2"/>
    <n v="2.59"/>
  </r>
  <r>
    <n v="246"/>
    <n v="2"/>
    <d v="2017-02-01T00:00:00"/>
    <s v="Não"/>
    <x v="1"/>
    <x v="3"/>
    <x v="3"/>
    <n v="20"/>
    <x v="0"/>
    <x v="0"/>
    <n v="1"/>
    <x v="2"/>
    <n v="11"/>
    <x v="2"/>
    <n v="2"/>
    <n v="7.6"/>
    <n v="4.4000000000000004"/>
    <n v="3.1999999999999993"/>
  </r>
  <r>
    <n v="258"/>
    <n v="53"/>
    <d v="2017-05-23T00:00:00"/>
    <s v="Não"/>
    <x v="3"/>
    <x v="0"/>
    <x v="0"/>
    <n v="18"/>
    <x v="2"/>
    <x v="2"/>
    <n v="5"/>
    <x v="4"/>
    <n v="5"/>
    <x v="1"/>
    <n v="1"/>
    <n v="13"/>
    <n v="7.8"/>
    <n v="5.2"/>
  </r>
  <r>
    <n v="278"/>
    <n v="45"/>
    <d v="2017-05-12T00:00:00"/>
    <s v="Não"/>
    <x v="3"/>
    <x v="1"/>
    <x v="1"/>
    <n v="13"/>
    <x v="1"/>
    <x v="3"/>
    <n v="2"/>
    <x v="0"/>
    <n v="37"/>
    <x v="9"/>
    <n v="1"/>
    <n v="6.79"/>
    <n v="4.2"/>
    <n v="2.59"/>
  </r>
  <r>
    <n v="294"/>
    <n v="3"/>
    <d v="2017-02-02T00:00:00"/>
    <s v="Não"/>
    <x v="1"/>
    <x v="0"/>
    <x v="0"/>
    <n v="13"/>
    <x v="1"/>
    <x v="3"/>
    <n v="1"/>
    <x v="2"/>
    <n v="30"/>
    <x v="7"/>
    <n v="4"/>
    <n v="26.599999999999998"/>
    <n v="16.8"/>
    <n v="9.7999999999999972"/>
  </r>
  <r>
    <n v="296"/>
    <n v="28"/>
    <d v="2017-04-12T00:00:00"/>
    <s v="Não"/>
    <x v="4"/>
    <x v="2"/>
    <x v="2"/>
    <n v="11"/>
    <x v="1"/>
    <x v="0"/>
    <n v="5"/>
    <x v="4"/>
    <n v="16"/>
    <x v="14"/>
    <n v="1"/>
    <n v="4.5"/>
    <n v="3"/>
    <n v="1.5"/>
  </r>
  <r>
    <n v="308"/>
    <n v="11"/>
    <d v="2017-03-13T00:00:00"/>
    <s v="Não"/>
    <x v="2"/>
    <x v="2"/>
    <x v="2"/>
    <n v="20"/>
    <x v="0"/>
    <x v="0"/>
    <n v="1"/>
    <x v="2"/>
    <n v="28"/>
    <x v="6"/>
    <n v="3"/>
    <n v="11.399999999999999"/>
    <n v="6.6000000000000005"/>
    <n v="4.799999999999998"/>
  </r>
  <r>
    <n v="312"/>
    <n v="35"/>
    <d v="2017-04-20T00:00:00"/>
    <s v="Não"/>
    <x v="4"/>
    <x v="3"/>
    <x v="3"/>
    <n v="22"/>
    <x v="0"/>
    <x v="1"/>
    <n v="3"/>
    <x v="1"/>
    <n v="18"/>
    <x v="4"/>
    <n v="3"/>
    <n v="11.399999999999999"/>
    <n v="6.6000000000000005"/>
    <n v="4.799999999999998"/>
  </r>
  <r>
    <n v="321"/>
    <n v="23"/>
    <d v="2017-03-29T00:00:00"/>
    <s v="Não"/>
    <x v="2"/>
    <x v="1"/>
    <x v="1"/>
    <n v="23"/>
    <x v="0"/>
    <x v="3"/>
    <n v="5"/>
    <x v="4"/>
    <n v="41"/>
    <x v="10"/>
    <n v="1"/>
    <n v="6"/>
    <n v="3.2"/>
    <n v="2.8"/>
  </r>
  <r>
    <n v="331"/>
    <n v="30"/>
    <d v="2017-04-15T00:00:00"/>
    <s v="Sim"/>
    <x v="4"/>
    <x v="0"/>
    <x v="0"/>
    <n v="11"/>
    <x v="1"/>
    <x v="0"/>
    <n v="1"/>
    <x v="2"/>
    <n v="34"/>
    <x v="8"/>
    <n v="4"/>
    <n v="17.099999999999998"/>
    <n v="12"/>
    <n v="5.0999999999999979"/>
  </r>
  <r>
    <n v="333"/>
    <n v="34"/>
    <d v="2017-04-18T00:00:00"/>
    <s v="Não"/>
    <x v="4"/>
    <x v="2"/>
    <x v="2"/>
    <n v="14"/>
    <x v="1"/>
    <x v="2"/>
    <n v="1"/>
    <x v="2"/>
    <n v="28"/>
    <x v="6"/>
    <n v="1"/>
    <n v="11.399999999999999"/>
    <n v="7.1999999999999993"/>
    <n v="4.1999999999999993"/>
  </r>
  <r>
    <n v="342"/>
    <n v="9"/>
    <d v="2017-03-11T00:00:00"/>
    <s v="Sim"/>
    <x v="2"/>
    <x v="0"/>
    <x v="0"/>
    <n v="23"/>
    <x v="0"/>
    <x v="3"/>
    <n v="4"/>
    <x v="3"/>
    <n v="11"/>
    <x v="2"/>
    <n v="4"/>
    <n v="23.04"/>
    <n v="12.8"/>
    <n v="10.239999999999998"/>
  </r>
  <r>
    <n v="345"/>
    <n v="32"/>
    <d v="2017-04-17T00:00:00"/>
    <s v="Não"/>
    <x v="4"/>
    <x v="0"/>
    <x v="0"/>
    <n v="11"/>
    <x v="1"/>
    <x v="0"/>
    <n v="3"/>
    <x v="1"/>
    <n v="21"/>
    <x v="17"/>
    <n v="2"/>
    <n v="8.5499999999999989"/>
    <n v="6"/>
    <n v="2.5499999999999989"/>
  </r>
  <r>
    <n v="347"/>
    <n v="55"/>
    <d v="2017-05-25T00:00:00"/>
    <s v="Não"/>
    <x v="3"/>
    <x v="1"/>
    <x v="1"/>
    <n v="13"/>
    <x v="1"/>
    <x v="3"/>
    <n v="5"/>
    <x v="4"/>
    <n v="11"/>
    <x v="2"/>
    <n v="4"/>
    <n v="28"/>
    <n v="16.8"/>
    <n v="11.2"/>
  </r>
  <r>
    <n v="354"/>
    <n v="17"/>
    <d v="2017-03-18T00:00:00"/>
    <s v="Sim"/>
    <x v="2"/>
    <x v="3"/>
    <x v="3"/>
    <n v="24"/>
    <x v="0"/>
    <x v="2"/>
    <n v="5"/>
    <x v="4"/>
    <n v="25"/>
    <x v="5"/>
    <n v="4"/>
    <n v="44"/>
    <n v="24"/>
    <n v="20"/>
  </r>
  <r>
    <n v="365"/>
    <n v="55"/>
    <d v="2017-05-25T00:00:00"/>
    <s v="Não"/>
    <x v="3"/>
    <x v="3"/>
    <x v="3"/>
    <n v="23"/>
    <x v="0"/>
    <x v="3"/>
    <n v="4"/>
    <x v="3"/>
    <n v="30"/>
    <x v="7"/>
    <n v="4"/>
    <n v="23.04"/>
    <n v="12.8"/>
    <n v="10.239999999999998"/>
  </r>
  <r>
    <n v="367"/>
    <n v="43"/>
    <d v="2017-05-09T00:00:00"/>
    <s v="Não"/>
    <x v="3"/>
    <x v="3"/>
    <x v="3"/>
    <n v="11"/>
    <x v="1"/>
    <x v="0"/>
    <n v="4"/>
    <x v="3"/>
    <n v="21"/>
    <x v="17"/>
    <n v="3"/>
    <n v="12.959999999999999"/>
    <n v="9"/>
    <n v="3.9599999999999991"/>
  </r>
  <r>
    <n v="375"/>
    <n v="51"/>
    <d v="2017-05-19T00:00:00"/>
    <s v="Não"/>
    <x v="3"/>
    <x v="3"/>
    <x v="3"/>
    <n v="18"/>
    <x v="2"/>
    <x v="2"/>
    <n v="1"/>
    <x v="2"/>
    <n v="19"/>
    <x v="16"/>
    <n v="4"/>
    <n v="49.4"/>
    <n v="31.2"/>
    <n v="18.2"/>
  </r>
  <r>
    <n v="376"/>
    <n v="17"/>
    <d v="2017-03-18T00:00:00"/>
    <s v="Sim"/>
    <x v="2"/>
    <x v="2"/>
    <x v="2"/>
    <n v="24"/>
    <x v="0"/>
    <x v="2"/>
    <n v="5"/>
    <x v="4"/>
    <n v="42"/>
    <x v="11"/>
    <n v="1"/>
    <n v="11"/>
    <n v="6"/>
    <n v="5"/>
  </r>
  <r>
    <n v="383"/>
    <n v="7"/>
    <d v="2017-02-18T00:00:00"/>
    <s v="Sim"/>
    <x v="1"/>
    <x v="3"/>
    <x v="3"/>
    <n v="13"/>
    <x v="1"/>
    <x v="3"/>
    <n v="1"/>
    <x v="2"/>
    <n v="6"/>
    <x v="12"/>
    <n v="4"/>
    <n v="26.599999999999998"/>
    <n v="16.8"/>
    <n v="9.7999999999999972"/>
  </r>
  <r>
    <n v="391"/>
    <n v="11"/>
    <d v="2017-03-13T00:00:00"/>
    <s v="Não"/>
    <x v="2"/>
    <x v="3"/>
    <x v="3"/>
    <n v="24"/>
    <x v="0"/>
    <x v="2"/>
    <n v="2"/>
    <x v="0"/>
    <n v="42"/>
    <x v="11"/>
    <n v="2"/>
    <n v="21.34"/>
    <n v="12"/>
    <n v="9.34"/>
  </r>
  <r>
    <n v="413"/>
    <n v="53"/>
    <d v="2017-05-23T00:00:00"/>
    <s v="Não"/>
    <x v="3"/>
    <x v="3"/>
    <x v="3"/>
    <n v="11"/>
    <x v="1"/>
    <x v="0"/>
    <n v="5"/>
    <x v="4"/>
    <n v="42"/>
    <x v="11"/>
    <n v="3"/>
    <n v="13.5"/>
    <n v="9"/>
    <n v="4.5"/>
  </r>
  <r>
    <n v="415"/>
    <n v="27"/>
    <d v="2017-04-10T00:00:00"/>
    <s v="Não"/>
    <x v="4"/>
    <x v="1"/>
    <x v="1"/>
    <n v="12"/>
    <x v="1"/>
    <x v="1"/>
    <n v="2"/>
    <x v="0"/>
    <n v="19"/>
    <x v="16"/>
    <n v="2"/>
    <n v="8.73"/>
    <n v="6"/>
    <n v="2.7300000000000004"/>
  </r>
  <r>
    <n v="419"/>
    <n v="25"/>
    <d v="2017-03-30T00:00:00"/>
    <s v="Não"/>
    <x v="2"/>
    <x v="2"/>
    <x v="2"/>
    <n v="13"/>
    <x v="1"/>
    <x v="3"/>
    <n v="1"/>
    <x v="2"/>
    <n v="14"/>
    <x v="3"/>
    <n v="2"/>
    <n v="13.299999999999999"/>
    <n v="8.4"/>
    <n v="4.8999999999999986"/>
  </r>
  <r>
    <n v="420"/>
    <n v="2"/>
    <d v="2017-02-01T00:00:00"/>
    <s v="Não"/>
    <x v="1"/>
    <x v="1"/>
    <x v="1"/>
    <n v="13"/>
    <x v="1"/>
    <x v="3"/>
    <n v="2"/>
    <x v="0"/>
    <n v="3"/>
    <x v="0"/>
    <n v="4"/>
    <n v="27.16"/>
    <n v="16.8"/>
    <n v="10.36"/>
  </r>
  <r>
    <n v="421"/>
    <n v="48"/>
    <d v="2017-05-15T00:00:00"/>
    <s v="Não"/>
    <x v="3"/>
    <x v="1"/>
    <x v="1"/>
    <n v="11"/>
    <x v="1"/>
    <x v="0"/>
    <n v="2"/>
    <x v="0"/>
    <n v="28"/>
    <x v="6"/>
    <n v="3"/>
    <n v="13.094999999999999"/>
    <n v="9"/>
    <n v="4.0949999999999989"/>
  </r>
  <r>
    <n v="432"/>
    <n v="23"/>
    <d v="2017-03-29T00:00:00"/>
    <s v="Não"/>
    <x v="2"/>
    <x v="2"/>
    <x v="2"/>
    <n v="14"/>
    <x v="1"/>
    <x v="2"/>
    <n v="3"/>
    <x v="1"/>
    <n v="41"/>
    <x v="10"/>
    <n v="1"/>
    <n v="11.399999999999999"/>
    <n v="7.1999999999999993"/>
    <n v="4.1999999999999993"/>
  </r>
  <r>
    <n v="444"/>
    <n v="13"/>
    <d v="2017-03-17T00:00:00"/>
    <s v="Não"/>
    <x v="2"/>
    <x v="3"/>
    <x v="3"/>
    <n v="11"/>
    <x v="1"/>
    <x v="0"/>
    <n v="5"/>
    <x v="4"/>
    <n v="34"/>
    <x v="8"/>
    <n v="4"/>
    <n v="18"/>
    <n v="12"/>
    <n v="6"/>
  </r>
  <r>
    <n v="449"/>
    <n v="30"/>
    <d v="2017-04-15T00:00:00"/>
    <s v="Sim"/>
    <x v="4"/>
    <x v="1"/>
    <x v="1"/>
    <n v="13"/>
    <x v="1"/>
    <x v="3"/>
    <n v="4"/>
    <x v="3"/>
    <n v="11"/>
    <x v="2"/>
    <n v="3"/>
    <n v="20.16"/>
    <n v="12.600000000000001"/>
    <n v="7.5599999999999987"/>
  </r>
  <r>
    <n v="451"/>
    <n v="1"/>
    <d v="2017-01-17T00:00:00"/>
    <s v="Não"/>
    <x v="0"/>
    <x v="1"/>
    <x v="1"/>
    <n v="23"/>
    <x v="0"/>
    <x v="3"/>
    <n v="5"/>
    <x v="4"/>
    <n v="41"/>
    <x v="10"/>
    <n v="4"/>
    <n v="24"/>
    <n v="12.8"/>
    <n v="11.2"/>
  </r>
  <r>
    <n v="455"/>
    <n v="40"/>
    <d v="2017-05-03T00:00:00"/>
    <s v="Não"/>
    <x v="3"/>
    <x v="0"/>
    <x v="0"/>
    <n v="18"/>
    <x v="2"/>
    <x v="2"/>
    <n v="4"/>
    <x v="3"/>
    <n v="18"/>
    <x v="4"/>
    <n v="3"/>
    <n v="37.44"/>
    <n v="23.4"/>
    <n v="14.04"/>
  </r>
  <r>
    <n v="484"/>
    <n v="23"/>
    <d v="2017-03-29T00:00:00"/>
    <s v="Não"/>
    <x v="2"/>
    <x v="3"/>
    <x v="3"/>
    <n v="17"/>
    <x v="2"/>
    <x v="3"/>
    <n v="3"/>
    <x v="1"/>
    <n v="22"/>
    <x v="18"/>
    <n v="1"/>
    <n v="7.6"/>
    <n v="4.8"/>
    <n v="2.8"/>
  </r>
  <r>
    <n v="490"/>
    <n v="1"/>
    <d v="2017-01-17T00:00:00"/>
    <s v="Não"/>
    <x v="0"/>
    <x v="2"/>
    <x v="2"/>
    <n v="13"/>
    <x v="1"/>
    <x v="3"/>
    <n v="3"/>
    <x v="1"/>
    <n v="3"/>
    <x v="0"/>
    <n v="4"/>
    <n v="26.599999999999998"/>
    <n v="16.8"/>
    <n v="9.7999999999999972"/>
  </r>
  <r>
    <n v="499"/>
    <n v="50"/>
    <d v="2017-05-17T00:00:00"/>
    <s v="Não"/>
    <x v="3"/>
    <x v="3"/>
    <x v="3"/>
    <n v="20"/>
    <x v="0"/>
    <x v="0"/>
    <n v="5"/>
    <x v="4"/>
    <n v="16"/>
    <x v="14"/>
    <n v="3"/>
    <n v="12"/>
    <n v="6.6000000000000005"/>
    <n v="5.399999999999999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3">
  <location ref="A47:E53" firstHeaderRow="1" firstDataRow="2" firstDataCol="1"/>
  <pivotFields count="18">
    <pivotField showAll="0"/>
    <pivotField showAll="0"/>
    <pivotField numFmtId="165" showAll="0"/>
    <pivotField showAll="0"/>
    <pivotField showAll="0"/>
    <pivotField showAll="0"/>
    <pivotField showAll="0"/>
    <pivotField showAll="0"/>
    <pivotField axis="axisCol" showAll="0">
      <items count="4">
        <item x="0"/>
        <item x="2"/>
        <item x="1"/>
        <item t="default"/>
      </items>
    </pivotField>
    <pivotField axis="axisRow" showAll="0">
      <items count="5">
        <item x="1"/>
        <item x="0"/>
        <item x="3"/>
        <item x="2"/>
        <item t="default"/>
      </items>
    </pivotField>
    <pivotField showAll="0"/>
    <pivotField showAll="0"/>
    <pivotField showAll="0"/>
    <pivotField showAll="0"/>
    <pivotField showAll="0"/>
    <pivotField numFmtId="43" showAll="0"/>
    <pivotField numFmtId="43" showAll="0"/>
    <pivotField dataField="1" numFmtId="43" showAll="0"/>
  </pivotFields>
  <rowFields count="1">
    <field x="9"/>
  </rowFields>
  <rowItems count="5">
    <i>
      <x/>
    </i>
    <i>
      <x v="1"/>
    </i>
    <i>
      <x v="2"/>
    </i>
    <i>
      <x v="3"/>
    </i>
    <i t="grand">
      <x/>
    </i>
  </rowItems>
  <colFields count="1">
    <field x="8"/>
  </colFields>
  <colItems count="4">
    <i>
      <x/>
    </i>
    <i>
      <x v="1"/>
    </i>
    <i>
      <x v="2"/>
    </i>
    <i t="grand">
      <x/>
    </i>
  </colItems>
  <dataFields count="1">
    <dataField name="Sum of Margem" fld="17" baseField="0" baseItem="0"/>
  </dataFields>
  <formats count="1">
    <format dxfId="6">
      <pivotArea collapsedLevelsAreSubtotals="1" fieldPosition="0">
        <references count="1">
          <reference field="9" count="0"/>
        </references>
      </pivotArea>
    </format>
  </format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4" cacheId="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">
  <location ref="A36:E42" firstHeaderRow="1" firstDataRow="2" firstDataCol="1"/>
  <pivotFields count="18">
    <pivotField showAll="0"/>
    <pivotField showAll="0"/>
    <pivotField numFmtId="165" showAll="0"/>
    <pivotField showAll="0"/>
    <pivotField showAll="0"/>
    <pivotField showAll="0"/>
    <pivotField showAll="0"/>
    <pivotField showAll="0"/>
    <pivotField axis="axisCol" showAll="0">
      <items count="4">
        <item x="0"/>
        <item x="2"/>
        <item x="1"/>
        <item t="default"/>
      </items>
    </pivotField>
    <pivotField axis="axisRow" showAll="0">
      <items count="5">
        <item x="1"/>
        <item x="0"/>
        <item x="3"/>
        <item x="2"/>
        <item t="default"/>
      </items>
    </pivotField>
    <pivotField showAll="0"/>
    <pivotField showAll="0"/>
    <pivotField showAll="0"/>
    <pivotField showAll="0"/>
    <pivotField dataField="1" showAll="0"/>
    <pivotField numFmtId="43" showAll="0"/>
    <pivotField numFmtId="43" showAll="0"/>
    <pivotField numFmtId="43" showAll="0"/>
  </pivotFields>
  <rowFields count="1">
    <field x="9"/>
  </rowFields>
  <rowItems count="5">
    <i>
      <x/>
    </i>
    <i>
      <x v="1"/>
    </i>
    <i>
      <x v="2"/>
    </i>
    <i>
      <x v="3"/>
    </i>
    <i t="grand">
      <x/>
    </i>
  </rowItems>
  <colFields count="1">
    <field x="8"/>
  </colFields>
  <colItems count="4">
    <i>
      <x/>
    </i>
    <i>
      <x v="1"/>
    </i>
    <i>
      <x v="2"/>
    </i>
    <i t="grand">
      <x/>
    </i>
  </colItems>
  <dataFields count="1">
    <dataField name="Sum of Qtide Vendida" fld="14" baseField="0" baseItem="0"/>
  </dataFields>
  <chartFormats count="7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4">
  <location ref="A26:B30" firstHeaderRow="1" firstDataRow="1" firstDataCol="1"/>
  <pivotFields count="18">
    <pivotField showAll="0"/>
    <pivotField showAll="0"/>
    <pivotField numFmtId="165" showAll="0"/>
    <pivotField showAll="0"/>
    <pivotField showAll="0"/>
    <pivotField showAll="0"/>
    <pivotField showAll="0"/>
    <pivotField showAll="0"/>
    <pivotField axis="axisRow" showAll="0" sortType="descending">
      <items count="4">
        <item x="0"/>
        <item x="2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dataField="1" showAll="0"/>
    <pivotField numFmtId="43" showAll="0"/>
    <pivotField numFmtId="43" showAll="0"/>
    <pivotField numFmtId="43" showAll="0"/>
  </pivotFields>
  <rowFields count="1">
    <field x="8"/>
  </rowFields>
  <rowItems count="4">
    <i>
      <x v="2"/>
    </i>
    <i>
      <x/>
    </i>
    <i>
      <x v="1"/>
    </i>
    <i t="grand">
      <x/>
    </i>
  </rowItems>
  <colItems count="1">
    <i/>
  </colItems>
  <dataFields count="1">
    <dataField name="Sum of Qtide Vendida" fld="14" baseField="0" baseItem="0"/>
  </dataFields>
  <chartFormats count="1"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2" cacheId="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8">
  <location ref="A15:B20" firstHeaderRow="1" firstDataRow="1" firstDataCol="1" rowPageCount="1" colPageCount="1"/>
  <pivotFields count="18">
    <pivotField showAll="0"/>
    <pivotField showAll="0"/>
    <pivotField numFmtId="165" showAll="0"/>
    <pivotField showAll="0"/>
    <pivotField showAll="0"/>
    <pivotField showAll="0"/>
    <pivotField showAll="0"/>
    <pivotField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multipleItemSelectionAllowed="1" showAll="0">
      <items count="4">
        <item x="0"/>
        <item h="1" x="2"/>
        <item x="1"/>
        <item t="default"/>
      </items>
    </pivotField>
    <pivotField axis="axisRow" showAll="0" sortType="descending">
      <items count="5">
        <item x="1"/>
        <item x="0"/>
        <item x="3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dataField="1" showAll="0"/>
    <pivotField numFmtId="43" showAll="0"/>
    <pivotField numFmtId="43" showAll="0"/>
    <pivotField numFmtId="43" showAll="0"/>
  </pivotFields>
  <rowFields count="1">
    <field x="9"/>
  </rowFields>
  <rowItems count="5">
    <i>
      <x v="2"/>
    </i>
    <i>
      <x v="3"/>
    </i>
    <i>
      <x v="1"/>
    </i>
    <i>
      <x/>
    </i>
    <i t="grand">
      <x/>
    </i>
  </rowItems>
  <colItems count="1">
    <i/>
  </colItems>
  <pageFields count="1">
    <pageField fld="8" hier="-1"/>
  </pageFields>
  <dataFields count="1">
    <dataField name="Sum of Qtide Vendida" fld="14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2">
  <location ref="A3:B9" firstHeaderRow="1" firstDataRow="1" firstDataCol="1" rowPageCount="1" colPageCount="1"/>
  <pivotFields count="18">
    <pivotField showAll="0"/>
    <pivotField showAll="0"/>
    <pivotField numFmtId="165" showAll="0"/>
    <pivotField showAll="0"/>
    <pivotField axis="axisRow" showAll="0">
      <items count="6">
        <item x="0"/>
        <item x="1"/>
        <item x="2"/>
        <item x="4"/>
        <item x="3"/>
        <item t="default"/>
      </items>
    </pivotField>
    <pivotField showAll="0"/>
    <pivotField showAll="0"/>
    <pivotField showAll="0"/>
    <pivotField axis="axisPage"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dataField="1" showAll="0"/>
    <pivotField numFmtId="43" showAll="0"/>
    <pivotField numFmtId="43" showAll="0"/>
    <pivotField numFmtId="43" showAll="0"/>
  </pivotFields>
  <rowFields count="1">
    <field x="4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pageFields count="1">
    <pageField fld="8" hier="-1"/>
  </pageFields>
  <dataFields count="1">
    <dataField name="Sum of Qtide Vendida" fld="14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9" cacheId="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71:F78" firstHeaderRow="1" firstDataRow="2" firstDataCol="1"/>
  <pivotFields count="18">
    <pivotField showAll="0"/>
    <pivotField showAll="0"/>
    <pivotField numFmtId="165" showAll="0"/>
    <pivotField showAll="0"/>
    <pivotField showAll="0"/>
    <pivotField showAll="0"/>
    <pivotField axis="axisCol" showAll="0">
      <items count="5">
        <item x="3"/>
        <item x="2"/>
        <item x="0"/>
        <item x="1"/>
        <item t="default"/>
      </items>
    </pivotField>
    <pivotField showAll="0"/>
    <pivotField showAll="0"/>
    <pivotField showAll="0"/>
    <pivotField showAll="0"/>
    <pivotField axis="axisRow" showAll="0">
      <items count="6">
        <item x="2"/>
        <item x="1"/>
        <item x="4"/>
        <item x="0"/>
        <item x="3"/>
        <item t="default"/>
      </items>
    </pivotField>
    <pivotField showAll="0"/>
    <pivotField showAll="0"/>
    <pivotField showAll="0"/>
    <pivotField numFmtId="43" showAll="0"/>
    <pivotField numFmtId="43" showAll="0"/>
    <pivotField dataField="1" numFmtId="43" showAll="0"/>
  </pivotFields>
  <rowFields count="1">
    <field x="1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dataFields count="1">
    <dataField name="Sum of Margem" fld="17" baseField="0" baseItem="0" numFmtId="1"/>
  </dataFields>
  <formats count="6">
    <format dxfId="5">
      <pivotArea type="all" dataOnly="0" outline="0" fieldPosition="0"/>
    </format>
    <format dxfId="4">
      <pivotArea outline="0" collapsedLevelsAreSubtotals="1" fieldPosition="0"/>
    </format>
    <format dxfId="3">
      <pivotArea dataOnly="0" labelOnly="1" fieldPosition="0">
        <references count="1">
          <reference field="11" count="0"/>
        </references>
      </pivotArea>
    </format>
    <format dxfId="2">
      <pivotArea dataOnly="0" labelOnly="1" grandRow="1" outline="0" fieldPosition="0"/>
    </format>
    <format dxfId="1">
      <pivotArea dataOnly="0" labelOnly="1" fieldPosition="0">
        <references count="1">
          <reference field="6" count="0"/>
        </references>
      </pivotArea>
    </format>
    <format dxfId="0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6" cacheId="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4:F10" firstHeaderRow="1" firstDataRow="2" firstDataCol="1"/>
  <pivotFields count="18">
    <pivotField showAll="0"/>
    <pivotField showAll="0"/>
    <pivotField numFmtId="165" showAll="0"/>
    <pivotField showAll="0"/>
    <pivotField showAll="0"/>
    <pivotField showAll="0"/>
    <pivotField axis="axisCol" showAll="0">
      <items count="5">
        <item x="3"/>
        <item x="2"/>
        <item x="0"/>
        <item x="1"/>
        <item t="default"/>
      </items>
    </pivotField>
    <pivotField showAll="0"/>
    <pivotField showAll="0"/>
    <pivotField axis="axisRow" showAll="0">
      <items count="5">
        <item x="1"/>
        <item x="0"/>
        <item x="3"/>
        <item x="2"/>
        <item t="default"/>
      </items>
    </pivotField>
    <pivotField showAll="0"/>
    <pivotField showAll="0"/>
    <pivotField showAll="0"/>
    <pivotField showAll="0">
      <items count="20">
        <item x="13"/>
        <item x="1"/>
        <item x="2"/>
        <item x="6"/>
        <item x="9"/>
        <item x="17"/>
        <item x="11"/>
        <item x="5"/>
        <item x="3"/>
        <item x="18"/>
        <item x="4"/>
        <item x="7"/>
        <item x="14"/>
        <item x="16"/>
        <item x="12"/>
        <item x="15"/>
        <item x="10"/>
        <item x="0"/>
        <item x="8"/>
        <item t="default"/>
      </items>
    </pivotField>
    <pivotField dataField="1" showAll="0"/>
    <pivotField numFmtId="43" showAll="0"/>
    <pivotField numFmtId="43" showAll="0"/>
    <pivotField numFmtId="43" showAll="0"/>
  </pivotFields>
  <rowFields count="1">
    <field x="9"/>
  </rowFields>
  <rowItems count="5">
    <i>
      <x/>
    </i>
    <i>
      <x v="1"/>
    </i>
    <i>
      <x v="2"/>
    </i>
    <i>
      <x v="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dataFields count="1">
    <dataField name="Sum of Qtide Vendida" fld="1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PivotTable7" cacheId="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1:F36" firstHeaderRow="1" firstDataRow="2" firstDataCol="1"/>
  <pivotFields count="18">
    <pivotField showAll="0"/>
    <pivotField showAll="0"/>
    <pivotField numFmtId="165" showAll="0"/>
    <pivotField showAll="0"/>
    <pivotField showAll="0"/>
    <pivotField showAll="0">
      <items count="5">
        <item x="3"/>
        <item x="0"/>
        <item x="1"/>
        <item x="2"/>
        <item t="default"/>
      </items>
    </pivotField>
    <pivotField axis="axisCol" showAll="0">
      <items count="5">
        <item x="3"/>
        <item x="2"/>
        <item x="0"/>
        <item x="1"/>
        <item t="default"/>
      </items>
    </pivotField>
    <pivotField showAll="0"/>
    <pivotField axis="axisRow" showAll="0">
      <items count="4">
        <item x="0"/>
        <item x="2"/>
        <item x="1"/>
        <item t="default"/>
      </items>
    </pivotField>
    <pivotField showAll="0">
      <items count="5">
        <item x="1"/>
        <item x="0"/>
        <item x="3"/>
        <item x="2"/>
        <item t="default"/>
      </items>
    </pivotField>
    <pivotField showAll="0"/>
    <pivotField showAll="0"/>
    <pivotField showAll="0"/>
    <pivotField showAll="0">
      <items count="20">
        <item x="13"/>
        <item x="1"/>
        <item x="2"/>
        <item x="6"/>
        <item x="9"/>
        <item x="17"/>
        <item x="11"/>
        <item x="5"/>
        <item x="3"/>
        <item x="18"/>
        <item x="4"/>
        <item x="7"/>
        <item x="14"/>
        <item x="16"/>
        <item x="12"/>
        <item x="15"/>
        <item x="10"/>
        <item x="0"/>
        <item x="8"/>
        <item t="default"/>
      </items>
    </pivotField>
    <pivotField dataField="1" showAll="0"/>
    <pivotField numFmtId="43" showAll="0"/>
    <pivotField numFmtId="43" showAll="0"/>
    <pivotField numFmtId="43" showAll="0"/>
  </pivotFields>
  <rowFields count="1">
    <field x="8"/>
  </rowFields>
  <rowItems count="4">
    <i>
      <x/>
    </i>
    <i>
      <x v="1"/>
    </i>
    <i>
      <x v="2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dataFields count="1">
    <dataField name="Sum of Qtide Vendida" fld="1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PivotTable8" cacheId="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58:F65" firstHeaderRow="1" firstDataRow="2" firstDataCol="1"/>
  <pivotFields count="18">
    <pivotField showAll="0"/>
    <pivotField showAll="0"/>
    <pivotField numFmtId="165" showAll="0"/>
    <pivotField showAll="0"/>
    <pivotField showAll="0"/>
    <pivotField showAll="0"/>
    <pivotField axis="axisCol" showAll="0">
      <items count="5">
        <item x="3"/>
        <item x="2"/>
        <item x="0"/>
        <item x="1"/>
        <item t="default"/>
      </items>
    </pivotField>
    <pivotField showAll="0"/>
    <pivotField showAll="0"/>
    <pivotField showAll="0"/>
    <pivotField showAll="0"/>
    <pivotField axis="axisRow" showAll="0">
      <items count="6">
        <item x="2"/>
        <item x="1"/>
        <item x="4"/>
        <item x="0"/>
        <item x="3"/>
        <item t="default"/>
      </items>
    </pivotField>
    <pivotField showAll="0"/>
    <pivotField showAll="0"/>
    <pivotField dataField="1" showAll="0"/>
    <pivotField numFmtId="43" showAll="0"/>
    <pivotField numFmtId="43" showAll="0"/>
    <pivotField numFmtId="43" showAll="0"/>
  </pivotFields>
  <rowFields count="1">
    <field x="1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dataFields count="1">
    <dataField name="Sum of Qtide Vendida" fld="1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8.xml"/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Relationship Id="rId4" Type="http://schemas.openxmlformats.org/officeDocument/2006/relationships/pivotTable" Target="../pivotTables/pivotTable9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abSelected="1" zoomScale="180" zoomScaleNormal="180" workbookViewId="0">
      <selection activeCell="G6" sqref="G6"/>
    </sheetView>
  </sheetViews>
  <sheetFormatPr defaultColWidth="9.140625" defaultRowHeight="12.75" x14ac:dyDescent="0.2"/>
  <cols>
    <col min="1" max="1" width="12.5703125" style="2" customWidth="1"/>
    <col min="2" max="2" width="10.28515625" style="2" customWidth="1"/>
    <col min="3" max="3" width="12.5703125" style="2" customWidth="1"/>
    <col min="4" max="4" width="7.42578125" style="1" customWidth="1"/>
    <col min="5" max="5" width="8.140625" style="1" customWidth="1"/>
    <col min="6" max="16384" width="9.140625" style="1"/>
  </cols>
  <sheetData>
    <row r="1" spans="1:5" x14ac:dyDescent="0.2">
      <c r="A1" s="10" t="s">
        <v>0</v>
      </c>
      <c r="B1" s="10" t="s">
        <v>1</v>
      </c>
      <c r="C1" s="10" t="s">
        <v>2</v>
      </c>
      <c r="D1" s="10" t="s">
        <v>3</v>
      </c>
      <c r="E1" s="10" t="s">
        <v>107</v>
      </c>
    </row>
    <row r="2" spans="1:5" x14ac:dyDescent="0.2">
      <c r="A2" s="2">
        <v>11</v>
      </c>
      <c r="B2" s="2" t="s">
        <v>4</v>
      </c>
      <c r="C2" s="2" t="s">
        <v>5</v>
      </c>
      <c r="D2" s="3">
        <v>3</v>
      </c>
      <c r="E2" s="3">
        <v>4.5</v>
      </c>
    </row>
    <row r="3" spans="1:5" x14ac:dyDescent="0.2">
      <c r="A3" s="2">
        <v>12</v>
      </c>
      <c r="B3" s="2" t="s">
        <v>4</v>
      </c>
      <c r="C3" s="2" t="s">
        <v>6</v>
      </c>
      <c r="D3" s="3">
        <v>3</v>
      </c>
      <c r="E3" s="3">
        <v>4.5</v>
      </c>
    </row>
    <row r="4" spans="1:5" x14ac:dyDescent="0.2">
      <c r="A4" s="2">
        <v>13</v>
      </c>
      <c r="B4" s="2" t="s">
        <v>4</v>
      </c>
      <c r="C4" s="2" t="s">
        <v>8</v>
      </c>
      <c r="D4" s="3">
        <v>4.2</v>
      </c>
      <c r="E4" s="3">
        <v>7</v>
      </c>
    </row>
    <row r="5" spans="1:5" x14ac:dyDescent="0.2">
      <c r="A5" s="2">
        <v>14</v>
      </c>
      <c r="B5" s="2" t="s">
        <v>4</v>
      </c>
      <c r="C5" s="2" t="s">
        <v>7</v>
      </c>
      <c r="D5" s="3">
        <v>7.1999999999999993</v>
      </c>
      <c r="E5" s="3">
        <v>12</v>
      </c>
    </row>
    <row r="6" spans="1:5" x14ac:dyDescent="0.2">
      <c r="A6" s="2">
        <v>16</v>
      </c>
      <c r="B6" s="2" t="s">
        <v>9</v>
      </c>
      <c r="C6" s="2" t="s">
        <v>6</v>
      </c>
      <c r="D6" s="3">
        <v>3.2</v>
      </c>
      <c r="E6" s="3">
        <v>5</v>
      </c>
    </row>
    <row r="7" spans="1:5" x14ac:dyDescent="0.2">
      <c r="A7" s="2">
        <v>17</v>
      </c>
      <c r="B7" s="2" t="s">
        <v>9</v>
      </c>
      <c r="C7" s="2" t="s">
        <v>8</v>
      </c>
      <c r="D7" s="3">
        <v>4.8</v>
      </c>
      <c r="E7" s="3">
        <v>8</v>
      </c>
    </row>
    <row r="8" spans="1:5" x14ac:dyDescent="0.2">
      <c r="A8" s="2">
        <v>18</v>
      </c>
      <c r="B8" s="2" t="s">
        <v>9</v>
      </c>
      <c r="C8" s="2" t="s">
        <v>7</v>
      </c>
      <c r="D8" s="3">
        <v>7.8</v>
      </c>
      <c r="E8" s="3">
        <v>13</v>
      </c>
    </row>
    <row r="9" spans="1:5" x14ac:dyDescent="0.2">
      <c r="A9" s="2">
        <v>20</v>
      </c>
      <c r="B9" s="2" t="s">
        <v>10</v>
      </c>
      <c r="C9" s="2" t="s">
        <v>5</v>
      </c>
      <c r="D9" s="3">
        <v>2.2000000000000002</v>
      </c>
      <c r="E9" s="3">
        <v>4</v>
      </c>
    </row>
    <row r="10" spans="1:5" x14ac:dyDescent="0.2">
      <c r="A10" s="2">
        <v>22</v>
      </c>
      <c r="B10" s="2" t="s">
        <v>10</v>
      </c>
      <c r="C10" s="2" t="s">
        <v>6</v>
      </c>
      <c r="D10" s="3">
        <v>2.2000000000000002</v>
      </c>
      <c r="E10" s="3">
        <v>4</v>
      </c>
    </row>
    <row r="11" spans="1:5" x14ac:dyDescent="0.2">
      <c r="A11" s="2">
        <v>23</v>
      </c>
      <c r="B11" s="2" t="s">
        <v>10</v>
      </c>
      <c r="C11" s="2" t="s">
        <v>8</v>
      </c>
      <c r="D11" s="3">
        <v>3.2</v>
      </c>
      <c r="E11" s="3">
        <v>6</v>
      </c>
    </row>
    <row r="12" spans="1:5" x14ac:dyDescent="0.2">
      <c r="A12" s="2">
        <v>24</v>
      </c>
      <c r="B12" s="2" t="s">
        <v>10</v>
      </c>
      <c r="C12" s="2" t="s">
        <v>7</v>
      </c>
      <c r="D12" s="3">
        <v>6</v>
      </c>
      <c r="E12" s="3">
        <v>11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zoomScale="230" zoomScaleNormal="230" workbookViewId="0">
      <selection activeCell="A10" sqref="A10"/>
    </sheetView>
  </sheetViews>
  <sheetFormatPr defaultColWidth="9.140625" defaultRowHeight="12.75" x14ac:dyDescent="0.2"/>
  <cols>
    <col min="1" max="1" width="9.140625" style="2"/>
    <col min="2" max="2" width="12.140625" style="2" customWidth="1"/>
    <col min="3" max="3" width="14.5703125" style="2" customWidth="1"/>
    <col min="4" max="16384" width="9.140625" style="1"/>
  </cols>
  <sheetData>
    <row r="1" spans="1:3" x14ac:dyDescent="0.2">
      <c r="A1" s="10" t="s">
        <v>11</v>
      </c>
      <c r="B1" s="10" t="s">
        <v>64</v>
      </c>
      <c r="C1" s="10" t="s">
        <v>12</v>
      </c>
    </row>
    <row r="2" spans="1:3" x14ac:dyDescent="0.2">
      <c r="A2" s="2">
        <v>1</v>
      </c>
      <c r="B2" s="2" t="s">
        <v>14</v>
      </c>
      <c r="C2" s="2">
        <v>19</v>
      </c>
    </row>
    <row r="3" spans="1:3" x14ac:dyDescent="0.2">
      <c r="A3" s="2">
        <v>4</v>
      </c>
      <c r="B3" s="2" t="s">
        <v>13</v>
      </c>
      <c r="C3" s="2">
        <v>34</v>
      </c>
    </row>
    <row r="4" spans="1:3" x14ac:dyDescent="0.2">
      <c r="A4" s="2">
        <v>5</v>
      </c>
      <c r="B4" s="2" t="s">
        <v>15</v>
      </c>
      <c r="C4" s="2">
        <v>19</v>
      </c>
    </row>
    <row r="5" spans="1:3" x14ac:dyDescent="0.2">
      <c r="A5" s="2">
        <v>9</v>
      </c>
      <c r="B5" s="2" t="s">
        <v>16</v>
      </c>
      <c r="C5" s="2">
        <v>34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zoomScale="210" zoomScaleNormal="210" workbookViewId="0">
      <selection activeCell="C2" sqref="C2"/>
    </sheetView>
  </sheetViews>
  <sheetFormatPr defaultRowHeight="15" x14ac:dyDescent="0.25"/>
  <cols>
    <col min="1" max="1" width="13.28515625" style="8" customWidth="1"/>
    <col min="2" max="2" width="12" style="8" customWidth="1"/>
    <col min="3" max="3" width="10.85546875" style="9" customWidth="1"/>
    <col min="4" max="16384" width="9.140625" style="8"/>
  </cols>
  <sheetData>
    <row r="1" spans="1:3" x14ac:dyDescent="0.25">
      <c r="A1" s="10" t="s">
        <v>65</v>
      </c>
      <c r="B1" s="10" t="s">
        <v>66</v>
      </c>
      <c r="C1" s="10" t="s">
        <v>79</v>
      </c>
    </row>
    <row r="2" spans="1:3" x14ac:dyDescent="0.25">
      <c r="A2" s="2">
        <v>1</v>
      </c>
      <c r="B2" s="2" t="s">
        <v>67</v>
      </c>
      <c r="C2" s="14">
        <v>0.05</v>
      </c>
    </row>
    <row r="3" spans="1:3" x14ac:dyDescent="0.25">
      <c r="A3" s="2">
        <v>2</v>
      </c>
      <c r="B3" s="2" t="s">
        <v>68</v>
      </c>
      <c r="C3" s="14">
        <v>0.03</v>
      </c>
    </row>
    <row r="4" spans="1:3" x14ac:dyDescent="0.25">
      <c r="A4" s="2">
        <v>3</v>
      </c>
      <c r="B4" s="2" t="s">
        <v>69</v>
      </c>
      <c r="C4" s="14">
        <v>0.05</v>
      </c>
    </row>
    <row r="5" spans="1:3" x14ac:dyDescent="0.25">
      <c r="A5" s="2">
        <v>4</v>
      </c>
      <c r="B5" s="2" t="s">
        <v>80</v>
      </c>
      <c r="C5" s="14">
        <v>0.04</v>
      </c>
    </row>
    <row r="6" spans="1:3" x14ac:dyDescent="0.25">
      <c r="A6" s="2">
        <v>5</v>
      </c>
      <c r="B6" s="2" t="s">
        <v>81</v>
      </c>
      <c r="C6" s="14">
        <v>0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zoomScale="160" zoomScaleNormal="160" workbookViewId="0">
      <selection sqref="A1:C1"/>
    </sheetView>
  </sheetViews>
  <sheetFormatPr defaultColWidth="9.140625" defaultRowHeight="12.75" x14ac:dyDescent="0.2"/>
  <cols>
    <col min="1" max="1" width="11.140625" style="2" customWidth="1"/>
    <col min="2" max="2" width="19.28515625" style="1" customWidth="1"/>
    <col min="3" max="3" width="21.28515625" style="1" customWidth="1"/>
    <col min="4" max="16384" width="9.140625" style="1"/>
  </cols>
  <sheetData>
    <row r="1" spans="1:3" ht="12.75" customHeight="1" x14ac:dyDescent="0.2">
      <c r="A1" s="6" t="s">
        <v>17</v>
      </c>
      <c r="B1" s="6" t="s">
        <v>18</v>
      </c>
      <c r="C1" s="6" t="s">
        <v>19</v>
      </c>
    </row>
    <row r="2" spans="1:3" x14ac:dyDescent="0.2">
      <c r="A2" s="4">
        <v>3</v>
      </c>
      <c r="B2" s="5" t="s">
        <v>20</v>
      </c>
      <c r="C2" s="5" t="s">
        <v>21</v>
      </c>
    </row>
    <row r="3" spans="1:3" x14ac:dyDescent="0.2">
      <c r="A3" s="4">
        <v>5</v>
      </c>
      <c r="B3" s="5" t="s">
        <v>22</v>
      </c>
      <c r="C3" s="5" t="s">
        <v>23</v>
      </c>
    </row>
    <row r="4" spans="1:3" x14ac:dyDescent="0.2">
      <c r="A4" s="4">
        <v>6</v>
      </c>
      <c r="B4" s="5" t="s">
        <v>24</v>
      </c>
      <c r="C4" s="5" t="s">
        <v>25</v>
      </c>
    </row>
    <row r="5" spans="1:3" x14ac:dyDescent="0.2">
      <c r="A5" s="4">
        <v>8</v>
      </c>
      <c r="B5" s="5" t="s">
        <v>26</v>
      </c>
      <c r="C5" s="5" t="s">
        <v>27</v>
      </c>
    </row>
    <row r="6" spans="1:3" x14ac:dyDescent="0.2">
      <c r="A6" s="4">
        <v>11</v>
      </c>
      <c r="B6" s="5" t="s">
        <v>28</v>
      </c>
      <c r="C6" s="5" t="s">
        <v>29</v>
      </c>
    </row>
    <row r="7" spans="1:3" x14ac:dyDescent="0.2">
      <c r="A7" s="4">
        <v>14</v>
      </c>
      <c r="B7" s="5" t="s">
        <v>30</v>
      </c>
      <c r="C7" s="5" t="s">
        <v>31</v>
      </c>
    </row>
    <row r="8" spans="1:3" x14ac:dyDescent="0.2">
      <c r="A8" s="4">
        <v>16</v>
      </c>
      <c r="B8" s="5" t="s">
        <v>32</v>
      </c>
      <c r="C8" s="5" t="s">
        <v>33</v>
      </c>
    </row>
    <row r="9" spans="1:3" x14ac:dyDescent="0.2">
      <c r="A9" s="4">
        <v>18</v>
      </c>
      <c r="B9" s="5" t="s">
        <v>34</v>
      </c>
      <c r="C9" s="5" t="s">
        <v>35</v>
      </c>
    </row>
    <row r="10" spans="1:3" x14ac:dyDescent="0.2">
      <c r="A10" s="4">
        <v>19</v>
      </c>
      <c r="B10" s="5" t="s">
        <v>36</v>
      </c>
      <c r="C10" s="5" t="s">
        <v>37</v>
      </c>
    </row>
    <row r="11" spans="1:3" x14ac:dyDescent="0.2">
      <c r="A11" s="4">
        <v>21</v>
      </c>
      <c r="B11" s="5" t="s">
        <v>38</v>
      </c>
      <c r="C11" s="5" t="s">
        <v>39</v>
      </c>
    </row>
    <row r="12" spans="1:3" x14ac:dyDescent="0.2">
      <c r="A12" s="4">
        <v>22</v>
      </c>
      <c r="B12" s="5" t="s">
        <v>40</v>
      </c>
      <c r="C12" s="5" t="s">
        <v>41</v>
      </c>
    </row>
    <row r="13" spans="1:3" x14ac:dyDescent="0.2">
      <c r="A13" s="4">
        <v>25</v>
      </c>
      <c r="B13" s="5" t="s">
        <v>42</v>
      </c>
      <c r="C13" s="5" t="s">
        <v>43</v>
      </c>
    </row>
    <row r="14" spans="1:3" x14ac:dyDescent="0.2">
      <c r="A14" s="4">
        <v>28</v>
      </c>
      <c r="B14" s="5" t="s">
        <v>44</v>
      </c>
      <c r="C14" s="5" t="s">
        <v>45</v>
      </c>
    </row>
    <row r="15" spans="1:3" x14ac:dyDescent="0.2">
      <c r="A15" s="4">
        <v>30</v>
      </c>
      <c r="B15" s="5" t="s">
        <v>46</v>
      </c>
      <c r="C15" s="5" t="s">
        <v>47</v>
      </c>
    </row>
    <row r="16" spans="1:3" x14ac:dyDescent="0.2">
      <c r="A16" s="4">
        <v>33</v>
      </c>
      <c r="B16" s="5" t="s">
        <v>48</v>
      </c>
      <c r="C16" s="5" t="s">
        <v>49</v>
      </c>
    </row>
    <row r="17" spans="1:3" x14ac:dyDescent="0.2">
      <c r="A17" s="4">
        <v>34</v>
      </c>
      <c r="B17" s="5" t="s">
        <v>50</v>
      </c>
      <c r="C17" s="5" t="s">
        <v>51</v>
      </c>
    </row>
    <row r="18" spans="1:3" x14ac:dyDescent="0.2">
      <c r="A18" s="4">
        <v>37</v>
      </c>
      <c r="B18" s="5" t="s">
        <v>52</v>
      </c>
      <c r="C18" s="5" t="s">
        <v>53</v>
      </c>
    </row>
    <row r="19" spans="1:3" x14ac:dyDescent="0.2">
      <c r="A19" s="4">
        <v>41</v>
      </c>
      <c r="B19" s="5" t="s">
        <v>54</v>
      </c>
      <c r="C19" s="5" t="s">
        <v>55</v>
      </c>
    </row>
    <row r="20" spans="1:3" x14ac:dyDescent="0.2">
      <c r="A20" s="4">
        <v>42</v>
      </c>
      <c r="B20" s="5" t="s">
        <v>56</v>
      </c>
      <c r="C20" s="5" t="s">
        <v>57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zoomScale="150" zoomScaleNormal="150" workbookViewId="0">
      <selection sqref="A1:D1"/>
    </sheetView>
  </sheetViews>
  <sheetFormatPr defaultColWidth="9.140625" defaultRowHeight="12.75" x14ac:dyDescent="0.2"/>
  <cols>
    <col min="1" max="1" width="11.5703125" style="2" customWidth="1"/>
    <col min="2" max="2" width="9.7109375" style="17" customWidth="1"/>
    <col min="3" max="3" width="12.5703125" style="2" customWidth="1"/>
    <col min="4" max="4" width="7.85546875" style="2" customWidth="1"/>
    <col min="5" max="16384" width="9.140625" style="1"/>
  </cols>
  <sheetData>
    <row r="1" spans="1:4" x14ac:dyDescent="0.2">
      <c r="A1" s="10" t="s">
        <v>58</v>
      </c>
      <c r="B1" s="15" t="s">
        <v>59</v>
      </c>
      <c r="C1" s="10" t="s">
        <v>61</v>
      </c>
      <c r="D1" s="10" t="s">
        <v>60</v>
      </c>
    </row>
    <row r="2" spans="1:4" x14ac:dyDescent="0.2">
      <c r="A2" s="2">
        <v>1</v>
      </c>
      <c r="B2" s="16">
        <v>42752</v>
      </c>
      <c r="C2" s="2" t="str">
        <f>IF(WEEKDAY(B2,1)=1,"Sim",IF(WEEKDAY(B2,1)=7,"Sim","Não"))</f>
        <v>Não</v>
      </c>
      <c r="D2" s="2">
        <f t="shared" ref="D2:D33" si="0">MONTH(B2)</f>
        <v>1</v>
      </c>
    </row>
    <row r="3" spans="1:4" x14ac:dyDescent="0.2">
      <c r="A3" s="2">
        <v>2</v>
      </c>
      <c r="B3" s="16">
        <v>42767</v>
      </c>
      <c r="C3" s="2" t="str">
        <f t="shared" ref="C3:C47" si="1">IF(WEEKDAY(B3,1)=1,"Sim",IF(WEEKDAY(B3,1)=7,"Sim","Não"))</f>
        <v>Não</v>
      </c>
      <c r="D3" s="2">
        <f t="shared" si="0"/>
        <v>2</v>
      </c>
    </row>
    <row r="4" spans="1:4" x14ac:dyDescent="0.2">
      <c r="A4" s="2">
        <v>3</v>
      </c>
      <c r="B4" s="16">
        <v>42768</v>
      </c>
      <c r="C4" s="2" t="str">
        <f t="shared" si="1"/>
        <v>Não</v>
      </c>
      <c r="D4" s="2">
        <f t="shared" si="0"/>
        <v>2</v>
      </c>
    </row>
    <row r="5" spans="1:4" x14ac:dyDescent="0.2">
      <c r="A5" s="2">
        <v>4</v>
      </c>
      <c r="B5" s="16">
        <v>42770</v>
      </c>
      <c r="C5" s="2" t="str">
        <f t="shared" si="1"/>
        <v>Sim</v>
      </c>
      <c r="D5" s="2">
        <f t="shared" si="0"/>
        <v>2</v>
      </c>
    </row>
    <row r="6" spans="1:4" x14ac:dyDescent="0.2">
      <c r="A6" s="2">
        <v>5</v>
      </c>
      <c r="B6" s="16">
        <v>42776</v>
      </c>
      <c r="C6" s="2" t="str">
        <f t="shared" si="1"/>
        <v>Não</v>
      </c>
      <c r="D6" s="2">
        <f t="shared" si="0"/>
        <v>2</v>
      </c>
    </row>
    <row r="7" spans="1:4" x14ac:dyDescent="0.2">
      <c r="A7" s="2">
        <v>6</v>
      </c>
      <c r="B7" s="16">
        <v>42778</v>
      </c>
      <c r="C7" s="2" t="str">
        <f t="shared" si="1"/>
        <v>Sim</v>
      </c>
      <c r="D7" s="2">
        <f t="shared" si="0"/>
        <v>2</v>
      </c>
    </row>
    <row r="8" spans="1:4" x14ac:dyDescent="0.2">
      <c r="A8" s="2">
        <v>7</v>
      </c>
      <c r="B8" s="16">
        <v>42784</v>
      </c>
      <c r="C8" s="2" t="str">
        <f t="shared" si="1"/>
        <v>Sim</v>
      </c>
      <c r="D8" s="2">
        <f t="shared" si="0"/>
        <v>2</v>
      </c>
    </row>
    <row r="9" spans="1:4" x14ac:dyDescent="0.2">
      <c r="A9" s="2">
        <v>8</v>
      </c>
      <c r="B9" s="16">
        <v>42803</v>
      </c>
      <c r="C9" s="2" t="str">
        <f t="shared" si="1"/>
        <v>Não</v>
      </c>
      <c r="D9" s="2">
        <f t="shared" si="0"/>
        <v>3</v>
      </c>
    </row>
    <row r="10" spans="1:4" x14ac:dyDescent="0.2">
      <c r="A10" s="2">
        <v>9</v>
      </c>
      <c r="B10" s="16">
        <v>42805</v>
      </c>
      <c r="C10" s="2" t="str">
        <f t="shared" si="1"/>
        <v>Sim</v>
      </c>
      <c r="D10" s="2">
        <f t="shared" si="0"/>
        <v>3</v>
      </c>
    </row>
    <row r="11" spans="1:4" x14ac:dyDescent="0.2">
      <c r="A11" s="2">
        <v>11</v>
      </c>
      <c r="B11" s="16">
        <v>42807</v>
      </c>
      <c r="C11" s="2" t="str">
        <f t="shared" si="1"/>
        <v>Não</v>
      </c>
      <c r="D11" s="2">
        <f t="shared" si="0"/>
        <v>3</v>
      </c>
    </row>
    <row r="12" spans="1:4" x14ac:dyDescent="0.2">
      <c r="A12" s="2">
        <v>12</v>
      </c>
      <c r="B12" s="16">
        <v>42810</v>
      </c>
      <c r="C12" s="2" t="str">
        <f t="shared" si="1"/>
        <v>Não</v>
      </c>
      <c r="D12" s="2">
        <f t="shared" si="0"/>
        <v>3</v>
      </c>
    </row>
    <row r="13" spans="1:4" x14ac:dyDescent="0.2">
      <c r="A13" s="2">
        <v>13</v>
      </c>
      <c r="B13" s="16">
        <v>42811</v>
      </c>
      <c r="C13" s="2" t="str">
        <f t="shared" si="1"/>
        <v>Não</v>
      </c>
      <c r="D13" s="2">
        <f t="shared" si="0"/>
        <v>3</v>
      </c>
    </row>
    <row r="14" spans="1:4" x14ac:dyDescent="0.2">
      <c r="A14" s="2">
        <v>17</v>
      </c>
      <c r="B14" s="16">
        <v>42812</v>
      </c>
      <c r="C14" s="2" t="str">
        <f t="shared" si="1"/>
        <v>Sim</v>
      </c>
      <c r="D14" s="2">
        <f t="shared" si="0"/>
        <v>3</v>
      </c>
    </row>
    <row r="15" spans="1:4" x14ac:dyDescent="0.2">
      <c r="A15" s="2">
        <v>18</v>
      </c>
      <c r="B15" s="16">
        <v>42816</v>
      </c>
      <c r="C15" s="2" t="str">
        <f t="shared" si="1"/>
        <v>Não</v>
      </c>
      <c r="D15" s="2">
        <f t="shared" si="0"/>
        <v>3</v>
      </c>
    </row>
    <row r="16" spans="1:4" x14ac:dyDescent="0.2">
      <c r="A16" s="2">
        <v>19</v>
      </c>
      <c r="B16" s="16">
        <v>42818</v>
      </c>
      <c r="C16" s="2" t="str">
        <f t="shared" si="1"/>
        <v>Não</v>
      </c>
      <c r="D16" s="2">
        <f t="shared" si="0"/>
        <v>3</v>
      </c>
    </row>
    <row r="17" spans="1:4" x14ac:dyDescent="0.2">
      <c r="A17" s="2">
        <v>21</v>
      </c>
      <c r="B17" s="16">
        <v>42820</v>
      </c>
      <c r="C17" s="2" t="str">
        <f t="shared" si="1"/>
        <v>Sim</v>
      </c>
      <c r="D17" s="2">
        <f t="shared" si="0"/>
        <v>3</v>
      </c>
    </row>
    <row r="18" spans="1:4" x14ac:dyDescent="0.2">
      <c r="A18" s="2">
        <v>22</v>
      </c>
      <c r="B18" s="16">
        <v>42822</v>
      </c>
      <c r="C18" s="2" t="str">
        <f t="shared" si="1"/>
        <v>Não</v>
      </c>
      <c r="D18" s="2">
        <f t="shared" si="0"/>
        <v>3</v>
      </c>
    </row>
    <row r="19" spans="1:4" x14ac:dyDescent="0.2">
      <c r="A19" s="2">
        <v>23</v>
      </c>
      <c r="B19" s="16">
        <v>42823</v>
      </c>
      <c r="C19" s="2" t="str">
        <f t="shared" si="1"/>
        <v>Não</v>
      </c>
      <c r="D19" s="2">
        <f t="shared" si="0"/>
        <v>3</v>
      </c>
    </row>
    <row r="20" spans="1:4" x14ac:dyDescent="0.2">
      <c r="A20" s="2">
        <v>25</v>
      </c>
      <c r="B20" s="16">
        <v>42824</v>
      </c>
      <c r="C20" s="2" t="str">
        <f t="shared" si="1"/>
        <v>Não</v>
      </c>
      <c r="D20" s="2">
        <f t="shared" si="0"/>
        <v>3</v>
      </c>
    </row>
    <row r="21" spans="1:4" x14ac:dyDescent="0.2">
      <c r="A21" s="2">
        <v>26</v>
      </c>
      <c r="B21" s="16">
        <v>42830</v>
      </c>
      <c r="C21" s="2" t="str">
        <f t="shared" si="1"/>
        <v>Não</v>
      </c>
      <c r="D21" s="2">
        <f t="shared" si="0"/>
        <v>4</v>
      </c>
    </row>
    <row r="22" spans="1:4" x14ac:dyDescent="0.2">
      <c r="A22" s="2">
        <v>27</v>
      </c>
      <c r="B22" s="16">
        <v>42835</v>
      </c>
      <c r="C22" s="2" t="str">
        <f t="shared" si="1"/>
        <v>Não</v>
      </c>
      <c r="D22" s="2">
        <f t="shared" si="0"/>
        <v>4</v>
      </c>
    </row>
    <row r="23" spans="1:4" x14ac:dyDescent="0.2">
      <c r="A23" s="2">
        <v>28</v>
      </c>
      <c r="B23" s="16">
        <v>42837</v>
      </c>
      <c r="C23" s="2" t="str">
        <f t="shared" si="1"/>
        <v>Não</v>
      </c>
      <c r="D23" s="2">
        <f t="shared" si="0"/>
        <v>4</v>
      </c>
    </row>
    <row r="24" spans="1:4" x14ac:dyDescent="0.2">
      <c r="A24" s="2">
        <v>30</v>
      </c>
      <c r="B24" s="16">
        <v>42840</v>
      </c>
      <c r="C24" s="2" t="str">
        <f t="shared" si="1"/>
        <v>Sim</v>
      </c>
      <c r="D24" s="2">
        <f t="shared" si="0"/>
        <v>4</v>
      </c>
    </row>
    <row r="25" spans="1:4" x14ac:dyDescent="0.2">
      <c r="A25" s="2">
        <v>32</v>
      </c>
      <c r="B25" s="16">
        <v>42842</v>
      </c>
      <c r="C25" s="2" t="str">
        <f t="shared" si="1"/>
        <v>Não</v>
      </c>
      <c r="D25" s="2">
        <f t="shared" si="0"/>
        <v>4</v>
      </c>
    </row>
    <row r="26" spans="1:4" x14ac:dyDescent="0.2">
      <c r="A26" s="2">
        <v>34</v>
      </c>
      <c r="B26" s="16">
        <v>42843</v>
      </c>
      <c r="C26" s="2" t="str">
        <f t="shared" si="1"/>
        <v>Não</v>
      </c>
      <c r="D26" s="2">
        <f t="shared" si="0"/>
        <v>4</v>
      </c>
    </row>
    <row r="27" spans="1:4" x14ac:dyDescent="0.2">
      <c r="A27" s="2">
        <v>35</v>
      </c>
      <c r="B27" s="16">
        <v>42845</v>
      </c>
      <c r="C27" s="2" t="str">
        <f t="shared" si="1"/>
        <v>Não</v>
      </c>
      <c r="D27" s="2">
        <f t="shared" si="0"/>
        <v>4</v>
      </c>
    </row>
    <row r="28" spans="1:4" x14ac:dyDescent="0.2">
      <c r="A28" s="2">
        <v>37</v>
      </c>
      <c r="B28" s="16">
        <v>42852</v>
      </c>
      <c r="C28" s="2" t="str">
        <f t="shared" si="1"/>
        <v>Não</v>
      </c>
      <c r="D28" s="2">
        <f t="shared" si="0"/>
        <v>4</v>
      </c>
    </row>
    <row r="29" spans="1:4" x14ac:dyDescent="0.2">
      <c r="A29" s="2">
        <v>39</v>
      </c>
      <c r="B29" s="16">
        <v>42857</v>
      </c>
      <c r="C29" s="2" t="str">
        <f t="shared" si="1"/>
        <v>Não</v>
      </c>
      <c r="D29" s="2">
        <f t="shared" si="0"/>
        <v>5</v>
      </c>
    </row>
    <row r="30" spans="1:4" x14ac:dyDescent="0.2">
      <c r="A30" s="2">
        <v>40</v>
      </c>
      <c r="B30" s="16">
        <v>42858</v>
      </c>
      <c r="C30" s="2" t="str">
        <f t="shared" si="1"/>
        <v>Não</v>
      </c>
      <c r="D30" s="2">
        <f t="shared" si="0"/>
        <v>5</v>
      </c>
    </row>
    <row r="31" spans="1:4" x14ac:dyDescent="0.2">
      <c r="A31" s="2">
        <v>41</v>
      </c>
      <c r="B31" s="16">
        <v>42859</v>
      </c>
      <c r="C31" s="2" t="str">
        <f t="shared" si="1"/>
        <v>Não</v>
      </c>
      <c r="D31" s="2">
        <f t="shared" si="0"/>
        <v>5</v>
      </c>
    </row>
    <row r="32" spans="1:4" x14ac:dyDescent="0.2">
      <c r="A32" s="2">
        <v>42</v>
      </c>
      <c r="B32" s="16">
        <v>42862</v>
      </c>
      <c r="C32" s="2" t="str">
        <f t="shared" si="1"/>
        <v>Sim</v>
      </c>
      <c r="D32" s="2">
        <f t="shared" si="0"/>
        <v>5</v>
      </c>
    </row>
    <row r="33" spans="1:4" x14ac:dyDescent="0.2">
      <c r="A33" s="2">
        <v>43</v>
      </c>
      <c r="B33" s="16">
        <v>42864</v>
      </c>
      <c r="C33" s="2" t="str">
        <f t="shared" si="1"/>
        <v>Não</v>
      </c>
      <c r="D33" s="2">
        <f t="shared" si="0"/>
        <v>5</v>
      </c>
    </row>
    <row r="34" spans="1:4" x14ac:dyDescent="0.2">
      <c r="A34" s="2">
        <v>44</v>
      </c>
      <c r="B34" s="16">
        <v>42866</v>
      </c>
      <c r="C34" s="2" t="str">
        <f t="shared" si="1"/>
        <v>Não</v>
      </c>
      <c r="D34" s="2">
        <f t="shared" ref="D34:D47" si="2">MONTH(B34)</f>
        <v>5</v>
      </c>
    </row>
    <row r="35" spans="1:4" x14ac:dyDescent="0.2">
      <c r="A35" s="2">
        <v>45</v>
      </c>
      <c r="B35" s="16">
        <v>42867</v>
      </c>
      <c r="C35" s="2" t="str">
        <f t="shared" si="1"/>
        <v>Não</v>
      </c>
      <c r="D35" s="2">
        <f t="shared" si="2"/>
        <v>5</v>
      </c>
    </row>
    <row r="36" spans="1:4" x14ac:dyDescent="0.2">
      <c r="A36" s="2">
        <v>46</v>
      </c>
      <c r="B36" s="16">
        <v>42868</v>
      </c>
      <c r="C36" s="2" t="str">
        <f t="shared" si="1"/>
        <v>Sim</v>
      </c>
      <c r="D36" s="2">
        <f t="shared" si="2"/>
        <v>5</v>
      </c>
    </row>
    <row r="37" spans="1:4" x14ac:dyDescent="0.2">
      <c r="A37" s="2">
        <v>47</v>
      </c>
      <c r="B37" s="16">
        <v>42869</v>
      </c>
      <c r="C37" s="2" t="str">
        <f t="shared" si="1"/>
        <v>Sim</v>
      </c>
      <c r="D37" s="2">
        <f t="shared" si="2"/>
        <v>5</v>
      </c>
    </row>
    <row r="38" spans="1:4" x14ac:dyDescent="0.2">
      <c r="A38" s="2">
        <v>48</v>
      </c>
      <c r="B38" s="16">
        <v>42870</v>
      </c>
      <c r="C38" s="2" t="str">
        <f t="shared" si="1"/>
        <v>Não</v>
      </c>
      <c r="D38" s="2">
        <f t="shared" si="2"/>
        <v>5</v>
      </c>
    </row>
    <row r="39" spans="1:4" x14ac:dyDescent="0.2">
      <c r="A39" s="2">
        <v>49</v>
      </c>
      <c r="B39" s="16">
        <v>42871</v>
      </c>
      <c r="C39" s="2" t="str">
        <f t="shared" si="1"/>
        <v>Não</v>
      </c>
      <c r="D39" s="2">
        <f t="shared" si="2"/>
        <v>5</v>
      </c>
    </row>
    <row r="40" spans="1:4" x14ac:dyDescent="0.2">
      <c r="A40" s="2">
        <v>50</v>
      </c>
      <c r="B40" s="16">
        <v>42872</v>
      </c>
      <c r="C40" s="2" t="str">
        <f t="shared" si="1"/>
        <v>Não</v>
      </c>
      <c r="D40" s="2">
        <f t="shared" si="2"/>
        <v>5</v>
      </c>
    </row>
    <row r="41" spans="1:4" x14ac:dyDescent="0.2">
      <c r="A41" s="2">
        <v>51</v>
      </c>
      <c r="B41" s="16">
        <v>42874</v>
      </c>
      <c r="C41" s="2" t="str">
        <f t="shared" si="1"/>
        <v>Não</v>
      </c>
      <c r="D41" s="2">
        <f t="shared" si="2"/>
        <v>5</v>
      </c>
    </row>
    <row r="42" spans="1:4" x14ac:dyDescent="0.2">
      <c r="A42" s="2">
        <v>52</v>
      </c>
      <c r="B42" s="16">
        <v>42875</v>
      </c>
      <c r="C42" s="2" t="str">
        <f t="shared" si="1"/>
        <v>Sim</v>
      </c>
      <c r="D42" s="2">
        <f t="shared" si="2"/>
        <v>5</v>
      </c>
    </row>
    <row r="43" spans="1:4" x14ac:dyDescent="0.2">
      <c r="A43" s="2">
        <v>53</v>
      </c>
      <c r="B43" s="16">
        <v>42878</v>
      </c>
      <c r="C43" s="2" t="str">
        <f t="shared" si="1"/>
        <v>Não</v>
      </c>
      <c r="D43" s="2">
        <f t="shared" si="2"/>
        <v>5</v>
      </c>
    </row>
    <row r="44" spans="1:4" x14ac:dyDescent="0.2">
      <c r="A44" s="2">
        <v>54</v>
      </c>
      <c r="B44" s="16">
        <v>42879</v>
      </c>
      <c r="C44" s="2" t="str">
        <f t="shared" si="1"/>
        <v>Não</v>
      </c>
      <c r="D44" s="2">
        <f t="shared" si="2"/>
        <v>5</v>
      </c>
    </row>
    <row r="45" spans="1:4" x14ac:dyDescent="0.2">
      <c r="A45" s="2">
        <v>55</v>
      </c>
      <c r="B45" s="16">
        <v>42880</v>
      </c>
      <c r="C45" s="2" t="str">
        <f t="shared" si="1"/>
        <v>Não</v>
      </c>
      <c r="D45" s="2">
        <f t="shared" si="2"/>
        <v>5</v>
      </c>
    </row>
    <row r="46" spans="1:4" x14ac:dyDescent="0.2">
      <c r="A46" s="2">
        <v>56</v>
      </c>
      <c r="B46" s="16">
        <v>42881</v>
      </c>
      <c r="C46" s="2" t="str">
        <f t="shared" si="1"/>
        <v>Não</v>
      </c>
      <c r="D46" s="2">
        <f t="shared" si="2"/>
        <v>5</v>
      </c>
    </row>
    <row r="47" spans="1:4" x14ac:dyDescent="0.2">
      <c r="A47" s="2">
        <v>57</v>
      </c>
      <c r="B47" s="16">
        <v>42884</v>
      </c>
      <c r="C47" s="2" t="str">
        <f t="shared" si="1"/>
        <v>Não</v>
      </c>
      <c r="D47" s="2">
        <f t="shared" si="2"/>
        <v>5</v>
      </c>
    </row>
  </sheetData>
  <sortState ref="B2:B46">
    <sortCondition ref="B2:B46"/>
  </sortState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3"/>
  <sheetViews>
    <sheetView zoomScale="90" zoomScaleNormal="90" workbookViewId="0">
      <pane ySplit="1" topLeftCell="A71" activePane="bottomLeft" state="frozen"/>
      <selection pane="bottomLeft" activeCell="R38" sqref="R38"/>
    </sheetView>
  </sheetViews>
  <sheetFormatPr defaultColWidth="9.140625" defaultRowHeight="12.75" x14ac:dyDescent="0.2"/>
  <cols>
    <col min="1" max="1" width="7" style="2" customWidth="1"/>
    <col min="2" max="2" width="8.42578125" style="2" customWidth="1"/>
    <col min="3" max="3" width="10.42578125" style="2" customWidth="1"/>
    <col min="4" max="4" width="8.85546875" style="2" customWidth="1"/>
    <col min="5" max="5" width="6.85546875" style="2" customWidth="1"/>
    <col min="6" max="6" width="6.28515625" style="2" customWidth="1"/>
    <col min="7" max="7" width="11.42578125" style="2" customWidth="1"/>
    <col min="8" max="8" width="8.140625" style="2" customWidth="1"/>
    <col min="9" max="9" width="11.7109375" style="2" customWidth="1"/>
    <col min="10" max="10" width="12.7109375" style="2" customWidth="1"/>
    <col min="11" max="11" width="9.42578125" style="2" customWidth="1"/>
    <col min="12" max="12" width="11.5703125" style="2" customWidth="1"/>
    <col min="13" max="13" width="8.42578125" style="2" customWidth="1"/>
    <col min="14" max="14" width="20.42578125" style="2" customWidth="1"/>
    <col min="15" max="15" width="9.28515625" style="2" customWidth="1"/>
    <col min="16" max="16" width="9" style="1" customWidth="1"/>
    <col min="17" max="17" width="7.42578125" style="1" customWidth="1"/>
    <col min="18" max="18" width="8.7109375" style="1" customWidth="1"/>
    <col min="19" max="16384" width="9.140625" style="1"/>
  </cols>
  <sheetData>
    <row r="1" spans="1:18" s="13" customFormat="1" ht="25.5" x14ac:dyDescent="0.2">
      <c r="A1" s="11" t="s">
        <v>72</v>
      </c>
      <c r="B1" s="11" t="s">
        <v>73</v>
      </c>
      <c r="C1" s="12" t="s">
        <v>59</v>
      </c>
      <c r="D1" s="12" t="s">
        <v>70</v>
      </c>
      <c r="E1" s="12" t="s">
        <v>60</v>
      </c>
      <c r="F1" s="11" t="s">
        <v>71</v>
      </c>
      <c r="G1" s="12" t="s">
        <v>64</v>
      </c>
      <c r="H1" s="11" t="s">
        <v>74</v>
      </c>
      <c r="I1" s="12" t="s">
        <v>1</v>
      </c>
      <c r="J1" s="12" t="s">
        <v>2</v>
      </c>
      <c r="K1" s="11" t="s">
        <v>75</v>
      </c>
      <c r="L1" s="12" t="s">
        <v>66</v>
      </c>
      <c r="M1" s="11" t="s">
        <v>76</v>
      </c>
      <c r="N1" s="12" t="s">
        <v>77</v>
      </c>
      <c r="O1" s="11" t="s">
        <v>78</v>
      </c>
      <c r="P1" s="11" t="s">
        <v>63</v>
      </c>
      <c r="Q1" s="11" t="s">
        <v>62</v>
      </c>
      <c r="R1" s="12" t="s">
        <v>82</v>
      </c>
    </row>
    <row r="2" spans="1:18" x14ac:dyDescent="0.2">
      <c r="A2" s="2">
        <v>1</v>
      </c>
      <c r="B2" s="2">
        <v>1</v>
      </c>
      <c r="C2" s="18">
        <f>VLOOKUP(B2,Dim_Periodos!A:B,2,FALSE)</f>
        <v>42752</v>
      </c>
      <c r="D2" s="2" t="str">
        <f t="shared" ref="D2:D38" si="0">VLOOKUP(B2,Tabela_Periodo,3,FALSE)</f>
        <v>Não</v>
      </c>
      <c r="E2" s="2">
        <f t="shared" ref="E2:E38" si="1">VLOOKUP(B2,Tabela_Periodo,4,FALSE)</f>
        <v>1</v>
      </c>
      <c r="F2" s="2">
        <v>4</v>
      </c>
      <c r="G2" s="2" t="str">
        <f t="shared" ref="G2:G38" si="2">VLOOKUP(F2,Tabela_Lojas,2,FALSE)</f>
        <v>Morumbi</v>
      </c>
      <c r="H2" s="2">
        <v>20</v>
      </c>
      <c r="I2" s="2" t="str">
        <f t="shared" ref="I2:I46" si="3">VLOOKUP(H2,Tabela_Produtos,2,FALSE)</f>
        <v>Abacaxi</v>
      </c>
      <c r="J2" s="2" t="str">
        <f t="shared" ref="J2:J52" si="4">VLOOKUP(H2,Tabela_Produtos,3,FALSE)</f>
        <v>Copinho</v>
      </c>
      <c r="K2" s="2">
        <v>2</v>
      </c>
      <c r="L2" s="2" t="str">
        <f t="shared" ref="L2:L52" si="5">VLOOKUP(K2,Tabela_Promocoes,2,FALSE)</f>
        <v>SMS</v>
      </c>
      <c r="M2" s="2">
        <v>3</v>
      </c>
      <c r="N2" s="2" t="str">
        <f t="shared" ref="N2:N52" si="6">VLOOKUP(M2,Tabela_Clientes,2,FALSE)</f>
        <v>Tom Cruise</v>
      </c>
      <c r="O2" s="2">
        <v>1</v>
      </c>
      <c r="P2" s="3">
        <f>O2*VLOOKUP(H2,Dim_Produtos!A:E,5,FALSE)*(1-VLOOKUP(K2,Dim_Promocoes!A:C,3,FALSE))</f>
        <v>3.88</v>
      </c>
      <c r="Q2" s="3">
        <f>O2*VLOOKUP(H2,Dim_Produtos!A:D,4,FALSE)</f>
        <v>2.2000000000000002</v>
      </c>
      <c r="R2" s="7">
        <f>P2-Q2</f>
        <v>1.6799999999999997</v>
      </c>
    </row>
    <row r="3" spans="1:18" x14ac:dyDescent="0.2">
      <c r="A3" s="2">
        <v>2</v>
      </c>
      <c r="B3" s="2">
        <v>1</v>
      </c>
      <c r="C3" s="18">
        <f>VLOOKUP(B3,Dim_Periodos!A:B,2,FALSE)</f>
        <v>42752</v>
      </c>
      <c r="D3" s="2" t="str">
        <f t="shared" si="0"/>
        <v>Não</v>
      </c>
      <c r="E3" s="2">
        <f t="shared" si="1"/>
        <v>1</v>
      </c>
      <c r="F3" s="2">
        <v>4</v>
      </c>
      <c r="G3" s="2" t="str">
        <f t="shared" si="2"/>
        <v>Morumbi</v>
      </c>
      <c r="H3" s="2">
        <v>22</v>
      </c>
      <c r="I3" s="2" t="str">
        <f t="shared" si="3"/>
        <v>Abacaxi</v>
      </c>
      <c r="J3" s="2" t="str">
        <f t="shared" si="4"/>
        <v>Casquinha</v>
      </c>
      <c r="K3" s="2">
        <v>2</v>
      </c>
      <c r="L3" s="2" t="str">
        <f t="shared" si="5"/>
        <v>SMS</v>
      </c>
      <c r="M3" s="2">
        <v>3</v>
      </c>
      <c r="N3" s="2" t="str">
        <f t="shared" si="6"/>
        <v>Tom Cruise</v>
      </c>
      <c r="O3" s="2">
        <v>2</v>
      </c>
      <c r="P3" s="3">
        <f>O3*VLOOKUP(H3,Dim_Produtos!A:E,5,FALSE)*(1-VLOOKUP(K3,Dim_Promocoes!A:C,3,FALSE))</f>
        <v>7.76</v>
      </c>
      <c r="Q3" s="3">
        <f>O3*VLOOKUP(H3,Dim_Produtos!A:D,4,FALSE)</f>
        <v>4.4000000000000004</v>
      </c>
      <c r="R3" s="7">
        <f t="shared" ref="R3:R66" si="7">P3-Q3</f>
        <v>3.3599999999999994</v>
      </c>
    </row>
    <row r="4" spans="1:18" x14ac:dyDescent="0.2">
      <c r="A4" s="2">
        <v>3</v>
      </c>
      <c r="B4" s="2">
        <v>1</v>
      </c>
      <c r="C4" s="18">
        <f>VLOOKUP(B4,Dim_Periodos!A:B,2,FALSE)</f>
        <v>42752</v>
      </c>
      <c r="D4" s="2" t="str">
        <f t="shared" si="0"/>
        <v>Não</v>
      </c>
      <c r="E4" s="2">
        <f t="shared" si="1"/>
        <v>1</v>
      </c>
      <c r="F4" s="2">
        <v>4</v>
      </c>
      <c r="G4" s="2" t="str">
        <f t="shared" si="2"/>
        <v>Morumbi</v>
      </c>
      <c r="H4" s="2">
        <v>12</v>
      </c>
      <c r="I4" s="2" t="str">
        <f t="shared" si="3"/>
        <v>Morango</v>
      </c>
      <c r="J4" s="2" t="str">
        <f t="shared" si="4"/>
        <v>Casquinha</v>
      </c>
      <c r="K4" s="2">
        <v>3</v>
      </c>
      <c r="L4" s="2" t="str">
        <f t="shared" si="5"/>
        <v>e_mail</v>
      </c>
      <c r="M4" s="2">
        <v>3</v>
      </c>
      <c r="N4" s="2" t="str">
        <f t="shared" si="6"/>
        <v>Tom Cruise</v>
      </c>
      <c r="O4" s="2">
        <v>1</v>
      </c>
      <c r="P4" s="3">
        <f>O4*VLOOKUP(H4,Dim_Produtos!A:E,5,FALSE)*(1-VLOOKUP(K4,Dim_Promocoes!A:C,3,FALSE))</f>
        <v>4.2749999999999995</v>
      </c>
      <c r="Q4" s="3">
        <f>O4*VLOOKUP(H4,Dim_Produtos!A:D,4,FALSE)</f>
        <v>3</v>
      </c>
      <c r="R4" s="7">
        <f t="shared" si="7"/>
        <v>1.2749999999999995</v>
      </c>
    </row>
    <row r="5" spans="1:18" x14ac:dyDescent="0.2">
      <c r="A5" s="2">
        <v>4</v>
      </c>
      <c r="B5" s="2">
        <v>1</v>
      </c>
      <c r="C5" s="18">
        <f>VLOOKUP(B5,Dim_Periodos!A:B,2,FALSE)</f>
        <v>42752</v>
      </c>
      <c r="D5" s="2" t="str">
        <f t="shared" si="0"/>
        <v>Não</v>
      </c>
      <c r="E5" s="2">
        <f t="shared" si="1"/>
        <v>1</v>
      </c>
      <c r="F5" s="2">
        <v>5</v>
      </c>
      <c r="G5" s="2" t="str">
        <f t="shared" si="2"/>
        <v>Villa Lobos</v>
      </c>
      <c r="H5" s="2">
        <v>24</v>
      </c>
      <c r="I5" s="2" t="str">
        <f t="shared" si="3"/>
        <v>Abacaxi</v>
      </c>
      <c r="J5" s="2" t="str">
        <f t="shared" si="4"/>
        <v>Pote 500g</v>
      </c>
      <c r="K5" s="2">
        <v>1</v>
      </c>
      <c r="L5" s="2" t="str">
        <f t="shared" si="5"/>
        <v>Cupom</v>
      </c>
      <c r="M5" s="2">
        <v>5</v>
      </c>
      <c r="N5" s="2" t="str">
        <f t="shared" si="6"/>
        <v>Anthony Hopkins</v>
      </c>
      <c r="O5" s="2">
        <v>2</v>
      </c>
      <c r="P5" s="3">
        <f>O5*VLOOKUP(H5,Dim_Produtos!A:E,5,FALSE)*(1-VLOOKUP(K5,Dim_Promocoes!A:C,3,FALSE))</f>
        <v>20.9</v>
      </c>
      <c r="Q5" s="3">
        <f>O5*VLOOKUP(H5,Dim_Produtos!A:D,4,FALSE)</f>
        <v>12</v>
      </c>
      <c r="R5" s="7">
        <f t="shared" si="7"/>
        <v>8.8999999999999986</v>
      </c>
    </row>
    <row r="6" spans="1:18" x14ac:dyDescent="0.2">
      <c r="A6" s="2">
        <v>5</v>
      </c>
      <c r="B6" s="2">
        <v>1</v>
      </c>
      <c r="C6" s="18">
        <f>VLOOKUP(B6,Dim_Periodos!A:B,2,FALSE)</f>
        <v>42752</v>
      </c>
      <c r="D6" s="2" t="str">
        <f t="shared" si="0"/>
        <v>Não</v>
      </c>
      <c r="E6" s="2">
        <f t="shared" si="1"/>
        <v>1</v>
      </c>
      <c r="F6" s="2">
        <v>5</v>
      </c>
      <c r="G6" s="2" t="str">
        <f t="shared" si="2"/>
        <v>Villa Lobos</v>
      </c>
      <c r="H6" s="2">
        <v>11</v>
      </c>
      <c r="I6" s="2" t="str">
        <f t="shared" si="3"/>
        <v>Morango</v>
      </c>
      <c r="J6" s="2" t="str">
        <f t="shared" si="4"/>
        <v>Copinho</v>
      </c>
      <c r="K6" s="2">
        <v>4</v>
      </c>
      <c r="L6" s="2" t="str">
        <f t="shared" si="5"/>
        <v>WhatsUp</v>
      </c>
      <c r="M6" s="2">
        <v>5</v>
      </c>
      <c r="N6" s="2" t="str">
        <f t="shared" si="6"/>
        <v>Anthony Hopkins</v>
      </c>
      <c r="O6" s="2">
        <v>1</v>
      </c>
      <c r="P6" s="3">
        <f>O6*VLOOKUP(H6,Dim_Produtos!A:E,5,FALSE)*(1-VLOOKUP(K6,Dim_Promocoes!A:C,3,FALSE))</f>
        <v>4.32</v>
      </c>
      <c r="Q6" s="3">
        <f>O6*VLOOKUP(H6,Dim_Produtos!A:D,4,FALSE)</f>
        <v>3</v>
      </c>
      <c r="R6" s="7">
        <f t="shared" si="7"/>
        <v>1.3200000000000003</v>
      </c>
    </row>
    <row r="7" spans="1:18" x14ac:dyDescent="0.2">
      <c r="A7" s="2">
        <v>6</v>
      </c>
      <c r="B7" s="2">
        <v>1</v>
      </c>
      <c r="C7" s="18">
        <f>VLOOKUP(B7,Dim_Periodos!A:B,2,FALSE)</f>
        <v>42752</v>
      </c>
      <c r="D7" s="2" t="str">
        <f t="shared" si="0"/>
        <v>Não</v>
      </c>
      <c r="E7" s="2">
        <f t="shared" si="1"/>
        <v>1</v>
      </c>
      <c r="F7" s="2">
        <v>5</v>
      </c>
      <c r="G7" s="2" t="str">
        <f t="shared" si="2"/>
        <v>Villa Lobos</v>
      </c>
      <c r="H7" s="2">
        <v>12</v>
      </c>
      <c r="I7" s="2" t="str">
        <f t="shared" si="3"/>
        <v>Morango</v>
      </c>
      <c r="J7" s="2" t="str">
        <f t="shared" si="4"/>
        <v>Casquinha</v>
      </c>
      <c r="K7" s="2">
        <v>1</v>
      </c>
      <c r="L7" s="2" t="str">
        <f t="shared" si="5"/>
        <v>Cupom</v>
      </c>
      <c r="M7" s="2">
        <v>11</v>
      </c>
      <c r="N7" s="2" t="str">
        <f t="shared" si="6"/>
        <v>Antonio Banderas</v>
      </c>
      <c r="O7" s="2">
        <v>2</v>
      </c>
      <c r="P7" s="3">
        <f>O7*VLOOKUP(H7,Dim_Produtos!A:E,5,FALSE)*(1-VLOOKUP(K7,Dim_Promocoes!A:C,3,FALSE))</f>
        <v>8.5499999999999989</v>
      </c>
      <c r="Q7" s="3">
        <f>O7*VLOOKUP(H7,Dim_Produtos!A:D,4,FALSE)</f>
        <v>6</v>
      </c>
      <c r="R7" s="7">
        <f t="shared" si="7"/>
        <v>2.5499999999999989</v>
      </c>
    </row>
    <row r="8" spans="1:18" x14ac:dyDescent="0.2">
      <c r="A8" s="2">
        <v>7</v>
      </c>
      <c r="B8" s="2">
        <v>1</v>
      </c>
      <c r="C8" s="18">
        <f>VLOOKUP(B8,Dim_Periodos!A:B,2,FALSE)</f>
        <v>42752</v>
      </c>
      <c r="D8" s="2" t="str">
        <f t="shared" si="0"/>
        <v>Não</v>
      </c>
      <c r="E8" s="2">
        <f t="shared" si="1"/>
        <v>1</v>
      </c>
      <c r="F8" s="2">
        <v>9</v>
      </c>
      <c r="G8" s="2" t="str">
        <f t="shared" si="2"/>
        <v>Market Place</v>
      </c>
      <c r="H8" s="2">
        <v>14</v>
      </c>
      <c r="I8" s="2" t="str">
        <f t="shared" si="3"/>
        <v>Morango</v>
      </c>
      <c r="J8" s="2" t="str">
        <f t="shared" si="4"/>
        <v>Pote 500g</v>
      </c>
      <c r="K8" s="2">
        <v>2</v>
      </c>
      <c r="L8" s="2" t="str">
        <f t="shared" si="5"/>
        <v>SMS</v>
      </c>
      <c r="M8" s="2">
        <v>14</v>
      </c>
      <c r="N8" s="2" t="str">
        <f t="shared" si="6"/>
        <v>George Clooney</v>
      </c>
      <c r="O8" s="2">
        <v>1</v>
      </c>
      <c r="P8" s="3">
        <f>O8*VLOOKUP(H8,Dim_Produtos!A:E,5,FALSE)*(1-VLOOKUP(K8,Dim_Promocoes!A:C,3,FALSE))</f>
        <v>11.64</v>
      </c>
      <c r="Q8" s="3">
        <f>O8*VLOOKUP(H8,Dim_Produtos!A:D,4,FALSE)</f>
        <v>7.1999999999999993</v>
      </c>
      <c r="R8" s="7">
        <f t="shared" si="7"/>
        <v>4.4400000000000013</v>
      </c>
    </row>
    <row r="9" spans="1:18" x14ac:dyDescent="0.2">
      <c r="A9" s="2">
        <v>8</v>
      </c>
      <c r="B9" s="2">
        <v>1</v>
      </c>
      <c r="C9" s="18">
        <f>VLOOKUP(B9,Dim_Periodos!A:B,2,FALSE)</f>
        <v>42752</v>
      </c>
      <c r="D9" s="2" t="str">
        <f t="shared" si="0"/>
        <v>Não</v>
      </c>
      <c r="E9" s="2">
        <f t="shared" si="1"/>
        <v>1</v>
      </c>
      <c r="F9" s="2">
        <v>4</v>
      </c>
      <c r="G9" s="2" t="str">
        <f t="shared" si="2"/>
        <v>Morumbi</v>
      </c>
      <c r="H9" s="2">
        <v>14</v>
      </c>
      <c r="I9" s="2" t="str">
        <f t="shared" si="3"/>
        <v>Morango</v>
      </c>
      <c r="J9" s="2" t="str">
        <f t="shared" si="4"/>
        <v>Pote 500g</v>
      </c>
      <c r="K9" s="2">
        <v>5</v>
      </c>
      <c r="L9" s="2" t="str">
        <f t="shared" si="5"/>
        <v>Nenhuma</v>
      </c>
      <c r="M9" s="2">
        <v>18</v>
      </c>
      <c r="N9" s="2" t="str">
        <f t="shared" si="6"/>
        <v>Julia Roberts</v>
      </c>
      <c r="O9" s="2">
        <v>4</v>
      </c>
      <c r="P9" s="3">
        <f>O9*VLOOKUP(H9,Dim_Produtos!A:E,5,FALSE)*(1-VLOOKUP(K9,Dim_Promocoes!A:C,3,FALSE))</f>
        <v>48</v>
      </c>
      <c r="Q9" s="3">
        <f>O9*VLOOKUP(H9,Dim_Produtos!A:D,4,FALSE)</f>
        <v>28.799999999999997</v>
      </c>
      <c r="R9" s="7">
        <f t="shared" si="7"/>
        <v>19.200000000000003</v>
      </c>
    </row>
    <row r="10" spans="1:18" x14ac:dyDescent="0.2">
      <c r="A10" s="2">
        <v>9</v>
      </c>
      <c r="B10" s="2">
        <v>1</v>
      </c>
      <c r="C10" s="18">
        <f>VLOOKUP(B10,Dim_Periodos!A:B,2,FALSE)</f>
        <v>42752</v>
      </c>
      <c r="D10" s="2" t="str">
        <f t="shared" si="0"/>
        <v>Não</v>
      </c>
      <c r="E10" s="2">
        <f t="shared" si="1"/>
        <v>1</v>
      </c>
      <c r="F10" s="2">
        <v>4</v>
      </c>
      <c r="G10" s="2" t="str">
        <f t="shared" si="2"/>
        <v>Morumbi</v>
      </c>
      <c r="H10" s="2">
        <v>18</v>
      </c>
      <c r="I10" s="2" t="str">
        <f t="shared" si="3"/>
        <v>Chocolate</v>
      </c>
      <c r="J10" s="2" t="str">
        <f t="shared" si="4"/>
        <v>Pote 500g</v>
      </c>
      <c r="K10" s="2">
        <v>5</v>
      </c>
      <c r="L10" s="2" t="str">
        <f t="shared" si="5"/>
        <v>Nenhuma</v>
      </c>
      <c r="M10" s="2">
        <v>18</v>
      </c>
      <c r="N10" s="2" t="str">
        <f t="shared" si="6"/>
        <v>Julia Roberts</v>
      </c>
      <c r="O10" s="2">
        <v>1</v>
      </c>
      <c r="P10" s="3">
        <f>O10*VLOOKUP(H10,Dim_Produtos!A:E,5,FALSE)*(1-VLOOKUP(K10,Dim_Promocoes!A:C,3,FALSE))</f>
        <v>13</v>
      </c>
      <c r="Q10" s="3">
        <f>O10*VLOOKUP(H10,Dim_Produtos!A:D,4,FALSE)</f>
        <v>7.8</v>
      </c>
      <c r="R10" s="7">
        <f t="shared" si="7"/>
        <v>5.2</v>
      </c>
    </row>
    <row r="11" spans="1:18" x14ac:dyDescent="0.2">
      <c r="A11" s="2">
        <v>10</v>
      </c>
      <c r="B11" s="2">
        <v>1</v>
      </c>
      <c r="C11" s="18">
        <f>VLOOKUP(B11,Dim_Periodos!A:B,2,FALSE)</f>
        <v>42752</v>
      </c>
      <c r="D11" s="2" t="str">
        <f t="shared" si="0"/>
        <v>Não</v>
      </c>
      <c r="E11" s="2">
        <f t="shared" si="1"/>
        <v>1</v>
      </c>
      <c r="F11" s="2">
        <v>4</v>
      </c>
      <c r="G11" s="2" t="str">
        <f t="shared" si="2"/>
        <v>Morumbi</v>
      </c>
      <c r="H11" s="2">
        <v>16</v>
      </c>
      <c r="I11" s="2" t="str">
        <f t="shared" si="3"/>
        <v>Chocolate</v>
      </c>
      <c r="J11" s="2" t="str">
        <f t="shared" si="4"/>
        <v>Casquinha</v>
      </c>
      <c r="K11" s="2">
        <v>4</v>
      </c>
      <c r="L11" s="2" t="str">
        <f t="shared" si="5"/>
        <v>WhatsUp</v>
      </c>
      <c r="M11" s="2">
        <v>25</v>
      </c>
      <c r="N11" s="2" t="str">
        <f t="shared" si="6"/>
        <v>Eric Bana</v>
      </c>
      <c r="O11" s="2">
        <v>1</v>
      </c>
      <c r="P11" s="3">
        <f>O11*VLOOKUP(H11,Dim_Produtos!A:E,5,FALSE)*(1-VLOOKUP(K11,Dim_Promocoes!A:C,3,FALSE))</f>
        <v>4.8</v>
      </c>
      <c r="Q11" s="3">
        <f>O11*VLOOKUP(H11,Dim_Produtos!A:D,4,FALSE)</f>
        <v>3.2</v>
      </c>
      <c r="R11" s="7">
        <f t="shared" si="7"/>
        <v>1.5999999999999996</v>
      </c>
    </row>
    <row r="12" spans="1:18" x14ac:dyDescent="0.2">
      <c r="A12" s="2">
        <v>11</v>
      </c>
      <c r="B12" s="2">
        <v>1</v>
      </c>
      <c r="C12" s="18">
        <f>VLOOKUP(B12,Dim_Periodos!A:B,2,FALSE)</f>
        <v>42752</v>
      </c>
      <c r="D12" s="2" t="str">
        <f t="shared" si="0"/>
        <v>Não</v>
      </c>
      <c r="E12" s="2">
        <f t="shared" si="1"/>
        <v>1</v>
      </c>
      <c r="F12" s="2">
        <v>5</v>
      </c>
      <c r="G12" s="2" t="str">
        <f t="shared" si="2"/>
        <v>Villa Lobos</v>
      </c>
      <c r="H12" s="2">
        <v>17</v>
      </c>
      <c r="I12" s="2" t="str">
        <f t="shared" si="3"/>
        <v>Chocolate</v>
      </c>
      <c r="J12" s="2" t="str">
        <f t="shared" si="4"/>
        <v>Pote 250g</v>
      </c>
      <c r="K12" s="2">
        <v>3</v>
      </c>
      <c r="L12" s="2" t="str">
        <f t="shared" si="5"/>
        <v>e_mail</v>
      </c>
      <c r="M12" s="2">
        <v>28</v>
      </c>
      <c r="N12" s="2" t="str">
        <f t="shared" si="6"/>
        <v>Brad Pitt</v>
      </c>
      <c r="O12" s="2">
        <v>2</v>
      </c>
      <c r="P12" s="3">
        <f>O12*VLOOKUP(H12,Dim_Produtos!A:E,5,FALSE)*(1-VLOOKUP(K12,Dim_Promocoes!A:C,3,FALSE))</f>
        <v>15.2</v>
      </c>
      <c r="Q12" s="3">
        <f>O12*VLOOKUP(H12,Dim_Produtos!A:D,4,FALSE)</f>
        <v>9.6</v>
      </c>
      <c r="R12" s="7">
        <f t="shared" si="7"/>
        <v>5.6</v>
      </c>
    </row>
    <row r="13" spans="1:18" x14ac:dyDescent="0.2">
      <c r="A13" s="2">
        <v>12</v>
      </c>
      <c r="B13" s="2">
        <v>1</v>
      </c>
      <c r="C13" s="18">
        <f>VLOOKUP(B13,Dim_Periodos!A:B,2,FALSE)</f>
        <v>42752</v>
      </c>
      <c r="D13" s="2" t="str">
        <f t="shared" si="0"/>
        <v>Não</v>
      </c>
      <c r="E13" s="2">
        <f t="shared" si="1"/>
        <v>1</v>
      </c>
      <c r="F13" s="2">
        <v>1</v>
      </c>
      <c r="G13" s="2" t="str">
        <f t="shared" si="2"/>
        <v>Iguatemi</v>
      </c>
      <c r="H13" s="2">
        <v>14</v>
      </c>
      <c r="I13" s="2" t="str">
        <f t="shared" si="3"/>
        <v>Morango</v>
      </c>
      <c r="J13" s="2" t="str">
        <f t="shared" si="4"/>
        <v>Pote 500g</v>
      </c>
      <c r="K13" s="2">
        <v>2</v>
      </c>
      <c r="L13" s="2" t="str">
        <f t="shared" si="5"/>
        <v>SMS</v>
      </c>
      <c r="M13" s="2">
        <v>30</v>
      </c>
      <c r="N13" s="2" t="str">
        <f t="shared" si="6"/>
        <v>Keanu Reeves</v>
      </c>
      <c r="O13" s="2">
        <v>1</v>
      </c>
      <c r="P13" s="3">
        <f>O13*VLOOKUP(H13,Dim_Produtos!A:E,5,FALSE)*(1-VLOOKUP(K13,Dim_Promocoes!A:C,3,FALSE))</f>
        <v>11.64</v>
      </c>
      <c r="Q13" s="3">
        <f>O13*VLOOKUP(H13,Dim_Produtos!A:D,4,FALSE)</f>
        <v>7.1999999999999993</v>
      </c>
      <c r="R13" s="7">
        <f t="shared" si="7"/>
        <v>4.4400000000000013</v>
      </c>
    </row>
    <row r="14" spans="1:18" x14ac:dyDescent="0.2">
      <c r="A14" s="2">
        <v>13</v>
      </c>
      <c r="B14" s="2">
        <v>1</v>
      </c>
      <c r="C14" s="18">
        <f>VLOOKUP(B14,Dim_Periodos!A:B,2,FALSE)</f>
        <v>42752</v>
      </c>
      <c r="D14" s="2" t="str">
        <f t="shared" si="0"/>
        <v>Não</v>
      </c>
      <c r="E14" s="2">
        <f t="shared" si="1"/>
        <v>1</v>
      </c>
      <c r="F14" s="2">
        <v>4</v>
      </c>
      <c r="G14" s="2" t="str">
        <f t="shared" si="2"/>
        <v>Morumbi</v>
      </c>
      <c r="H14" s="2">
        <v>16</v>
      </c>
      <c r="I14" s="2" t="str">
        <f t="shared" si="3"/>
        <v>Chocolate</v>
      </c>
      <c r="J14" s="2" t="str">
        <f t="shared" si="4"/>
        <v>Casquinha</v>
      </c>
      <c r="K14" s="2">
        <v>4</v>
      </c>
      <c r="L14" s="2" t="str">
        <f t="shared" si="5"/>
        <v>WhatsUp</v>
      </c>
      <c r="M14" s="2">
        <v>34</v>
      </c>
      <c r="N14" s="2" t="str">
        <f t="shared" si="6"/>
        <v>Val Kilmer</v>
      </c>
      <c r="O14" s="2">
        <v>3</v>
      </c>
      <c r="P14" s="3">
        <f>O14*VLOOKUP(H14,Dim_Produtos!A:E,5,FALSE)*(1-VLOOKUP(K14,Dim_Promocoes!A:C,3,FALSE))</f>
        <v>14.399999999999999</v>
      </c>
      <c r="Q14" s="3">
        <f>O14*VLOOKUP(H14,Dim_Produtos!A:D,4,FALSE)</f>
        <v>9.6000000000000014</v>
      </c>
      <c r="R14" s="7">
        <f t="shared" si="7"/>
        <v>4.7999999999999972</v>
      </c>
    </row>
    <row r="15" spans="1:18" x14ac:dyDescent="0.2">
      <c r="A15" s="2">
        <v>14</v>
      </c>
      <c r="B15" s="2">
        <v>1</v>
      </c>
      <c r="C15" s="18">
        <f>VLOOKUP(B15,Dim_Periodos!A:B,2,FALSE)</f>
        <v>42752</v>
      </c>
      <c r="D15" s="2" t="str">
        <f t="shared" si="0"/>
        <v>Não</v>
      </c>
      <c r="E15" s="2">
        <f t="shared" si="1"/>
        <v>1</v>
      </c>
      <c r="F15" s="2">
        <v>5</v>
      </c>
      <c r="G15" s="2" t="str">
        <f t="shared" si="2"/>
        <v>Villa Lobos</v>
      </c>
      <c r="H15" s="2">
        <v>17</v>
      </c>
      <c r="I15" s="2" t="str">
        <f t="shared" si="3"/>
        <v>Chocolate</v>
      </c>
      <c r="J15" s="2" t="str">
        <f t="shared" si="4"/>
        <v>Pote 250g</v>
      </c>
      <c r="K15" s="2">
        <v>1</v>
      </c>
      <c r="L15" s="2" t="str">
        <f t="shared" si="5"/>
        <v>Cupom</v>
      </c>
      <c r="M15" s="2">
        <v>37</v>
      </c>
      <c r="N15" s="2" t="str">
        <f t="shared" si="6"/>
        <v xml:space="preserve">Catherine Zeta Jones </v>
      </c>
      <c r="O15" s="2">
        <v>3</v>
      </c>
      <c r="P15" s="3">
        <f>O15*VLOOKUP(H15,Dim_Produtos!A:E,5,FALSE)*(1-VLOOKUP(K15,Dim_Promocoes!A:C,3,FALSE))</f>
        <v>22.799999999999997</v>
      </c>
      <c r="Q15" s="3">
        <f>O15*VLOOKUP(H15,Dim_Produtos!A:D,4,FALSE)</f>
        <v>14.399999999999999</v>
      </c>
      <c r="R15" s="7">
        <f t="shared" si="7"/>
        <v>8.3999999999999986</v>
      </c>
    </row>
    <row r="16" spans="1:18" x14ac:dyDescent="0.2">
      <c r="A16" s="2">
        <v>15</v>
      </c>
      <c r="B16" s="2">
        <v>1</v>
      </c>
      <c r="C16" s="18">
        <f>VLOOKUP(B16,Dim_Periodos!A:B,2,FALSE)</f>
        <v>42752</v>
      </c>
      <c r="D16" s="2" t="str">
        <f t="shared" si="0"/>
        <v>Não</v>
      </c>
      <c r="E16" s="2">
        <f t="shared" si="1"/>
        <v>1</v>
      </c>
      <c r="F16" s="2">
        <v>5</v>
      </c>
      <c r="G16" s="2" t="str">
        <f t="shared" si="2"/>
        <v>Villa Lobos</v>
      </c>
      <c r="H16" s="2">
        <v>18</v>
      </c>
      <c r="I16" s="2" t="str">
        <f t="shared" si="3"/>
        <v>Chocolate</v>
      </c>
      <c r="J16" s="2" t="str">
        <f t="shared" si="4"/>
        <v>Pote 500g</v>
      </c>
      <c r="K16" s="2">
        <v>4</v>
      </c>
      <c r="L16" s="2" t="str">
        <f t="shared" si="5"/>
        <v>WhatsUp</v>
      </c>
      <c r="M16" s="2">
        <v>41</v>
      </c>
      <c r="N16" s="2" t="str">
        <f t="shared" si="6"/>
        <v>Sophie Marceau</v>
      </c>
      <c r="O16" s="2">
        <v>1</v>
      </c>
      <c r="P16" s="3">
        <f>O16*VLOOKUP(H16,Dim_Produtos!A:E,5,FALSE)*(1-VLOOKUP(K16,Dim_Promocoes!A:C,3,FALSE))</f>
        <v>12.48</v>
      </c>
      <c r="Q16" s="3">
        <f>O16*VLOOKUP(H16,Dim_Produtos!A:D,4,FALSE)</f>
        <v>7.8</v>
      </c>
      <c r="R16" s="7">
        <f t="shared" si="7"/>
        <v>4.6800000000000006</v>
      </c>
    </row>
    <row r="17" spans="1:18" x14ac:dyDescent="0.2">
      <c r="A17" s="2">
        <v>16</v>
      </c>
      <c r="B17" s="2">
        <v>1</v>
      </c>
      <c r="C17" s="18">
        <f>VLOOKUP(B17,Dim_Periodos!A:B,2,FALSE)</f>
        <v>42752</v>
      </c>
      <c r="D17" s="2" t="str">
        <f t="shared" si="0"/>
        <v>Não</v>
      </c>
      <c r="E17" s="2">
        <f t="shared" si="1"/>
        <v>1</v>
      </c>
      <c r="F17" s="2">
        <v>4</v>
      </c>
      <c r="G17" s="2" t="str">
        <f t="shared" si="2"/>
        <v>Morumbi</v>
      </c>
      <c r="H17" s="2">
        <v>14</v>
      </c>
      <c r="I17" s="2" t="str">
        <f t="shared" si="3"/>
        <v>Morango</v>
      </c>
      <c r="J17" s="2" t="str">
        <f t="shared" si="4"/>
        <v>Pote 500g</v>
      </c>
      <c r="K17" s="2">
        <v>3</v>
      </c>
      <c r="L17" s="2" t="str">
        <f t="shared" si="5"/>
        <v>e_mail</v>
      </c>
      <c r="M17" s="2">
        <v>42</v>
      </c>
      <c r="N17" s="2" t="str">
        <f t="shared" si="6"/>
        <v>Demi Moore</v>
      </c>
      <c r="O17" s="2">
        <v>3</v>
      </c>
      <c r="P17" s="3">
        <f>O17*VLOOKUP(H17,Dim_Produtos!A:E,5,FALSE)*(1-VLOOKUP(K17,Dim_Promocoes!A:C,3,FALSE))</f>
        <v>34.199999999999996</v>
      </c>
      <c r="Q17" s="3">
        <f>O17*VLOOKUP(H17,Dim_Produtos!A:D,4,FALSE)</f>
        <v>21.599999999999998</v>
      </c>
      <c r="R17" s="7">
        <f t="shared" si="7"/>
        <v>12.599999999999998</v>
      </c>
    </row>
    <row r="18" spans="1:18" x14ac:dyDescent="0.2">
      <c r="A18" s="2">
        <v>17</v>
      </c>
      <c r="B18" s="2">
        <v>2</v>
      </c>
      <c r="C18" s="18">
        <f>VLOOKUP(B18,Dim_Periodos!A:B,2,FALSE)</f>
        <v>42767</v>
      </c>
      <c r="D18" s="2" t="str">
        <f t="shared" si="0"/>
        <v>Não</v>
      </c>
      <c r="E18" s="2">
        <f t="shared" si="1"/>
        <v>2</v>
      </c>
      <c r="F18" s="2">
        <v>1</v>
      </c>
      <c r="G18" s="2" t="str">
        <f t="shared" si="2"/>
        <v>Iguatemi</v>
      </c>
      <c r="H18" s="2">
        <v>17</v>
      </c>
      <c r="I18" s="2" t="str">
        <f t="shared" si="3"/>
        <v>Chocolate</v>
      </c>
      <c r="J18" s="2" t="str">
        <f t="shared" si="4"/>
        <v>Pote 250g</v>
      </c>
      <c r="K18" s="2">
        <v>1</v>
      </c>
      <c r="L18" s="2" t="str">
        <f t="shared" si="5"/>
        <v>Cupom</v>
      </c>
      <c r="M18" s="2">
        <v>3</v>
      </c>
      <c r="N18" s="2" t="str">
        <f t="shared" si="6"/>
        <v>Tom Cruise</v>
      </c>
      <c r="O18" s="2">
        <v>1</v>
      </c>
      <c r="P18" s="3">
        <f>O18*VLOOKUP(H18,Dim_Produtos!A:E,5,FALSE)*(1-VLOOKUP(K18,Dim_Promocoes!A:C,3,FALSE))</f>
        <v>7.6</v>
      </c>
      <c r="Q18" s="3">
        <f>O18*VLOOKUP(H18,Dim_Produtos!A:D,4,FALSE)</f>
        <v>4.8</v>
      </c>
      <c r="R18" s="7">
        <f t="shared" si="7"/>
        <v>2.8</v>
      </c>
    </row>
    <row r="19" spans="1:18" x14ac:dyDescent="0.2">
      <c r="A19" s="2">
        <v>18</v>
      </c>
      <c r="B19" s="2">
        <v>2</v>
      </c>
      <c r="C19" s="18">
        <f>VLOOKUP(B19,Dim_Periodos!A:B,2,FALSE)</f>
        <v>42767</v>
      </c>
      <c r="D19" s="2" t="str">
        <f t="shared" si="0"/>
        <v>Não</v>
      </c>
      <c r="E19" s="2">
        <f t="shared" si="1"/>
        <v>2</v>
      </c>
      <c r="F19" s="2">
        <v>1</v>
      </c>
      <c r="G19" s="2" t="str">
        <f t="shared" si="2"/>
        <v>Iguatemi</v>
      </c>
      <c r="H19" s="2">
        <v>18</v>
      </c>
      <c r="I19" s="2" t="str">
        <f t="shared" si="3"/>
        <v>Chocolate</v>
      </c>
      <c r="J19" s="2" t="str">
        <f t="shared" si="4"/>
        <v>Pote 500g</v>
      </c>
      <c r="K19" s="2">
        <v>5</v>
      </c>
      <c r="L19" s="2" t="str">
        <f t="shared" si="5"/>
        <v>Nenhuma</v>
      </c>
      <c r="M19" s="2">
        <v>5</v>
      </c>
      <c r="N19" s="2" t="str">
        <f t="shared" si="6"/>
        <v>Anthony Hopkins</v>
      </c>
      <c r="O19" s="2">
        <v>1</v>
      </c>
      <c r="P19" s="3">
        <f>O19*VLOOKUP(H19,Dim_Produtos!A:E,5,FALSE)*(1-VLOOKUP(K19,Dim_Promocoes!A:C,3,FALSE))</f>
        <v>13</v>
      </c>
      <c r="Q19" s="3">
        <f>O19*VLOOKUP(H19,Dim_Produtos!A:D,4,FALSE)</f>
        <v>7.8</v>
      </c>
      <c r="R19" s="7">
        <f t="shared" si="7"/>
        <v>5.2</v>
      </c>
    </row>
    <row r="20" spans="1:18" x14ac:dyDescent="0.2">
      <c r="A20" s="2">
        <v>19</v>
      </c>
      <c r="B20" s="2">
        <v>2</v>
      </c>
      <c r="C20" s="18">
        <f>VLOOKUP(B20,Dim_Periodos!A:B,2,FALSE)</f>
        <v>42767</v>
      </c>
      <c r="D20" s="2" t="str">
        <f t="shared" si="0"/>
        <v>Não</v>
      </c>
      <c r="E20" s="2">
        <f t="shared" si="1"/>
        <v>2</v>
      </c>
      <c r="F20" s="2">
        <v>4</v>
      </c>
      <c r="G20" s="2" t="str">
        <f t="shared" si="2"/>
        <v>Morumbi</v>
      </c>
      <c r="H20" s="2">
        <v>14</v>
      </c>
      <c r="I20" s="2" t="str">
        <f t="shared" si="3"/>
        <v>Morango</v>
      </c>
      <c r="J20" s="2" t="str">
        <f t="shared" si="4"/>
        <v>Pote 500g</v>
      </c>
      <c r="K20" s="2">
        <v>5</v>
      </c>
      <c r="L20" s="2" t="str">
        <f t="shared" si="5"/>
        <v>Nenhuma</v>
      </c>
      <c r="M20" s="2">
        <v>6</v>
      </c>
      <c r="N20" s="2" t="str">
        <f t="shared" si="6"/>
        <v>Orlando Bloom</v>
      </c>
      <c r="O20" s="2">
        <v>3</v>
      </c>
      <c r="P20" s="3">
        <f>O20*VLOOKUP(H20,Dim_Produtos!A:E,5,FALSE)*(1-VLOOKUP(K20,Dim_Promocoes!A:C,3,FALSE))</f>
        <v>36</v>
      </c>
      <c r="Q20" s="3">
        <f>O20*VLOOKUP(H20,Dim_Produtos!A:D,4,FALSE)</f>
        <v>21.599999999999998</v>
      </c>
      <c r="R20" s="7">
        <f t="shared" si="7"/>
        <v>14.400000000000002</v>
      </c>
    </row>
    <row r="21" spans="1:18" x14ac:dyDescent="0.2">
      <c r="A21" s="2">
        <v>20</v>
      </c>
      <c r="B21" s="2">
        <v>2</v>
      </c>
      <c r="C21" s="18">
        <f>VLOOKUP(B21,Dim_Periodos!A:B,2,FALSE)</f>
        <v>42767</v>
      </c>
      <c r="D21" s="2" t="str">
        <f t="shared" si="0"/>
        <v>Não</v>
      </c>
      <c r="E21" s="2">
        <f t="shared" si="1"/>
        <v>2</v>
      </c>
      <c r="F21" s="2">
        <v>9</v>
      </c>
      <c r="G21" s="2" t="str">
        <f t="shared" si="2"/>
        <v>Market Place</v>
      </c>
      <c r="H21" s="2">
        <v>14</v>
      </c>
      <c r="I21" s="2" t="str">
        <f t="shared" si="3"/>
        <v>Morango</v>
      </c>
      <c r="J21" s="2" t="str">
        <f t="shared" si="4"/>
        <v>Pote 500g</v>
      </c>
      <c r="K21" s="2">
        <v>1</v>
      </c>
      <c r="L21" s="2" t="str">
        <f t="shared" si="5"/>
        <v>Cupom</v>
      </c>
      <c r="M21" s="2">
        <v>8</v>
      </c>
      <c r="N21" s="2" t="str">
        <f t="shared" si="6"/>
        <v>Al Pacino</v>
      </c>
      <c r="O21" s="2">
        <v>3</v>
      </c>
      <c r="P21" s="3">
        <f>O21*VLOOKUP(H21,Dim_Produtos!A:E,5,FALSE)*(1-VLOOKUP(K21,Dim_Promocoes!A:C,3,FALSE))</f>
        <v>34.199999999999996</v>
      </c>
      <c r="Q21" s="3">
        <f>O21*VLOOKUP(H21,Dim_Produtos!A:D,4,FALSE)</f>
        <v>21.599999999999998</v>
      </c>
      <c r="R21" s="7">
        <f t="shared" si="7"/>
        <v>12.599999999999998</v>
      </c>
    </row>
    <row r="22" spans="1:18" x14ac:dyDescent="0.2">
      <c r="A22" s="2">
        <v>21</v>
      </c>
      <c r="B22" s="2">
        <v>2</v>
      </c>
      <c r="C22" s="18">
        <f>VLOOKUP(B22,Dim_Periodos!A:B,2,FALSE)</f>
        <v>42767</v>
      </c>
      <c r="D22" s="2" t="str">
        <f t="shared" si="0"/>
        <v>Não</v>
      </c>
      <c r="E22" s="2">
        <f t="shared" si="1"/>
        <v>2</v>
      </c>
      <c r="F22" s="2">
        <v>4</v>
      </c>
      <c r="G22" s="2" t="str">
        <f t="shared" si="2"/>
        <v>Morumbi</v>
      </c>
      <c r="H22" s="2">
        <v>13</v>
      </c>
      <c r="I22" s="2" t="str">
        <f t="shared" si="3"/>
        <v>Morango</v>
      </c>
      <c r="J22" s="2" t="str">
        <f t="shared" si="4"/>
        <v>Pote 250g</v>
      </c>
      <c r="K22" s="2">
        <v>2</v>
      </c>
      <c r="L22" s="2" t="str">
        <f t="shared" si="5"/>
        <v>SMS</v>
      </c>
      <c r="M22" s="2">
        <v>16</v>
      </c>
      <c r="N22" s="2" t="str">
        <f t="shared" si="6"/>
        <v>Matt Demon</v>
      </c>
      <c r="O22" s="2">
        <v>2</v>
      </c>
      <c r="P22" s="3">
        <f>O22*VLOOKUP(H22,Dim_Produtos!A:E,5,FALSE)*(1-VLOOKUP(K22,Dim_Promocoes!A:C,3,FALSE))</f>
        <v>13.58</v>
      </c>
      <c r="Q22" s="3">
        <f>O22*VLOOKUP(H22,Dim_Produtos!A:D,4,FALSE)</f>
        <v>8.4</v>
      </c>
      <c r="R22" s="7">
        <f t="shared" si="7"/>
        <v>5.18</v>
      </c>
    </row>
    <row r="23" spans="1:18" x14ac:dyDescent="0.2">
      <c r="A23" s="2">
        <v>22</v>
      </c>
      <c r="B23" s="2">
        <v>2</v>
      </c>
      <c r="C23" s="18">
        <f>VLOOKUP(B23,Dim_Periodos!A:B,2,FALSE)</f>
        <v>42767</v>
      </c>
      <c r="D23" s="2" t="str">
        <f t="shared" si="0"/>
        <v>Não</v>
      </c>
      <c r="E23" s="2">
        <f t="shared" si="1"/>
        <v>2</v>
      </c>
      <c r="F23" s="2">
        <v>1</v>
      </c>
      <c r="G23" s="2" t="str">
        <f t="shared" si="2"/>
        <v>Iguatemi</v>
      </c>
      <c r="H23" s="2">
        <v>11</v>
      </c>
      <c r="I23" s="2" t="str">
        <f t="shared" si="3"/>
        <v>Morango</v>
      </c>
      <c r="J23" s="2" t="str">
        <f t="shared" si="4"/>
        <v>Copinho</v>
      </c>
      <c r="K23" s="2">
        <v>1</v>
      </c>
      <c r="L23" s="2" t="str">
        <f t="shared" si="5"/>
        <v>Cupom</v>
      </c>
      <c r="M23" s="2">
        <v>30</v>
      </c>
      <c r="N23" s="2" t="str">
        <f t="shared" si="6"/>
        <v>Keanu Reeves</v>
      </c>
      <c r="O23" s="2">
        <v>2</v>
      </c>
      <c r="P23" s="3">
        <f>O23*VLOOKUP(H23,Dim_Produtos!A:E,5,FALSE)*(1-VLOOKUP(K23,Dim_Promocoes!A:C,3,FALSE))</f>
        <v>8.5499999999999989</v>
      </c>
      <c r="Q23" s="3">
        <f>O23*VLOOKUP(H23,Dim_Produtos!A:D,4,FALSE)</f>
        <v>6</v>
      </c>
      <c r="R23" s="7">
        <f t="shared" si="7"/>
        <v>2.5499999999999989</v>
      </c>
    </row>
    <row r="24" spans="1:18" x14ac:dyDescent="0.2">
      <c r="A24" s="2">
        <v>23</v>
      </c>
      <c r="B24" s="2">
        <v>2</v>
      </c>
      <c r="C24" s="18">
        <f>VLOOKUP(B24,Dim_Periodos!A:B,2,FALSE)</f>
        <v>42767</v>
      </c>
      <c r="D24" s="2" t="str">
        <f t="shared" si="0"/>
        <v>Não</v>
      </c>
      <c r="E24" s="2">
        <f t="shared" si="1"/>
        <v>2</v>
      </c>
      <c r="F24" s="2">
        <v>1</v>
      </c>
      <c r="G24" s="2" t="str">
        <f t="shared" si="2"/>
        <v>Iguatemi</v>
      </c>
      <c r="H24" s="2">
        <v>14</v>
      </c>
      <c r="I24" s="2" t="str">
        <f t="shared" si="3"/>
        <v>Morango</v>
      </c>
      <c r="J24" s="2" t="str">
        <f t="shared" si="4"/>
        <v>Pote 500g</v>
      </c>
      <c r="K24" s="2">
        <v>5</v>
      </c>
      <c r="L24" s="2" t="str">
        <f t="shared" si="5"/>
        <v>Nenhuma</v>
      </c>
      <c r="M24" s="2">
        <v>30</v>
      </c>
      <c r="N24" s="2" t="str">
        <f t="shared" si="6"/>
        <v>Keanu Reeves</v>
      </c>
      <c r="O24" s="2">
        <v>2</v>
      </c>
      <c r="P24" s="3">
        <f>O24*VLOOKUP(H24,Dim_Produtos!A:E,5,FALSE)*(1-VLOOKUP(K24,Dim_Promocoes!A:C,3,FALSE))</f>
        <v>24</v>
      </c>
      <c r="Q24" s="3">
        <f>O24*VLOOKUP(H24,Dim_Produtos!A:D,4,FALSE)</f>
        <v>14.399999999999999</v>
      </c>
      <c r="R24" s="7">
        <f t="shared" si="7"/>
        <v>9.6000000000000014</v>
      </c>
    </row>
    <row r="25" spans="1:18" x14ac:dyDescent="0.2">
      <c r="A25" s="2">
        <v>24</v>
      </c>
      <c r="B25" s="2">
        <v>2</v>
      </c>
      <c r="C25" s="18">
        <f>VLOOKUP(B25,Dim_Periodos!A:B,2,FALSE)</f>
        <v>42767</v>
      </c>
      <c r="D25" s="2" t="str">
        <f t="shared" si="0"/>
        <v>Não</v>
      </c>
      <c r="E25" s="2">
        <f t="shared" si="1"/>
        <v>2</v>
      </c>
      <c r="F25" s="2">
        <v>1</v>
      </c>
      <c r="G25" s="2" t="str">
        <f t="shared" si="2"/>
        <v>Iguatemi</v>
      </c>
      <c r="H25" s="2">
        <v>20</v>
      </c>
      <c r="I25" s="2" t="str">
        <f t="shared" si="3"/>
        <v>Abacaxi</v>
      </c>
      <c r="J25" s="2" t="str">
        <f t="shared" si="4"/>
        <v>Copinho</v>
      </c>
      <c r="K25" s="2">
        <v>4</v>
      </c>
      <c r="L25" s="2" t="str">
        <f t="shared" si="5"/>
        <v>WhatsUp</v>
      </c>
      <c r="M25" s="2">
        <v>30</v>
      </c>
      <c r="N25" s="2" t="str">
        <f t="shared" si="6"/>
        <v>Keanu Reeves</v>
      </c>
      <c r="O25" s="2">
        <v>1</v>
      </c>
      <c r="P25" s="3">
        <f>O25*VLOOKUP(H25,Dim_Produtos!A:E,5,FALSE)*(1-VLOOKUP(K25,Dim_Promocoes!A:C,3,FALSE))</f>
        <v>3.84</v>
      </c>
      <c r="Q25" s="3">
        <f>O25*VLOOKUP(H25,Dim_Produtos!A:D,4,FALSE)</f>
        <v>2.2000000000000002</v>
      </c>
      <c r="R25" s="7">
        <f t="shared" si="7"/>
        <v>1.6399999999999997</v>
      </c>
    </row>
    <row r="26" spans="1:18" x14ac:dyDescent="0.2">
      <c r="A26" s="2">
        <v>25</v>
      </c>
      <c r="B26" s="2">
        <v>2</v>
      </c>
      <c r="C26" s="18">
        <f>VLOOKUP(B26,Dim_Periodos!A:B,2,FALSE)</f>
        <v>42767</v>
      </c>
      <c r="D26" s="2" t="str">
        <f t="shared" si="0"/>
        <v>Não</v>
      </c>
      <c r="E26" s="2">
        <f t="shared" si="1"/>
        <v>2</v>
      </c>
      <c r="F26" s="2">
        <v>1</v>
      </c>
      <c r="G26" s="2" t="str">
        <f t="shared" si="2"/>
        <v>Iguatemi</v>
      </c>
      <c r="H26" s="2">
        <v>16</v>
      </c>
      <c r="I26" s="2" t="str">
        <f t="shared" si="3"/>
        <v>Chocolate</v>
      </c>
      <c r="J26" s="2" t="str">
        <f t="shared" si="4"/>
        <v>Casquinha</v>
      </c>
      <c r="K26" s="2">
        <v>1</v>
      </c>
      <c r="L26" s="2" t="str">
        <f t="shared" si="5"/>
        <v>Cupom</v>
      </c>
      <c r="M26" s="2">
        <v>30</v>
      </c>
      <c r="N26" s="2" t="str">
        <f t="shared" si="6"/>
        <v>Keanu Reeves</v>
      </c>
      <c r="O26" s="2">
        <v>1</v>
      </c>
      <c r="P26" s="3">
        <f>O26*VLOOKUP(H26,Dim_Produtos!A:E,5,FALSE)*(1-VLOOKUP(K26,Dim_Promocoes!A:C,3,FALSE))</f>
        <v>4.75</v>
      </c>
      <c r="Q26" s="3">
        <f>O26*VLOOKUP(H26,Dim_Produtos!A:D,4,FALSE)</f>
        <v>3.2</v>
      </c>
      <c r="R26" s="7">
        <f t="shared" si="7"/>
        <v>1.5499999999999998</v>
      </c>
    </row>
    <row r="27" spans="1:18" x14ac:dyDescent="0.2">
      <c r="A27" s="2">
        <v>26</v>
      </c>
      <c r="B27" s="2">
        <v>2</v>
      </c>
      <c r="C27" s="18">
        <f>VLOOKUP(B27,Dim_Periodos!A:B,2,FALSE)</f>
        <v>42767</v>
      </c>
      <c r="D27" s="2" t="str">
        <f t="shared" si="0"/>
        <v>Não</v>
      </c>
      <c r="E27" s="2">
        <f t="shared" si="1"/>
        <v>2</v>
      </c>
      <c r="F27" s="2">
        <v>1</v>
      </c>
      <c r="G27" s="2" t="str">
        <f t="shared" si="2"/>
        <v>Iguatemi</v>
      </c>
      <c r="H27" s="2">
        <v>14</v>
      </c>
      <c r="I27" s="2" t="str">
        <f t="shared" si="3"/>
        <v>Morango</v>
      </c>
      <c r="J27" s="2" t="str">
        <f t="shared" si="4"/>
        <v>Pote 500g</v>
      </c>
      <c r="K27" s="2">
        <v>4</v>
      </c>
      <c r="L27" s="2" t="str">
        <f t="shared" si="5"/>
        <v>WhatsUp</v>
      </c>
      <c r="M27" s="2">
        <v>30</v>
      </c>
      <c r="N27" s="2" t="str">
        <f t="shared" si="6"/>
        <v>Keanu Reeves</v>
      </c>
      <c r="O27" s="2">
        <v>1</v>
      </c>
      <c r="P27" s="3">
        <f>O27*VLOOKUP(H27,Dim_Produtos!A:E,5,FALSE)*(1-VLOOKUP(K27,Dim_Promocoes!A:C,3,FALSE))</f>
        <v>11.52</v>
      </c>
      <c r="Q27" s="3">
        <f>O27*VLOOKUP(H27,Dim_Produtos!A:D,4,FALSE)</f>
        <v>7.1999999999999993</v>
      </c>
      <c r="R27" s="7">
        <f t="shared" si="7"/>
        <v>4.32</v>
      </c>
    </row>
    <row r="28" spans="1:18" x14ac:dyDescent="0.2">
      <c r="A28" s="2">
        <v>27</v>
      </c>
      <c r="B28" s="2">
        <v>2</v>
      </c>
      <c r="C28" s="18">
        <f>VLOOKUP(B28,Dim_Periodos!A:B,2,FALSE)</f>
        <v>42767</v>
      </c>
      <c r="D28" s="2" t="str">
        <f t="shared" si="0"/>
        <v>Não</v>
      </c>
      <c r="E28" s="2">
        <f t="shared" si="1"/>
        <v>2</v>
      </c>
      <c r="F28" s="2">
        <v>1</v>
      </c>
      <c r="G28" s="2" t="str">
        <f t="shared" si="2"/>
        <v>Iguatemi</v>
      </c>
      <c r="H28" s="2">
        <v>24</v>
      </c>
      <c r="I28" s="2" t="str">
        <f t="shared" si="3"/>
        <v>Abacaxi</v>
      </c>
      <c r="J28" s="2" t="str">
        <f t="shared" si="4"/>
        <v>Pote 500g</v>
      </c>
      <c r="K28" s="2">
        <v>5</v>
      </c>
      <c r="L28" s="2" t="str">
        <f t="shared" si="5"/>
        <v>Nenhuma</v>
      </c>
      <c r="M28" s="2">
        <v>30</v>
      </c>
      <c r="N28" s="2" t="str">
        <f t="shared" si="6"/>
        <v>Keanu Reeves</v>
      </c>
      <c r="O28" s="2">
        <v>1</v>
      </c>
      <c r="P28" s="3">
        <f>O28*VLOOKUP(H28,Dim_Produtos!A:E,5,FALSE)*(1-VLOOKUP(K28,Dim_Promocoes!A:C,3,FALSE))</f>
        <v>11</v>
      </c>
      <c r="Q28" s="3">
        <f>O28*VLOOKUP(H28,Dim_Produtos!A:D,4,FALSE)</f>
        <v>6</v>
      </c>
      <c r="R28" s="7">
        <f t="shared" si="7"/>
        <v>5</v>
      </c>
    </row>
    <row r="29" spans="1:18" x14ac:dyDescent="0.2">
      <c r="A29" s="2">
        <v>28</v>
      </c>
      <c r="B29" s="2">
        <v>2</v>
      </c>
      <c r="C29" s="18">
        <f>VLOOKUP(B29,Dim_Periodos!A:B,2,FALSE)</f>
        <v>42767</v>
      </c>
      <c r="D29" s="2" t="str">
        <f t="shared" si="0"/>
        <v>Não</v>
      </c>
      <c r="E29" s="2">
        <f t="shared" si="1"/>
        <v>2</v>
      </c>
      <c r="F29" s="2">
        <v>1</v>
      </c>
      <c r="G29" s="2" t="str">
        <f t="shared" si="2"/>
        <v>Iguatemi</v>
      </c>
      <c r="H29" s="2">
        <v>13</v>
      </c>
      <c r="I29" s="2" t="str">
        <f t="shared" si="3"/>
        <v>Morango</v>
      </c>
      <c r="J29" s="2" t="str">
        <f t="shared" si="4"/>
        <v>Pote 250g</v>
      </c>
      <c r="K29" s="2">
        <v>4</v>
      </c>
      <c r="L29" s="2" t="str">
        <f t="shared" si="5"/>
        <v>WhatsUp</v>
      </c>
      <c r="M29" s="2">
        <v>41</v>
      </c>
      <c r="N29" s="2" t="str">
        <f t="shared" si="6"/>
        <v>Sophie Marceau</v>
      </c>
      <c r="O29" s="2">
        <v>2</v>
      </c>
      <c r="P29" s="3">
        <f>O29*VLOOKUP(H29,Dim_Produtos!A:E,5,FALSE)*(1-VLOOKUP(K29,Dim_Promocoes!A:C,3,FALSE))</f>
        <v>13.44</v>
      </c>
      <c r="Q29" s="3">
        <f>O29*VLOOKUP(H29,Dim_Produtos!A:D,4,FALSE)</f>
        <v>8.4</v>
      </c>
      <c r="R29" s="7">
        <f t="shared" si="7"/>
        <v>5.0399999999999991</v>
      </c>
    </row>
    <row r="30" spans="1:18" x14ac:dyDescent="0.2">
      <c r="A30" s="2">
        <v>29</v>
      </c>
      <c r="B30" s="2">
        <v>17</v>
      </c>
      <c r="C30" s="18">
        <f>VLOOKUP(B30,Dim_Periodos!A:B,2,FALSE)</f>
        <v>42812</v>
      </c>
      <c r="D30" s="2" t="str">
        <f t="shared" si="0"/>
        <v>Sim</v>
      </c>
      <c r="E30" s="2">
        <f t="shared" si="1"/>
        <v>3</v>
      </c>
      <c r="F30" s="2">
        <v>4</v>
      </c>
      <c r="G30" s="2" t="str">
        <f t="shared" si="2"/>
        <v>Morumbi</v>
      </c>
      <c r="H30" s="2">
        <v>14</v>
      </c>
      <c r="I30" s="2" t="str">
        <f t="shared" si="3"/>
        <v>Morango</v>
      </c>
      <c r="J30" s="2" t="str">
        <f t="shared" si="4"/>
        <v>Pote 500g</v>
      </c>
      <c r="K30" s="2">
        <v>1</v>
      </c>
      <c r="L30" s="2" t="str">
        <f t="shared" si="5"/>
        <v>Cupom</v>
      </c>
      <c r="M30" s="2">
        <v>5</v>
      </c>
      <c r="N30" s="2" t="str">
        <f t="shared" si="6"/>
        <v>Anthony Hopkins</v>
      </c>
      <c r="O30" s="2">
        <v>2</v>
      </c>
      <c r="P30" s="3">
        <f>O30*VLOOKUP(H30,Dim_Produtos!A:E,5,FALSE)*(1-VLOOKUP(K30,Dim_Promocoes!A:C,3,FALSE))</f>
        <v>22.799999999999997</v>
      </c>
      <c r="Q30" s="3">
        <f>O30*VLOOKUP(H30,Dim_Produtos!A:D,4,FALSE)</f>
        <v>14.399999999999999</v>
      </c>
      <c r="R30" s="7">
        <f t="shared" si="7"/>
        <v>8.3999999999999986</v>
      </c>
    </row>
    <row r="31" spans="1:18" x14ac:dyDescent="0.2">
      <c r="A31" s="2">
        <v>30</v>
      </c>
      <c r="B31" s="2">
        <v>19</v>
      </c>
      <c r="C31" s="18">
        <f>VLOOKUP(B31,Dim_Periodos!A:B,2,FALSE)</f>
        <v>42818</v>
      </c>
      <c r="D31" s="2" t="str">
        <f t="shared" si="0"/>
        <v>Não</v>
      </c>
      <c r="E31" s="2">
        <f t="shared" si="1"/>
        <v>3</v>
      </c>
      <c r="F31" s="2">
        <v>4</v>
      </c>
      <c r="G31" s="2" t="str">
        <f t="shared" si="2"/>
        <v>Morumbi</v>
      </c>
      <c r="H31" s="2">
        <v>20</v>
      </c>
      <c r="I31" s="2" t="str">
        <f t="shared" si="3"/>
        <v>Abacaxi</v>
      </c>
      <c r="J31" s="2" t="str">
        <f t="shared" si="4"/>
        <v>Copinho</v>
      </c>
      <c r="K31" s="2">
        <v>4</v>
      </c>
      <c r="L31" s="2" t="str">
        <f t="shared" si="5"/>
        <v>WhatsUp</v>
      </c>
      <c r="M31" s="2">
        <v>28</v>
      </c>
      <c r="N31" s="2" t="str">
        <f t="shared" si="6"/>
        <v>Brad Pitt</v>
      </c>
      <c r="O31" s="2">
        <v>3</v>
      </c>
      <c r="P31" s="3">
        <f>O31*VLOOKUP(H31,Dim_Produtos!A:E,5,FALSE)*(1-VLOOKUP(K31,Dim_Promocoes!A:C,3,FALSE))</f>
        <v>11.52</v>
      </c>
      <c r="Q31" s="3">
        <f>O31*VLOOKUP(H31,Dim_Produtos!A:D,4,FALSE)</f>
        <v>6.6000000000000005</v>
      </c>
      <c r="R31" s="7">
        <f t="shared" si="7"/>
        <v>4.919999999999999</v>
      </c>
    </row>
    <row r="32" spans="1:18" x14ac:dyDescent="0.2">
      <c r="A32" s="2">
        <v>31</v>
      </c>
      <c r="B32" s="2">
        <v>18</v>
      </c>
      <c r="C32" s="18">
        <f>VLOOKUP(B32,Dim_Periodos!A:B,2,FALSE)</f>
        <v>42816</v>
      </c>
      <c r="D32" s="2" t="str">
        <f t="shared" si="0"/>
        <v>Não</v>
      </c>
      <c r="E32" s="2">
        <f t="shared" si="1"/>
        <v>3</v>
      </c>
      <c r="F32" s="2">
        <v>4</v>
      </c>
      <c r="G32" s="2" t="str">
        <f t="shared" si="2"/>
        <v>Morumbi</v>
      </c>
      <c r="H32" s="2">
        <v>14</v>
      </c>
      <c r="I32" s="2" t="str">
        <f t="shared" si="3"/>
        <v>Morango</v>
      </c>
      <c r="J32" s="2" t="str">
        <f t="shared" si="4"/>
        <v>Pote 500g</v>
      </c>
      <c r="K32" s="2">
        <v>3</v>
      </c>
      <c r="L32" s="2" t="str">
        <f t="shared" si="5"/>
        <v>e_mail</v>
      </c>
      <c r="M32" s="2">
        <v>25</v>
      </c>
      <c r="N32" s="2" t="str">
        <f t="shared" si="6"/>
        <v>Eric Bana</v>
      </c>
      <c r="O32" s="2">
        <v>2</v>
      </c>
      <c r="P32" s="3">
        <f>O32*VLOOKUP(H32,Dim_Produtos!A:E,5,FALSE)*(1-VLOOKUP(K32,Dim_Promocoes!A:C,3,FALSE))</f>
        <v>22.799999999999997</v>
      </c>
      <c r="Q32" s="3">
        <f>O32*VLOOKUP(H32,Dim_Produtos!A:D,4,FALSE)</f>
        <v>14.399999999999999</v>
      </c>
      <c r="R32" s="7">
        <f t="shared" si="7"/>
        <v>8.3999999999999986</v>
      </c>
    </row>
    <row r="33" spans="1:18" x14ac:dyDescent="0.2">
      <c r="A33" s="2">
        <v>38</v>
      </c>
      <c r="B33" s="2">
        <v>47</v>
      </c>
      <c r="C33" s="18">
        <f>VLOOKUP(B33,Dim_Periodos!A:B,2,FALSE)</f>
        <v>42869</v>
      </c>
      <c r="D33" s="2" t="str">
        <f t="shared" si="0"/>
        <v>Sim</v>
      </c>
      <c r="E33" s="2">
        <f t="shared" si="1"/>
        <v>5</v>
      </c>
      <c r="F33" s="2">
        <v>5</v>
      </c>
      <c r="G33" s="2" t="str">
        <f t="shared" si="2"/>
        <v>Villa Lobos</v>
      </c>
      <c r="H33" s="2">
        <v>14</v>
      </c>
      <c r="I33" s="2" t="str">
        <f t="shared" si="3"/>
        <v>Morango</v>
      </c>
      <c r="J33" s="2" t="str">
        <f t="shared" si="4"/>
        <v>Pote 500g</v>
      </c>
      <c r="K33" s="2">
        <v>4</v>
      </c>
      <c r="L33" s="2" t="str">
        <f t="shared" si="5"/>
        <v>WhatsUp</v>
      </c>
      <c r="M33" s="2">
        <v>18</v>
      </c>
      <c r="N33" s="2" t="str">
        <f t="shared" si="6"/>
        <v>Julia Roberts</v>
      </c>
      <c r="O33" s="2">
        <v>2</v>
      </c>
      <c r="P33" s="3">
        <f>O33*VLOOKUP(H33,Dim_Produtos!A:E,5,FALSE)*(1-VLOOKUP(K33,Dim_Promocoes!A:C,3,FALSE))</f>
        <v>23.04</v>
      </c>
      <c r="Q33" s="3">
        <f>O33*VLOOKUP(H33,Dim_Produtos!A:D,4,FALSE)</f>
        <v>14.399999999999999</v>
      </c>
      <c r="R33" s="7">
        <f t="shared" si="7"/>
        <v>8.64</v>
      </c>
    </row>
    <row r="34" spans="1:18" x14ac:dyDescent="0.2">
      <c r="A34" s="2">
        <v>53</v>
      </c>
      <c r="B34" s="2">
        <v>4</v>
      </c>
      <c r="C34" s="18">
        <f>VLOOKUP(B34,Dim_Periodos!A:B,2,FALSE)</f>
        <v>42770</v>
      </c>
      <c r="D34" s="2" t="str">
        <f t="shared" si="0"/>
        <v>Sim</v>
      </c>
      <c r="E34" s="2">
        <f t="shared" si="1"/>
        <v>2</v>
      </c>
      <c r="F34" s="2">
        <v>5</v>
      </c>
      <c r="G34" s="2" t="str">
        <f t="shared" si="2"/>
        <v>Villa Lobos</v>
      </c>
      <c r="H34" s="2">
        <v>14</v>
      </c>
      <c r="I34" s="2" t="str">
        <f t="shared" si="3"/>
        <v>Morango</v>
      </c>
      <c r="J34" s="2" t="str">
        <f t="shared" si="4"/>
        <v>Pote 500g</v>
      </c>
      <c r="K34" s="2">
        <v>2</v>
      </c>
      <c r="L34" s="2" t="str">
        <f t="shared" si="5"/>
        <v>SMS</v>
      </c>
      <c r="M34" s="2">
        <v>11</v>
      </c>
      <c r="N34" s="2" t="str">
        <f t="shared" si="6"/>
        <v>Antonio Banderas</v>
      </c>
      <c r="O34" s="2">
        <v>4</v>
      </c>
      <c r="P34" s="3">
        <f>O34*VLOOKUP(H34,Dim_Produtos!A:E,5,FALSE)*(1-VLOOKUP(K34,Dim_Promocoes!A:C,3,FALSE))</f>
        <v>46.56</v>
      </c>
      <c r="Q34" s="3">
        <f>O34*VLOOKUP(H34,Dim_Produtos!A:D,4,FALSE)</f>
        <v>28.799999999999997</v>
      </c>
      <c r="R34" s="7">
        <f t="shared" si="7"/>
        <v>17.760000000000005</v>
      </c>
    </row>
    <row r="35" spans="1:18" x14ac:dyDescent="0.2">
      <c r="A35" s="2">
        <v>57</v>
      </c>
      <c r="B35" s="2">
        <v>7</v>
      </c>
      <c r="C35" s="18">
        <f>VLOOKUP(B35,Dim_Periodos!A:B,2,FALSE)</f>
        <v>42784</v>
      </c>
      <c r="D35" s="2" t="str">
        <f t="shared" si="0"/>
        <v>Sim</v>
      </c>
      <c r="E35" s="2">
        <f t="shared" si="1"/>
        <v>2</v>
      </c>
      <c r="F35" s="2">
        <v>5</v>
      </c>
      <c r="G35" s="2" t="str">
        <f t="shared" si="2"/>
        <v>Villa Lobos</v>
      </c>
      <c r="H35" s="2">
        <v>23</v>
      </c>
      <c r="I35" s="2" t="str">
        <f t="shared" si="3"/>
        <v>Abacaxi</v>
      </c>
      <c r="J35" s="2" t="str">
        <f t="shared" si="4"/>
        <v>Pote 250g</v>
      </c>
      <c r="K35" s="2">
        <v>2</v>
      </c>
      <c r="L35" s="2" t="str">
        <f t="shared" si="5"/>
        <v>SMS</v>
      </c>
      <c r="M35" s="2">
        <v>33</v>
      </c>
      <c r="N35" s="2" t="str">
        <f t="shared" si="6"/>
        <v>Robert De Niro</v>
      </c>
      <c r="O35" s="2">
        <v>2</v>
      </c>
      <c r="P35" s="3">
        <f>O35*VLOOKUP(H35,Dim_Produtos!A:E,5,FALSE)*(1-VLOOKUP(K35,Dim_Promocoes!A:C,3,FALSE))</f>
        <v>11.64</v>
      </c>
      <c r="Q35" s="3">
        <f>O35*VLOOKUP(H35,Dim_Produtos!A:D,4,FALSE)</f>
        <v>6.4</v>
      </c>
      <c r="R35" s="7">
        <f t="shared" si="7"/>
        <v>5.24</v>
      </c>
    </row>
    <row r="36" spans="1:18" x14ac:dyDescent="0.2">
      <c r="A36" s="2">
        <v>58</v>
      </c>
      <c r="B36" s="2">
        <v>11</v>
      </c>
      <c r="C36" s="18">
        <f>VLOOKUP(B36,Dim_Periodos!A:B,2,FALSE)</f>
        <v>42807</v>
      </c>
      <c r="D36" s="2" t="str">
        <f t="shared" si="0"/>
        <v>Não</v>
      </c>
      <c r="E36" s="2">
        <f t="shared" si="1"/>
        <v>3</v>
      </c>
      <c r="F36" s="2">
        <v>9</v>
      </c>
      <c r="G36" s="2" t="str">
        <f t="shared" si="2"/>
        <v>Market Place</v>
      </c>
      <c r="H36" s="2">
        <v>23</v>
      </c>
      <c r="I36" s="2" t="str">
        <f t="shared" si="3"/>
        <v>Abacaxi</v>
      </c>
      <c r="J36" s="2" t="str">
        <f t="shared" si="4"/>
        <v>Pote 250g</v>
      </c>
      <c r="K36" s="2">
        <v>5</v>
      </c>
      <c r="L36" s="2" t="str">
        <f t="shared" si="5"/>
        <v>Nenhuma</v>
      </c>
      <c r="M36" s="2">
        <v>14</v>
      </c>
      <c r="N36" s="2" t="str">
        <f t="shared" si="6"/>
        <v>George Clooney</v>
      </c>
      <c r="O36" s="2">
        <v>2</v>
      </c>
      <c r="P36" s="3">
        <f>O36*VLOOKUP(H36,Dim_Produtos!A:E,5,FALSE)*(1-VLOOKUP(K36,Dim_Promocoes!A:C,3,FALSE))</f>
        <v>12</v>
      </c>
      <c r="Q36" s="3">
        <f>O36*VLOOKUP(H36,Dim_Produtos!A:D,4,FALSE)</f>
        <v>6.4</v>
      </c>
      <c r="R36" s="7">
        <f t="shared" si="7"/>
        <v>5.6</v>
      </c>
    </row>
    <row r="37" spans="1:18" x14ac:dyDescent="0.2">
      <c r="A37" s="2">
        <v>61</v>
      </c>
      <c r="B37" s="2">
        <v>34</v>
      </c>
      <c r="C37" s="18">
        <f>VLOOKUP(B37,Dim_Periodos!A:B,2,FALSE)</f>
        <v>42843</v>
      </c>
      <c r="D37" s="2" t="str">
        <f t="shared" si="0"/>
        <v>Não</v>
      </c>
      <c r="E37" s="2">
        <f t="shared" si="1"/>
        <v>4</v>
      </c>
      <c r="F37" s="2">
        <v>1</v>
      </c>
      <c r="G37" s="2" t="str">
        <f t="shared" si="2"/>
        <v>Iguatemi</v>
      </c>
      <c r="H37" s="2">
        <v>20</v>
      </c>
      <c r="I37" s="2" t="str">
        <f t="shared" si="3"/>
        <v>Abacaxi</v>
      </c>
      <c r="J37" s="2" t="str">
        <f t="shared" si="4"/>
        <v>Copinho</v>
      </c>
      <c r="K37" s="2">
        <v>4</v>
      </c>
      <c r="L37" s="2" t="str">
        <f t="shared" si="5"/>
        <v>WhatsUp</v>
      </c>
      <c r="M37" s="2">
        <v>25</v>
      </c>
      <c r="N37" s="2" t="str">
        <f t="shared" si="6"/>
        <v>Eric Bana</v>
      </c>
      <c r="O37" s="2">
        <v>2</v>
      </c>
      <c r="P37" s="3">
        <f>O37*VLOOKUP(H37,Dim_Produtos!A:E,5,FALSE)*(1-VLOOKUP(K37,Dim_Promocoes!A:C,3,FALSE))</f>
        <v>7.68</v>
      </c>
      <c r="Q37" s="3">
        <f>O37*VLOOKUP(H37,Dim_Produtos!A:D,4,FALSE)</f>
        <v>4.4000000000000004</v>
      </c>
      <c r="R37" s="7">
        <f t="shared" si="7"/>
        <v>3.2799999999999994</v>
      </c>
    </row>
    <row r="38" spans="1:18" x14ac:dyDescent="0.2">
      <c r="A38" s="2">
        <v>67</v>
      </c>
      <c r="B38" s="2">
        <v>44</v>
      </c>
      <c r="C38" s="18">
        <f>VLOOKUP(B38,Dim_Periodos!A:B,2,FALSE)</f>
        <v>42866</v>
      </c>
      <c r="D38" s="2" t="str">
        <f t="shared" si="0"/>
        <v>Não</v>
      </c>
      <c r="E38" s="2">
        <f t="shared" si="1"/>
        <v>5</v>
      </c>
      <c r="F38" s="2">
        <v>9</v>
      </c>
      <c r="G38" s="2" t="str">
        <f t="shared" si="2"/>
        <v>Market Place</v>
      </c>
      <c r="H38" s="2">
        <v>13</v>
      </c>
      <c r="I38" s="2" t="str">
        <f t="shared" si="3"/>
        <v>Morango</v>
      </c>
      <c r="J38" s="2" t="str">
        <f t="shared" si="4"/>
        <v>Pote 250g</v>
      </c>
      <c r="K38" s="2">
        <v>1</v>
      </c>
      <c r="L38" s="2" t="str">
        <f t="shared" si="5"/>
        <v>Cupom</v>
      </c>
      <c r="M38" s="2">
        <v>19</v>
      </c>
      <c r="N38" s="2" t="str">
        <f t="shared" si="6"/>
        <v>Mel Gibson</v>
      </c>
      <c r="O38" s="2">
        <v>4</v>
      </c>
      <c r="P38" s="3">
        <f>O38*VLOOKUP(H38,Dim_Produtos!A:E,5,FALSE)*(1-VLOOKUP(K38,Dim_Promocoes!A:C,3,FALSE))</f>
        <v>26.599999999999998</v>
      </c>
      <c r="Q38" s="3">
        <f>O38*VLOOKUP(H38,Dim_Produtos!A:D,4,FALSE)</f>
        <v>16.8</v>
      </c>
      <c r="R38" s="7">
        <f t="shared" si="7"/>
        <v>9.7999999999999972</v>
      </c>
    </row>
    <row r="39" spans="1:18" x14ac:dyDescent="0.2">
      <c r="A39" s="2">
        <v>74</v>
      </c>
      <c r="B39" s="2">
        <v>26</v>
      </c>
      <c r="C39" s="18">
        <f>VLOOKUP(B39,Dim_Periodos!A:B,2,FALSE)</f>
        <v>42830</v>
      </c>
      <c r="D39" s="2" t="str">
        <f t="shared" ref="D39:D53" si="8">VLOOKUP(B39,Tabela_Periodo,3,FALSE)</f>
        <v>Não</v>
      </c>
      <c r="E39" s="2">
        <f t="shared" ref="E39:E53" si="9">VLOOKUP(B39,Tabela_Periodo,4,FALSE)</f>
        <v>4</v>
      </c>
      <c r="F39" s="2">
        <v>5</v>
      </c>
      <c r="G39" s="2" t="str">
        <f t="shared" ref="G39:G53" si="10">VLOOKUP(F39,Tabela_Lojas,2,FALSE)</f>
        <v>Villa Lobos</v>
      </c>
      <c r="H39" s="2">
        <v>18</v>
      </c>
      <c r="I39" s="2" t="str">
        <f t="shared" si="3"/>
        <v>Chocolate</v>
      </c>
      <c r="J39" s="2" t="str">
        <f t="shared" si="4"/>
        <v>Pote 500g</v>
      </c>
      <c r="K39" s="2">
        <v>5</v>
      </c>
      <c r="L39" s="2" t="str">
        <f t="shared" si="5"/>
        <v>Nenhuma</v>
      </c>
      <c r="M39" s="2">
        <v>25</v>
      </c>
      <c r="N39" s="2" t="str">
        <f t="shared" si="6"/>
        <v>Eric Bana</v>
      </c>
      <c r="O39" s="2">
        <v>1</v>
      </c>
      <c r="P39" s="3">
        <f>O39*VLOOKUP(H39,Dim_Produtos!A:E,5,FALSE)*(1-VLOOKUP(K39,Dim_Promocoes!A:C,3,FALSE))</f>
        <v>13</v>
      </c>
      <c r="Q39" s="3">
        <f>O39*VLOOKUP(H39,Dim_Produtos!A:D,4,FALSE)</f>
        <v>7.8</v>
      </c>
      <c r="R39" s="7">
        <f t="shared" si="7"/>
        <v>5.2</v>
      </c>
    </row>
    <row r="40" spans="1:18" x14ac:dyDescent="0.2">
      <c r="A40" s="2">
        <v>75</v>
      </c>
      <c r="B40" s="2">
        <v>19</v>
      </c>
      <c r="C40" s="18">
        <f>VLOOKUP(B40,Dim_Periodos!A:B,2,FALSE)</f>
        <v>42818</v>
      </c>
      <c r="D40" s="2" t="str">
        <f t="shared" si="8"/>
        <v>Não</v>
      </c>
      <c r="E40" s="2">
        <f t="shared" si="9"/>
        <v>3</v>
      </c>
      <c r="F40" s="2">
        <v>1</v>
      </c>
      <c r="G40" s="2" t="str">
        <f t="shared" si="10"/>
        <v>Iguatemi</v>
      </c>
      <c r="H40" s="2">
        <v>20</v>
      </c>
      <c r="I40" s="2" t="str">
        <f t="shared" si="3"/>
        <v>Abacaxi</v>
      </c>
      <c r="J40" s="2" t="str">
        <f t="shared" si="4"/>
        <v>Copinho</v>
      </c>
      <c r="K40" s="2">
        <v>4</v>
      </c>
      <c r="L40" s="2" t="str">
        <f t="shared" si="5"/>
        <v>WhatsUp</v>
      </c>
      <c r="M40" s="2">
        <v>42</v>
      </c>
      <c r="N40" s="2" t="str">
        <f t="shared" si="6"/>
        <v>Demi Moore</v>
      </c>
      <c r="O40" s="2">
        <v>3</v>
      </c>
      <c r="P40" s="3">
        <f>O40*VLOOKUP(H40,Dim_Produtos!A:E,5,FALSE)*(1-VLOOKUP(K40,Dim_Promocoes!A:C,3,FALSE))</f>
        <v>11.52</v>
      </c>
      <c r="Q40" s="3">
        <f>O40*VLOOKUP(H40,Dim_Produtos!A:D,4,FALSE)</f>
        <v>6.6000000000000005</v>
      </c>
      <c r="R40" s="7">
        <f t="shared" si="7"/>
        <v>4.919999999999999</v>
      </c>
    </row>
    <row r="41" spans="1:18" x14ac:dyDescent="0.2">
      <c r="A41" s="2">
        <v>77</v>
      </c>
      <c r="B41" s="2">
        <v>32</v>
      </c>
      <c r="C41" s="18">
        <f>VLOOKUP(B41,Dim_Periodos!A:B,2,FALSE)</f>
        <v>42842</v>
      </c>
      <c r="D41" s="2" t="str">
        <f t="shared" si="8"/>
        <v>Não</v>
      </c>
      <c r="E41" s="2">
        <f t="shared" si="9"/>
        <v>4</v>
      </c>
      <c r="F41" s="2">
        <v>4</v>
      </c>
      <c r="G41" s="2" t="str">
        <f t="shared" si="10"/>
        <v>Morumbi</v>
      </c>
      <c r="H41" s="2">
        <v>11</v>
      </c>
      <c r="I41" s="2" t="str">
        <f t="shared" si="3"/>
        <v>Morango</v>
      </c>
      <c r="J41" s="2" t="str">
        <f t="shared" si="4"/>
        <v>Copinho</v>
      </c>
      <c r="K41" s="2">
        <v>5</v>
      </c>
      <c r="L41" s="2" t="str">
        <f t="shared" si="5"/>
        <v>Nenhuma</v>
      </c>
      <c r="M41" s="2">
        <v>18</v>
      </c>
      <c r="N41" s="2" t="str">
        <f t="shared" si="6"/>
        <v>Julia Roberts</v>
      </c>
      <c r="O41" s="2">
        <v>1</v>
      </c>
      <c r="P41" s="3">
        <f>O41*VLOOKUP(H41,Dim_Produtos!A:E,5,FALSE)*(1-VLOOKUP(K41,Dim_Promocoes!A:C,3,FALSE))</f>
        <v>4.5</v>
      </c>
      <c r="Q41" s="3">
        <f>O41*VLOOKUP(H41,Dim_Produtos!A:D,4,FALSE)</f>
        <v>3</v>
      </c>
      <c r="R41" s="7">
        <f t="shared" si="7"/>
        <v>1.5</v>
      </c>
    </row>
    <row r="42" spans="1:18" x14ac:dyDescent="0.2">
      <c r="A42" s="2">
        <v>79</v>
      </c>
      <c r="B42" s="2">
        <v>32</v>
      </c>
      <c r="C42" s="18">
        <f>VLOOKUP(B42,Dim_Periodos!A:B,2,FALSE)</f>
        <v>42842</v>
      </c>
      <c r="D42" s="2" t="str">
        <f t="shared" si="8"/>
        <v>Não</v>
      </c>
      <c r="E42" s="2">
        <f t="shared" si="9"/>
        <v>4</v>
      </c>
      <c r="F42" s="2">
        <v>4</v>
      </c>
      <c r="G42" s="2" t="str">
        <f t="shared" si="10"/>
        <v>Morumbi</v>
      </c>
      <c r="H42" s="2">
        <v>24</v>
      </c>
      <c r="I42" s="2" t="str">
        <f t="shared" si="3"/>
        <v>Abacaxi</v>
      </c>
      <c r="J42" s="2" t="str">
        <f t="shared" si="4"/>
        <v>Pote 500g</v>
      </c>
      <c r="K42" s="2">
        <v>2</v>
      </c>
      <c r="L42" s="2" t="str">
        <f t="shared" si="5"/>
        <v>SMS</v>
      </c>
      <c r="M42" s="2">
        <v>19</v>
      </c>
      <c r="N42" s="2" t="str">
        <f t="shared" si="6"/>
        <v>Mel Gibson</v>
      </c>
      <c r="O42" s="2">
        <v>3</v>
      </c>
      <c r="P42" s="3">
        <f>O42*VLOOKUP(H42,Dim_Produtos!A:E,5,FALSE)*(1-VLOOKUP(K42,Dim_Promocoes!A:C,3,FALSE))</f>
        <v>32.01</v>
      </c>
      <c r="Q42" s="3">
        <f>O42*VLOOKUP(H42,Dim_Produtos!A:D,4,FALSE)</f>
        <v>18</v>
      </c>
      <c r="R42" s="7">
        <f t="shared" si="7"/>
        <v>14.009999999999998</v>
      </c>
    </row>
    <row r="43" spans="1:18" x14ac:dyDescent="0.2">
      <c r="A43" s="2">
        <v>88</v>
      </c>
      <c r="B43" s="2">
        <v>34</v>
      </c>
      <c r="C43" s="18">
        <f>VLOOKUP(B43,Dim_Periodos!A:B,2,FALSE)</f>
        <v>42843</v>
      </c>
      <c r="D43" s="2" t="str">
        <f t="shared" si="8"/>
        <v>Não</v>
      </c>
      <c r="E43" s="2">
        <f t="shared" si="9"/>
        <v>4</v>
      </c>
      <c r="F43" s="2">
        <v>4</v>
      </c>
      <c r="G43" s="2" t="str">
        <f t="shared" si="10"/>
        <v>Morumbi</v>
      </c>
      <c r="H43" s="2">
        <v>14</v>
      </c>
      <c r="I43" s="2" t="str">
        <f t="shared" si="3"/>
        <v>Morango</v>
      </c>
      <c r="J43" s="2" t="str">
        <f t="shared" si="4"/>
        <v>Pote 500g</v>
      </c>
      <c r="K43" s="2">
        <v>1</v>
      </c>
      <c r="L43" s="2" t="str">
        <f t="shared" si="5"/>
        <v>Cupom</v>
      </c>
      <c r="M43" s="2">
        <v>33</v>
      </c>
      <c r="N43" s="2" t="str">
        <f t="shared" si="6"/>
        <v>Robert De Niro</v>
      </c>
      <c r="O43" s="2">
        <v>1</v>
      </c>
      <c r="P43" s="3">
        <f>O43*VLOOKUP(H43,Dim_Produtos!A:E,5,FALSE)*(1-VLOOKUP(K43,Dim_Promocoes!A:C,3,FALSE))</f>
        <v>11.399999999999999</v>
      </c>
      <c r="Q43" s="3">
        <f>O43*VLOOKUP(H43,Dim_Produtos!A:D,4,FALSE)</f>
        <v>7.1999999999999993</v>
      </c>
      <c r="R43" s="7">
        <f t="shared" si="7"/>
        <v>4.1999999999999993</v>
      </c>
    </row>
    <row r="44" spans="1:18" x14ac:dyDescent="0.2">
      <c r="A44" s="2">
        <v>108</v>
      </c>
      <c r="B44" s="2">
        <v>21</v>
      </c>
      <c r="C44" s="18">
        <f>VLOOKUP(B44,Dim_Periodos!A:B,2,FALSE)</f>
        <v>42820</v>
      </c>
      <c r="D44" s="2" t="str">
        <f t="shared" si="8"/>
        <v>Sim</v>
      </c>
      <c r="E44" s="2">
        <f t="shared" si="9"/>
        <v>3</v>
      </c>
      <c r="F44" s="2">
        <v>5</v>
      </c>
      <c r="G44" s="2" t="str">
        <f t="shared" si="10"/>
        <v>Villa Lobos</v>
      </c>
      <c r="H44" s="2">
        <v>12</v>
      </c>
      <c r="I44" s="2" t="str">
        <f t="shared" si="3"/>
        <v>Morango</v>
      </c>
      <c r="J44" s="2" t="str">
        <f t="shared" si="4"/>
        <v>Casquinha</v>
      </c>
      <c r="K44" s="2">
        <v>3</v>
      </c>
      <c r="L44" s="2" t="str">
        <f t="shared" si="5"/>
        <v>e_mail</v>
      </c>
      <c r="M44" s="2">
        <v>11</v>
      </c>
      <c r="N44" s="2" t="str">
        <f t="shared" si="6"/>
        <v>Antonio Banderas</v>
      </c>
      <c r="O44" s="2">
        <v>1</v>
      </c>
      <c r="P44" s="3">
        <f>O44*VLOOKUP(H44,Dim_Produtos!A:E,5,FALSE)*(1-VLOOKUP(K44,Dim_Promocoes!A:C,3,FALSE))</f>
        <v>4.2749999999999995</v>
      </c>
      <c r="Q44" s="3">
        <f>O44*VLOOKUP(H44,Dim_Produtos!A:D,4,FALSE)</f>
        <v>3</v>
      </c>
      <c r="R44" s="7">
        <f t="shared" si="7"/>
        <v>1.2749999999999995</v>
      </c>
    </row>
    <row r="45" spans="1:18" x14ac:dyDescent="0.2">
      <c r="A45" s="2">
        <v>111</v>
      </c>
      <c r="B45" s="2">
        <v>27</v>
      </c>
      <c r="C45" s="18">
        <f>VLOOKUP(B45,Dim_Periodos!A:B,2,FALSE)</f>
        <v>42835</v>
      </c>
      <c r="D45" s="2" t="str">
        <f t="shared" si="8"/>
        <v>Não</v>
      </c>
      <c r="E45" s="2">
        <f t="shared" si="9"/>
        <v>4</v>
      </c>
      <c r="F45" s="2">
        <v>4</v>
      </c>
      <c r="G45" s="2" t="str">
        <f t="shared" si="10"/>
        <v>Morumbi</v>
      </c>
      <c r="H45" s="2">
        <v>17</v>
      </c>
      <c r="I45" s="2" t="str">
        <f t="shared" si="3"/>
        <v>Chocolate</v>
      </c>
      <c r="J45" s="2" t="str">
        <f t="shared" si="4"/>
        <v>Pote 250g</v>
      </c>
      <c r="K45" s="2">
        <v>3</v>
      </c>
      <c r="L45" s="2" t="str">
        <f t="shared" si="5"/>
        <v>e_mail</v>
      </c>
      <c r="M45" s="2">
        <v>33</v>
      </c>
      <c r="N45" s="2" t="str">
        <f t="shared" si="6"/>
        <v>Robert De Niro</v>
      </c>
      <c r="O45" s="2">
        <v>4</v>
      </c>
      <c r="P45" s="3">
        <f>O45*VLOOKUP(H45,Dim_Produtos!A:E,5,FALSE)*(1-VLOOKUP(K45,Dim_Promocoes!A:C,3,FALSE))</f>
        <v>30.4</v>
      </c>
      <c r="Q45" s="3">
        <f>O45*VLOOKUP(H45,Dim_Produtos!A:D,4,FALSE)</f>
        <v>19.2</v>
      </c>
      <c r="R45" s="7">
        <f t="shared" si="7"/>
        <v>11.2</v>
      </c>
    </row>
    <row r="46" spans="1:18" x14ac:dyDescent="0.2">
      <c r="A46" s="2">
        <v>116</v>
      </c>
      <c r="B46" s="2">
        <v>18</v>
      </c>
      <c r="C46" s="18">
        <f>VLOOKUP(B46,Dim_Periodos!A:B,2,FALSE)</f>
        <v>42816</v>
      </c>
      <c r="D46" s="2" t="str">
        <f t="shared" si="8"/>
        <v>Não</v>
      </c>
      <c r="E46" s="2">
        <f t="shared" si="9"/>
        <v>3</v>
      </c>
      <c r="F46" s="2">
        <v>9</v>
      </c>
      <c r="G46" s="2" t="str">
        <f t="shared" si="10"/>
        <v>Market Place</v>
      </c>
      <c r="H46" s="2">
        <v>16</v>
      </c>
      <c r="I46" s="2" t="str">
        <f t="shared" si="3"/>
        <v>Chocolate</v>
      </c>
      <c r="J46" s="2" t="str">
        <f t="shared" si="4"/>
        <v>Casquinha</v>
      </c>
      <c r="K46" s="2">
        <v>4</v>
      </c>
      <c r="L46" s="2" t="str">
        <f t="shared" si="5"/>
        <v>WhatsUp</v>
      </c>
      <c r="M46" s="2">
        <v>21</v>
      </c>
      <c r="N46" s="2" t="str">
        <f t="shared" si="6"/>
        <v>Charlize Theron</v>
      </c>
      <c r="O46" s="2">
        <v>4</v>
      </c>
      <c r="P46" s="3">
        <f>O46*VLOOKUP(H46,Dim_Produtos!A:E,5,FALSE)*(1-VLOOKUP(K46,Dim_Promocoes!A:C,3,FALSE))</f>
        <v>19.2</v>
      </c>
      <c r="Q46" s="3">
        <f>O46*VLOOKUP(H46,Dim_Produtos!A:D,4,FALSE)</f>
        <v>12.8</v>
      </c>
      <c r="R46" s="7">
        <f t="shared" si="7"/>
        <v>6.3999999999999986</v>
      </c>
    </row>
    <row r="47" spans="1:18" x14ac:dyDescent="0.2">
      <c r="A47" s="2">
        <v>123</v>
      </c>
      <c r="B47" s="2">
        <v>27</v>
      </c>
      <c r="C47" s="18">
        <f>VLOOKUP(B47,Dim_Periodos!A:B,2,FALSE)</f>
        <v>42835</v>
      </c>
      <c r="D47" s="2" t="str">
        <f t="shared" si="8"/>
        <v>Não</v>
      </c>
      <c r="E47" s="2">
        <f t="shared" si="9"/>
        <v>4</v>
      </c>
      <c r="F47" s="2">
        <v>4</v>
      </c>
      <c r="G47" s="2" t="str">
        <f t="shared" si="10"/>
        <v>Morumbi</v>
      </c>
      <c r="H47" s="2">
        <v>12</v>
      </c>
      <c r="I47" s="2" t="str">
        <f t="shared" ref="I47:I58" si="11">VLOOKUP(H47,Tabela_Produtos,2,FALSE)</f>
        <v>Morango</v>
      </c>
      <c r="J47" s="2" t="str">
        <f t="shared" si="4"/>
        <v>Casquinha</v>
      </c>
      <c r="K47" s="2">
        <v>4</v>
      </c>
      <c r="L47" s="2" t="str">
        <f t="shared" si="5"/>
        <v>WhatsUp</v>
      </c>
      <c r="M47" s="2">
        <v>8</v>
      </c>
      <c r="N47" s="2" t="str">
        <f t="shared" si="6"/>
        <v>Al Pacino</v>
      </c>
      <c r="O47" s="2">
        <v>4</v>
      </c>
      <c r="P47" s="3">
        <f>O47*VLOOKUP(H47,Dim_Produtos!A:E,5,FALSE)*(1-VLOOKUP(K47,Dim_Promocoes!A:C,3,FALSE))</f>
        <v>17.28</v>
      </c>
      <c r="Q47" s="3">
        <f>O47*VLOOKUP(H47,Dim_Produtos!A:D,4,FALSE)</f>
        <v>12</v>
      </c>
      <c r="R47" s="7">
        <f t="shared" si="7"/>
        <v>5.2800000000000011</v>
      </c>
    </row>
    <row r="48" spans="1:18" x14ac:dyDescent="0.2">
      <c r="A48" s="2">
        <v>124</v>
      </c>
      <c r="B48" s="2">
        <v>42</v>
      </c>
      <c r="C48" s="18">
        <f>VLOOKUP(B48,Dim_Periodos!A:B,2,FALSE)</f>
        <v>42862</v>
      </c>
      <c r="D48" s="2" t="str">
        <f t="shared" si="8"/>
        <v>Sim</v>
      </c>
      <c r="E48" s="2">
        <f t="shared" si="9"/>
        <v>5</v>
      </c>
      <c r="F48" s="2">
        <v>1</v>
      </c>
      <c r="G48" s="2" t="str">
        <f t="shared" si="10"/>
        <v>Iguatemi</v>
      </c>
      <c r="H48" s="2">
        <v>14</v>
      </c>
      <c r="I48" s="2" t="str">
        <f t="shared" si="11"/>
        <v>Morango</v>
      </c>
      <c r="J48" s="2" t="str">
        <f t="shared" si="4"/>
        <v>Pote 500g</v>
      </c>
      <c r="K48" s="2">
        <v>2</v>
      </c>
      <c r="L48" s="2" t="str">
        <f t="shared" si="5"/>
        <v>SMS</v>
      </c>
      <c r="M48" s="2">
        <v>19</v>
      </c>
      <c r="N48" s="2" t="str">
        <f t="shared" si="6"/>
        <v>Mel Gibson</v>
      </c>
      <c r="O48" s="2">
        <v>2</v>
      </c>
      <c r="P48" s="3">
        <f>O48*VLOOKUP(H48,Dim_Produtos!A:E,5,FALSE)*(1-VLOOKUP(K48,Dim_Promocoes!A:C,3,FALSE))</f>
        <v>23.28</v>
      </c>
      <c r="Q48" s="3">
        <f>O48*VLOOKUP(H48,Dim_Produtos!A:D,4,FALSE)</f>
        <v>14.399999999999999</v>
      </c>
      <c r="R48" s="7">
        <f t="shared" si="7"/>
        <v>8.8800000000000026</v>
      </c>
    </row>
    <row r="49" spans="1:18" x14ac:dyDescent="0.2">
      <c r="A49" s="2">
        <v>126</v>
      </c>
      <c r="B49" s="2">
        <v>27</v>
      </c>
      <c r="C49" s="18">
        <f>VLOOKUP(B49,Dim_Periodos!A:B,2,FALSE)</f>
        <v>42835</v>
      </c>
      <c r="D49" s="2" t="str">
        <f t="shared" si="8"/>
        <v>Não</v>
      </c>
      <c r="E49" s="2">
        <f t="shared" si="9"/>
        <v>4</v>
      </c>
      <c r="F49" s="2">
        <v>9</v>
      </c>
      <c r="G49" s="2" t="str">
        <f t="shared" si="10"/>
        <v>Market Place</v>
      </c>
      <c r="H49" s="2">
        <v>18</v>
      </c>
      <c r="I49" s="2" t="str">
        <f t="shared" si="11"/>
        <v>Chocolate</v>
      </c>
      <c r="J49" s="2" t="str">
        <f t="shared" si="4"/>
        <v>Pote 500g</v>
      </c>
      <c r="K49" s="2">
        <v>4</v>
      </c>
      <c r="L49" s="2" t="str">
        <f t="shared" si="5"/>
        <v>WhatsUp</v>
      </c>
      <c r="M49" s="2">
        <v>33</v>
      </c>
      <c r="N49" s="2" t="str">
        <f t="shared" si="6"/>
        <v>Robert De Niro</v>
      </c>
      <c r="O49" s="2">
        <v>3</v>
      </c>
      <c r="P49" s="3">
        <f>O49*VLOOKUP(H49,Dim_Produtos!A:E,5,FALSE)*(1-VLOOKUP(K49,Dim_Promocoes!A:C,3,FALSE))</f>
        <v>37.44</v>
      </c>
      <c r="Q49" s="3">
        <f>O49*VLOOKUP(H49,Dim_Produtos!A:D,4,FALSE)</f>
        <v>23.4</v>
      </c>
      <c r="R49" s="7">
        <f t="shared" si="7"/>
        <v>14.04</v>
      </c>
    </row>
    <row r="50" spans="1:18" x14ac:dyDescent="0.2">
      <c r="A50" s="2">
        <v>129</v>
      </c>
      <c r="B50" s="2">
        <v>23</v>
      </c>
      <c r="C50" s="18">
        <f>VLOOKUP(B50,Dim_Periodos!A:B,2,FALSE)</f>
        <v>42823</v>
      </c>
      <c r="D50" s="2" t="str">
        <f t="shared" si="8"/>
        <v>Não</v>
      </c>
      <c r="E50" s="2">
        <f t="shared" si="9"/>
        <v>3</v>
      </c>
      <c r="F50" s="2">
        <v>1</v>
      </c>
      <c r="G50" s="2" t="str">
        <f t="shared" si="10"/>
        <v>Iguatemi</v>
      </c>
      <c r="H50" s="2">
        <v>24</v>
      </c>
      <c r="I50" s="2" t="str">
        <f t="shared" si="11"/>
        <v>Abacaxi</v>
      </c>
      <c r="J50" s="2" t="str">
        <f t="shared" si="4"/>
        <v>Pote 500g</v>
      </c>
      <c r="K50" s="2">
        <v>2</v>
      </c>
      <c r="L50" s="2" t="str">
        <f t="shared" si="5"/>
        <v>SMS</v>
      </c>
      <c r="M50" s="2">
        <v>34</v>
      </c>
      <c r="N50" s="2" t="str">
        <f t="shared" si="6"/>
        <v>Val Kilmer</v>
      </c>
      <c r="O50" s="2">
        <v>2</v>
      </c>
      <c r="P50" s="3">
        <f>O50*VLOOKUP(H50,Dim_Produtos!A:E,5,FALSE)*(1-VLOOKUP(K50,Dim_Promocoes!A:C,3,FALSE))</f>
        <v>21.34</v>
      </c>
      <c r="Q50" s="3">
        <f>O50*VLOOKUP(H50,Dim_Produtos!A:D,4,FALSE)</f>
        <v>12</v>
      </c>
      <c r="R50" s="7">
        <f t="shared" si="7"/>
        <v>9.34</v>
      </c>
    </row>
    <row r="51" spans="1:18" x14ac:dyDescent="0.2">
      <c r="A51" s="2">
        <v>136</v>
      </c>
      <c r="B51" s="2">
        <v>4</v>
      </c>
      <c r="C51" s="18">
        <f>VLOOKUP(B51,Dim_Periodos!A:B,2,FALSE)</f>
        <v>42770</v>
      </c>
      <c r="D51" s="2" t="str">
        <f t="shared" si="8"/>
        <v>Sim</v>
      </c>
      <c r="E51" s="2">
        <f t="shared" si="9"/>
        <v>2</v>
      </c>
      <c r="F51" s="2">
        <v>9</v>
      </c>
      <c r="G51" s="2" t="str">
        <f t="shared" si="10"/>
        <v>Market Place</v>
      </c>
      <c r="H51" s="2">
        <v>11</v>
      </c>
      <c r="I51" s="2" t="str">
        <f t="shared" si="11"/>
        <v>Morango</v>
      </c>
      <c r="J51" s="2" t="str">
        <f t="shared" si="4"/>
        <v>Copinho</v>
      </c>
      <c r="K51" s="2">
        <v>1</v>
      </c>
      <c r="L51" s="2" t="str">
        <f t="shared" si="5"/>
        <v>Cupom</v>
      </c>
      <c r="M51" s="2">
        <v>3</v>
      </c>
      <c r="N51" s="2" t="str">
        <f t="shared" si="6"/>
        <v>Tom Cruise</v>
      </c>
      <c r="O51" s="2">
        <v>4</v>
      </c>
      <c r="P51" s="3">
        <f>O51*VLOOKUP(H51,Dim_Produtos!A:E,5,FALSE)*(1-VLOOKUP(K51,Dim_Promocoes!A:C,3,FALSE))</f>
        <v>17.099999999999998</v>
      </c>
      <c r="Q51" s="3">
        <f>O51*VLOOKUP(H51,Dim_Produtos!A:D,4,FALSE)</f>
        <v>12</v>
      </c>
      <c r="R51" s="7">
        <f t="shared" si="7"/>
        <v>5.0999999999999979</v>
      </c>
    </row>
    <row r="52" spans="1:18" x14ac:dyDescent="0.2">
      <c r="A52" s="2">
        <v>140</v>
      </c>
      <c r="B52" s="2">
        <v>1</v>
      </c>
      <c r="C52" s="18">
        <f>VLOOKUP(B52,Dim_Periodos!A:B,2,FALSE)</f>
        <v>42752</v>
      </c>
      <c r="D52" s="2" t="str">
        <f t="shared" si="8"/>
        <v>Não</v>
      </c>
      <c r="E52" s="2">
        <f t="shared" si="9"/>
        <v>1</v>
      </c>
      <c r="F52" s="2">
        <v>4</v>
      </c>
      <c r="G52" s="2" t="str">
        <f t="shared" si="10"/>
        <v>Morumbi</v>
      </c>
      <c r="H52" s="2">
        <v>16</v>
      </c>
      <c r="I52" s="2" t="str">
        <f t="shared" si="11"/>
        <v>Chocolate</v>
      </c>
      <c r="J52" s="2" t="str">
        <f t="shared" si="4"/>
        <v>Casquinha</v>
      </c>
      <c r="K52" s="2">
        <v>2</v>
      </c>
      <c r="L52" s="2" t="str">
        <f t="shared" si="5"/>
        <v>SMS</v>
      </c>
      <c r="M52" s="2">
        <v>16</v>
      </c>
      <c r="N52" s="2" t="str">
        <f t="shared" si="6"/>
        <v>Matt Demon</v>
      </c>
      <c r="O52" s="2">
        <v>4</v>
      </c>
      <c r="P52" s="3">
        <f>O52*VLOOKUP(H52,Dim_Produtos!A:E,5,FALSE)*(1-VLOOKUP(K52,Dim_Promocoes!A:C,3,FALSE))</f>
        <v>19.399999999999999</v>
      </c>
      <c r="Q52" s="3">
        <f>O52*VLOOKUP(H52,Dim_Produtos!A:D,4,FALSE)</f>
        <v>12.8</v>
      </c>
      <c r="R52" s="7">
        <f t="shared" si="7"/>
        <v>6.5999999999999979</v>
      </c>
    </row>
    <row r="53" spans="1:18" x14ac:dyDescent="0.2">
      <c r="A53" s="2">
        <v>146</v>
      </c>
      <c r="B53" s="2">
        <v>9</v>
      </c>
      <c r="C53" s="18">
        <f>VLOOKUP(B53,Dim_Periodos!A:B,2,FALSE)</f>
        <v>42805</v>
      </c>
      <c r="D53" s="2" t="str">
        <f t="shared" si="8"/>
        <v>Sim</v>
      </c>
      <c r="E53" s="2">
        <f t="shared" si="9"/>
        <v>3</v>
      </c>
      <c r="F53" s="2">
        <v>9</v>
      </c>
      <c r="G53" s="2" t="str">
        <f t="shared" si="10"/>
        <v>Market Place</v>
      </c>
      <c r="H53" s="2">
        <v>16</v>
      </c>
      <c r="I53" s="2" t="str">
        <f t="shared" si="11"/>
        <v>Chocolate</v>
      </c>
      <c r="J53" s="2" t="str">
        <f t="shared" ref="J53:J58" si="12">VLOOKUP(H53,Tabela_Produtos,3,FALSE)</f>
        <v>Casquinha</v>
      </c>
      <c r="K53" s="2">
        <v>5</v>
      </c>
      <c r="L53" s="2" t="str">
        <f t="shared" ref="L53:L61" si="13">VLOOKUP(K53,Tabela_Promocoes,2,FALSE)</f>
        <v>Nenhuma</v>
      </c>
      <c r="M53" s="2">
        <v>25</v>
      </c>
      <c r="N53" s="2" t="str">
        <f t="shared" ref="N53:N61" si="14">VLOOKUP(M53,Tabela_Clientes,2,FALSE)</f>
        <v>Eric Bana</v>
      </c>
      <c r="O53" s="2">
        <v>4</v>
      </c>
      <c r="P53" s="3">
        <f>O53*VLOOKUP(H53,Dim_Produtos!A:E,5,FALSE)*(1-VLOOKUP(K53,Dim_Promocoes!A:C,3,FALSE))</f>
        <v>20</v>
      </c>
      <c r="Q53" s="3">
        <f>O53*VLOOKUP(H53,Dim_Produtos!A:D,4,FALSE)</f>
        <v>12.8</v>
      </c>
      <c r="R53" s="7">
        <f t="shared" si="7"/>
        <v>7.1999999999999993</v>
      </c>
    </row>
    <row r="54" spans="1:18" x14ac:dyDescent="0.2">
      <c r="A54" s="2">
        <v>156</v>
      </c>
      <c r="B54" s="2">
        <v>23</v>
      </c>
      <c r="C54" s="18">
        <f>VLOOKUP(B54,Dim_Periodos!A:B,2,FALSE)</f>
        <v>42823</v>
      </c>
      <c r="D54" s="2" t="str">
        <f t="shared" ref="D54:D58" si="15">VLOOKUP(B54,Tabela_Periodo,3,FALSE)</f>
        <v>Não</v>
      </c>
      <c r="E54" s="2">
        <f t="shared" ref="E54:E58" si="16">VLOOKUP(B54,Tabela_Periodo,4,FALSE)</f>
        <v>3</v>
      </c>
      <c r="F54" s="2">
        <v>9</v>
      </c>
      <c r="G54" s="2" t="str">
        <f t="shared" ref="G54:G61" si="17">VLOOKUP(F54,Tabela_Lojas,2,FALSE)</f>
        <v>Market Place</v>
      </c>
      <c r="H54" s="2">
        <v>17</v>
      </c>
      <c r="I54" s="2" t="str">
        <f t="shared" si="11"/>
        <v>Chocolate</v>
      </c>
      <c r="J54" s="2" t="str">
        <f t="shared" si="12"/>
        <v>Pote 250g</v>
      </c>
      <c r="K54" s="2">
        <v>2</v>
      </c>
      <c r="L54" s="2" t="str">
        <f t="shared" si="13"/>
        <v>SMS</v>
      </c>
      <c r="M54" s="2">
        <v>42</v>
      </c>
      <c r="N54" s="2" t="str">
        <f t="shared" si="14"/>
        <v>Demi Moore</v>
      </c>
      <c r="O54" s="2">
        <v>1</v>
      </c>
      <c r="P54" s="3">
        <f>O54*VLOOKUP(H54,Dim_Produtos!A:E,5,FALSE)*(1-VLOOKUP(K54,Dim_Promocoes!A:C,3,FALSE))</f>
        <v>7.76</v>
      </c>
      <c r="Q54" s="3">
        <f>O54*VLOOKUP(H54,Dim_Produtos!A:D,4,FALSE)</f>
        <v>4.8</v>
      </c>
      <c r="R54" s="7">
        <f t="shared" si="7"/>
        <v>2.96</v>
      </c>
    </row>
    <row r="55" spans="1:18" x14ac:dyDescent="0.2">
      <c r="A55" s="2">
        <v>160</v>
      </c>
      <c r="B55" s="2">
        <v>56</v>
      </c>
      <c r="C55" s="18">
        <f>VLOOKUP(B55,Dim_Periodos!A:B,2,FALSE)</f>
        <v>42881</v>
      </c>
      <c r="D55" s="2" t="str">
        <f t="shared" si="15"/>
        <v>Não</v>
      </c>
      <c r="E55" s="2">
        <f t="shared" si="16"/>
        <v>5</v>
      </c>
      <c r="F55" s="2">
        <v>1</v>
      </c>
      <c r="G55" s="2" t="str">
        <f t="shared" si="17"/>
        <v>Iguatemi</v>
      </c>
      <c r="H55" s="2">
        <v>16</v>
      </c>
      <c r="I55" s="2" t="str">
        <f t="shared" si="11"/>
        <v>Chocolate</v>
      </c>
      <c r="J55" s="2" t="str">
        <f t="shared" si="12"/>
        <v>Casquinha</v>
      </c>
      <c r="K55" s="2">
        <v>5</v>
      </c>
      <c r="L55" s="2" t="str">
        <f t="shared" si="13"/>
        <v>Nenhuma</v>
      </c>
      <c r="M55" s="2">
        <v>11</v>
      </c>
      <c r="N55" s="2" t="str">
        <f t="shared" si="14"/>
        <v>Antonio Banderas</v>
      </c>
      <c r="O55" s="2">
        <v>2</v>
      </c>
      <c r="P55" s="3">
        <f>O55*VLOOKUP(H55,Dim_Produtos!A:E,5,FALSE)*(1-VLOOKUP(K55,Dim_Promocoes!A:C,3,FALSE))</f>
        <v>10</v>
      </c>
      <c r="Q55" s="3">
        <f>O55*VLOOKUP(H55,Dim_Produtos!A:D,4,FALSE)</f>
        <v>6.4</v>
      </c>
      <c r="R55" s="7">
        <f t="shared" si="7"/>
        <v>3.5999999999999996</v>
      </c>
    </row>
    <row r="56" spans="1:18" x14ac:dyDescent="0.2">
      <c r="A56" s="2">
        <v>175</v>
      </c>
      <c r="B56" s="2">
        <v>2</v>
      </c>
      <c r="C56" s="18">
        <f>VLOOKUP(B56,Dim_Periodos!A:B,2,FALSE)</f>
        <v>42767</v>
      </c>
      <c r="D56" s="2" t="str">
        <f t="shared" si="15"/>
        <v>Não</v>
      </c>
      <c r="E56" s="2">
        <f t="shared" si="16"/>
        <v>2</v>
      </c>
      <c r="F56" s="2">
        <v>4</v>
      </c>
      <c r="G56" s="2" t="str">
        <f t="shared" si="17"/>
        <v>Morumbi</v>
      </c>
      <c r="H56" s="2">
        <v>13</v>
      </c>
      <c r="I56" s="2" t="str">
        <f t="shared" si="11"/>
        <v>Morango</v>
      </c>
      <c r="J56" s="2" t="str">
        <f t="shared" si="12"/>
        <v>Pote 250g</v>
      </c>
      <c r="K56" s="2">
        <v>5</v>
      </c>
      <c r="L56" s="2" t="str">
        <f t="shared" si="13"/>
        <v>Nenhuma</v>
      </c>
      <c r="M56" s="2">
        <v>5</v>
      </c>
      <c r="N56" s="2" t="str">
        <f t="shared" si="14"/>
        <v>Anthony Hopkins</v>
      </c>
      <c r="O56" s="2">
        <v>4</v>
      </c>
      <c r="P56" s="3">
        <f>O56*VLOOKUP(H56,Dim_Produtos!A:E,5,FALSE)*(1-VLOOKUP(K56,Dim_Promocoes!A:C,3,FALSE))</f>
        <v>28</v>
      </c>
      <c r="Q56" s="3">
        <f>O56*VLOOKUP(H56,Dim_Produtos!A:D,4,FALSE)</f>
        <v>16.8</v>
      </c>
      <c r="R56" s="7">
        <f t="shared" si="7"/>
        <v>11.2</v>
      </c>
    </row>
    <row r="57" spans="1:18" x14ac:dyDescent="0.2">
      <c r="A57" s="2">
        <v>176</v>
      </c>
      <c r="B57" s="2">
        <v>49</v>
      </c>
      <c r="C57" s="18">
        <f>VLOOKUP(B57,Dim_Periodos!A:B,2,FALSE)</f>
        <v>42871</v>
      </c>
      <c r="D57" s="2" t="str">
        <f t="shared" si="15"/>
        <v>Não</v>
      </c>
      <c r="E57" s="2">
        <f t="shared" si="16"/>
        <v>5</v>
      </c>
      <c r="F57" s="2">
        <v>1</v>
      </c>
      <c r="G57" s="2" t="str">
        <f t="shared" si="17"/>
        <v>Iguatemi</v>
      </c>
      <c r="H57" s="2">
        <v>16</v>
      </c>
      <c r="I57" s="2" t="str">
        <f t="shared" si="11"/>
        <v>Chocolate</v>
      </c>
      <c r="J57" s="2" t="str">
        <f t="shared" si="12"/>
        <v>Casquinha</v>
      </c>
      <c r="K57" s="2">
        <v>5</v>
      </c>
      <c r="L57" s="2" t="str">
        <f t="shared" si="13"/>
        <v>Nenhuma</v>
      </c>
      <c r="M57" s="2">
        <v>14</v>
      </c>
      <c r="N57" s="2" t="str">
        <f t="shared" si="14"/>
        <v>George Clooney</v>
      </c>
      <c r="O57" s="2">
        <v>1</v>
      </c>
      <c r="P57" s="3">
        <f>O57*VLOOKUP(H57,Dim_Produtos!A:E,5,FALSE)*(1-VLOOKUP(K57,Dim_Promocoes!A:C,3,FALSE))</f>
        <v>5</v>
      </c>
      <c r="Q57" s="3">
        <f>O57*VLOOKUP(H57,Dim_Produtos!A:D,4,FALSE)</f>
        <v>3.2</v>
      </c>
      <c r="R57" s="7">
        <f t="shared" si="7"/>
        <v>1.7999999999999998</v>
      </c>
    </row>
    <row r="58" spans="1:18" x14ac:dyDescent="0.2">
      <c r="A58" s="2">
        <v>197</v>
      </c>
      <c r="B58" s="2">
        <v>3</v>
      </c>
      <c r="C58" s="18">
        <f>VLOOKUP(B58,Dim_Periodos!A:B,2,FALSE)</f>
        <v>42768</v>
      </c>
      <c r="D58" s="2" t="str">
        <f t="shared" si="15"/>
        <v>Não</v>
      </c>
      <c r="E58" s="2">
        <f t="shared" si="16"/>
        <v>2</v>
      </c>
      <c r="F58" s="2">
        <v>9</v>
      </c>
      <c r="G58" s="2" t="str">
        <f t="shared" si="17"/>
        <v>Market Place</v>
      </c>
      <c r="H58" s="2">
        <v>17</v>
      </c>
      <c r="I58" s="2" t="str">
        <f t="shared" si="11"/>
        <v>Chocolate</v>
      </c>
      <c r="J58" s="2" t="str">
        <f t="shared" si="12"/>
        <v>Pote 250g</v>
      </c>
      <c r="K58" s="2">
        <v>2</v>
      </c>
      <c r="L58" s="2" t="str">
        <f t="shared" si="13"/>
        <v>SMS</v>
      </c>
      <c r="M58" s="2">
        <v>34</v>
      </c>
      <c r="N58" s="2" t="str">
        <f t="shared" si="14"/>
        <v>Val Kilmer</v>
      </c>
      <c r="O58" s="2">
        <v>4</v>
      </c>
      <c r="P58" s="3">
        <f>O58*VLOOKUP(H58,Dim_Produtos!A:E,5,FALSE)*(1-VLOOKUP(K58,Dim_Promocoes!A:C,3,FALSE))</f>
        <v>31.04</v>
      </c>
      <c r="Q58" s="3">
        <f>O58*VLOOKUP(H58,Dim_Produtos!A:D,4,FALSE)</f>
        <v>19.2</v>
      </c>
      <c r="R58" s="7">
        <f t="shared" si="7"/>
        <v>11.84</v>
      </c>
    </row>
    <row r="59" spans="1:18" x14ac:dyDescent="0.2">
      <c r="A59" s="2">
        <v>204</v>
      </c>
      <c r="B59" s="2">
        <v>25</v>
      </c>
      <c r="C59" s="18">
        <f>VLOOKUP(B59,Dim_Periodos!A:B,2,FALSE)</f>
        <v>42824</v>
      </c>
      <c r="D59" s="2" t="str">
        <f t="shared" ref="D59:D62" si="18">VLOOKUP(B59,Tabela_Periodo,3,FALSE)</f>
        <v>Não</v>
      </c>
      <c r="E59" s="2">
        <f t="shared" ref="E59:E62" si="19">VLOOKUP(B59,Tabela_Periodo,4,FALSE)</f>
        <v>3</v>
      </c>
      <c r="F59" s="2">
        <v>9</v>
      </c>
      <c r="G59" s="2" t="str">
        <f t="shared" si="17"/>
        <v>Market Place</v>
      </c>
      <c r="H59" s="2">
        <v>17</v>
      </c>
      <c r="I59" s="2" t="str">
        <f t="shared" ref="I59:I62" si="20">VLOOKUP(H59,Tabela_Produtos,2,FALSE)</f>
        <v>Chocolate</v>
      </c>
      <c r="J59" s="2" t="str">
        <f t="shared" ref="J59:J62" si="21">VLOOKUP(H59,Tabela_Produtos,3,FALSE)</f>
        <v>Pote 250g</v>
      </c>
      <c r="K59" s="2">
        <v>3</v>
      </c>
      <c r="L59" s="2" t="str">
        <f t="shared" si="13"/>
        <v>e_mail</v>
      </c>
      <c r="M59" s="2">
        <v>28</v>
      </c>
      <c r="N59" s="2" t="str">
        <f t="shared" si="14"/>
        <v>Brad Pitt</v>
      </c>
      <c r="O59" s="2">
        <v>3</v>
      </c>
      <c r="P59" s="3">
        <f>O59*VLOOKUP(H59,Dim_Produtos!A:E,5,FALSE)*(1-VLOOKUP(K59,Dim_Promocoes!A:C,3,FALSE))</f>
        <v>22.799999999999997</v>
      </c>
      <c r="Q59" s="3">
        <f>O59*VLOOKUP(H59,Dim_Produtos!A:D,4,FALSE)</f>
        <v>14.399999999999999</v>
      </c>
      <c r="R59" s="7">
        <f t="shared" si="7"/>
        <v>8.3999999999999986</v>
      </c>
    </row>
    <row r="60" spans="1:18" x14ac:dyDescent="0.2">
      <c r="A60" s="2">
        <v>226</v>
      </c>
      <c r="B60" s="2">
        <v>49</v>
      </c>
      <c r="C60" s="18">
        <f>VLOOKUP(B60,Dim_Periodos!A:B,2,FALSE)</f>
        <v>42871</v>
      </c>
      <c r="D60" s="2" t="str">
        <f t="shared" si="18"/>
        <v>Não</v>
      </c>
      <c r="E60" s="2">
        <f t="shared" si="19"/>
        <v>5</v>
      </c>
      <c r="F60" s="2">
        <v>4</v>
      </c>
      <c r="G60" s="2" t="str">
        <f t="shared" si="17"/>
        <v>Morumbi</v>
      </c>
      <c r="H60" s="2">
        <v>13</v>
      </c>
      <c r="I60" s="2" t="str">
        <f t="shared" si="20"/>
        <v>Morango</v>
      </c>
      <c r="J60" s="2" t="str">
        <f t="shared" si="21"/>
        <v>Pote 250g</v>
      </c>
      <c r="K60" s="2">
        <v>2</v>
      </c>
      <c r="L60" s="2" t="str">
        <f t="shared" si="13"/>
        <v>SMS</v>
      </c>
      <c r="M60" s="2">
        <v>16</v>
      </c>
      <c r="N60" s="2" t="str">
        <f t="shared" si="14"/>
        <v>Matt Demon</v>
      </c>
      <c r="O60" s="2">
        <v>1</v>
      </c>
      <c r="P60" s="3">
        <f>O60*VLOOKUP(H60,Dim_Produtos!A:E,5,FALSE)*(1-VLOOKUP(K60,Dim_Promocoes!A:C,3,FALSE))</f>
        <v>6.79</v>
      </c>
      <c r="Q60" s="3">
        <f>O60*VLOOKUP(H60,Dim_Produtos!A:D,4,FALSE)</f>
        <v>4.2</v>
      </c>
      <c r="R60" s="7">
        <f t="shared" si="7"/>
        <v>2.59</v>
      </c>
    </row>
    <row r="61" spans="1:18" x14ac:dyDescent="0.2">
      <c r="A61" s="2">
        <v>246</v>
      </c>
      <c r="B61" s="2">
        <v>2</v>
      </c>
      <c r="C61" s="18">
        <f>VLOOKUP(B61,Dim_Periodos!A:B,2,FALSE)</f>
        <v>42767</v>
      </c>
      <c r="D61" s="2" t="str">
        <f t="shared" si="18"/>
        <v>Não</v>
      </c>
      <c r="E61" s="2">
        <f t="shared" si="19"/>
        <v>2</v>
      </c>
      <c r="F61" s="2">
        <v>1</v>
      </c>
      <c r="G61" s="2" t="str">
        <f t="shared" si="17"/>
        <v>Iguatemi</v>
      </c>
      <c r="H61" s="2">
        <v>20</v>
      </c>
      <c r="I61" s="2" t="str">
        <f t="shared" si="20"/>
        <v>Abacaxi</v>
      </c>
      <c r="J61" s="2" t="str">
        <f t="shared" si="21"/>
        <v>Copinho</v>
      </c>
      <c r="K61" s="2">
        <v>1</v>
      </c>
      <c r="L61" s="2" t="str">
        <f t="shared" si="13"/>
        <v>Cupom</v>
      </c>
      <c r="M61" s="2">
        <v>11</v>
      </c>
      <c r="N61" s="2" t="str">
        <f t="shared" si="14"/>
        <v>Antonio Banderas</v>
      </c>
      <c r="O61" s="2">
        <v>2</v>
      </c>
      <c r="P61" s="3">
        <f>O61*VLOOKUP(H61,Dim_Produtos!A:E,5,FALSE)*(1-VLOOKUP(K61,Dim_Promocoes!A:C,3,FALSE))</f>
        <v>7.6</v>
      </c>
      <c r="Q61" s="3">
        <f>O61*VLOOKUP(H61,Dim_Produtos!A:D,4,FALSE)</f>
        <v>4.4000000000000004</v>
      </c>
      <c r="R61" s="7">
        <f t="shared" si="7"/>
        <v>3.1999999999999993</v>
      </c>
    </row>
    <row r="62" spans="1:18" x14ac:dyDescent="0.2">
      <c r="A62" s="2">
        <v>258</v>
      </c>
      <c r="B62" s="2">
        <v>53</v>
      </c>
      <c r="C62" s="18">
        <f>VLOOKUP(B62,Dim_Periodos!A:B,2,FALSE)</f>
        <v>42878</v>
      </c>
      <c r="D62" s="2" t="str">
        <f t="shared" si="18"/>
        <v>Não</v>
      </c>
      <c r="E62" s="2">
        <f t="shared" si="19"/>
        <v>5</v>
      </c>
      <c r="F62" s="2">
        <v>4</v>
      </c>
      <c r="G62" s="2" t="str">
        <f t="shared" ref="G62:G67" si="22">VLOOKUP(F62,Tabela_Lojas,2,FALSE)</f>
        <v>Morumbi</v>
      </c>
      <c r="H62" s="2">
        <v>18</v>
      </c>
      <c r="I62" s="2" t="str">
        <f t="shared" si="20"/>
        <v>Chocolate</v>
      </c>
      <c r="J62" s="2" t="str">
        <f t="shared" si="21"/>
        <v>Pote 500g</v>
      </c>
      <c r="K62" s="2">
        <v>5</v>
      </c>
      <c r="L62" s="2" t="str">
        <f t="shared" ref="L62:L67" si="23">VLOOKUP(K62,Tabela_Promocoes,2,FALSE)</f>
        <v>Nenhuma</v>
      </c>
      <c r="M62" s="2">
        <v>5</v>
      </c>
      <c r="N62" s="2" t="str">
        <f t="shared" ref="N62:N67" si="24">VLOOKUP(M62,Tabela_Clientes,2,FALSE)</f>
        <v>Anthony Hopkins</v>
      </c>
      <c r="O62" s="2">
        <v>1</v>
      </c>
      <c r="P62" s="3">
        <f>O62*VLOOKUP(H62,Dim_Produtos!A:E,5,FALSE)*(1-VLOOKUP(K62,Dim_Promocoes!A:C,3,FALSE))</f>
        <v>13</v>
      </c>
      <c r="Q62" s="3">
        <f>O62*VLOOKUP(H62,Dim_Produtos!A:D,4,FALSE)</f>
        <v>7.8</v>
      </c>
      <c r="R62" s="7">
        <f t="shared" si="7"/>
        <v>5.2</v>
      </c>
    </row>
    <row r="63" spans="1:18" x14ac:dyDescent="0.2">
      <c r="A63" s="2">
        <v>278</v>
      </c>
      <c r="B63" s="2">
        <v>45</v>
      </c>
      <c r="C63" s="18">
        <f>VLOOKUP(B63,Dim_Periodos!A:B,2,FALSE)</f>
        <v>42867</v>
      </c>
      <c r="D63" s="2" t="str">
        <f t="shared" ref="D63:D68" si="25">VLOOKUP(B63,Tabela_Periodo,3,FALSE)</f>
        <v>Não</v>
      </c>
      <c r="E63" s="2">
        <f t="shared" ref="E63:E68" si="26">VLOOKUP(B63,Tabela_Periodo,4,FALSE)</f>
        <v>5</v>
      </c>
      <c r="F63" s="2">
        <v>5</v>
      </c>
      <c r="G63" s="2" t="str">
        <f t="shared" si="22"/>
        <v>Villa Lobos</v>
      </c>
      <c r="H63" s="2">
        <v>13</v>
      </c>
      <c r="I63" s="2" t="str">
        <f t="shared" ref="I63:I68" si="27">VLOOKUP(H63,Tabela_Produtos,2,FALSE)</f>
        <v>Morango</v>
      </c>
      <c r="J63" s="2" t="str">
        <f t="shared" ref="J63:J68" si="28">VLOOKUP(H63,Tabela_Produtos,3,FALSE)</f>
        <v>Pote 250g</v>
      </c>
      <c r="K63" s="2">
        <v>2</v>
      </c>
      <c r="L63" s="2" t="str">
        <f t="shared" si="23"/>
        <v>SMS</v>
      </c>
      <c r="M63" s="2">
        <v>37</v>
      </c>
      <c r="N63" s="2" t="str">
        <f t="shared" si="24"/>
        <v xml:space="preserve">Catherine Zeta Jones </v>
      </c>
      <c r="O63" s="2">
        <v>1</v>
      </c>
      <c r="P63" s="3">
        <f>O63*VLOOKUP(H63,Dim_Produtos!A:E,5,FALSE)*(1-VLOOKUP(K63,Dim_Promocoes!A:C,3,FALSE))</f>
        <v>6.79</v>
      </c>
      <c r="Q63" s="3">
        <f>O63*VLOOKUP(H63,Dim_Produtos!A:D,4,FALSE)</f>
        <v>4.2</v>
      </c>
      <c r="R63" s="7">
        <f t="shared" si="7"/>
        <v>2.59</v>
      </c>
    </row>
    <row r="64" spans="1:18" x14ac:dyDescent="0.2">
      <c r="A64" s="2">
        <v>294</v>
      </c>
      <c r="B64" s="2">
        <v>3</v>
      </c>
      <c r="C64" s="18">
        <f>VLOOKUP(B64,Dim_Periodos!A:B,2,FALSE)</f>
        <v>42768</v>
      </c>
      <c r="D64" s="2" t="str">
        <f t="shared" si="25"/>
        <v>Não</v>
      </c>
      <c r="E64" s="2">
        <f t="shared" si="26"/>
        <v>2</v>
      </c>
      <c r="F64" s="2">
        <v>4</v>
      </c>
      <c r="G64" s="2" t="str">
        <f t="shared" si="22"/>
        <v>Morumbi</v>
      </c>
      <c r="H64" s="2">
        <v>13</v>
      </c>
      <c r="I64" s="2" t="str">
        <f t="shared" si="27"/>
        <v>Morango</v>
      </c>
      <c r="J64" s="2" t="str">
        <f t="shared" si="28"/>
        <v>Pote 250g</v>
      </c>
      <c r="K64" s="2">
        <v>1</v>
      </c>
      <c r="L64" s="2" t="str">
        <f t="shared" si="23"/>
        <v>Cupom</v>
      </c>
      <c r="M64" s="2">
        <v>30</v>
      </c>
      <c r="N64" s="2" t="str">
        <f t="shared" si="24"/>
        <v>Keanu Reeves</v>
      </c>
      <c r="O64" s="2">
        <v>4</v>
      </c>
      <c r="P64" s="3">
        <f>O64*VLOOKUP(H64,Dim_Produtos!A:E,5,FALSE)*(1-VLOOKUP(K64,Dim_Promocoes!A:C,3,FALSE))</f>
        <v>26.599999999999998</v>
      </c>
      <c r="Q64" s="3">
        <f>O64*VLOOKUP(H64,Dim_Produtos!A:D,4,FALSE)</f>
        <v>16.8</v>
      </c>
      <c r="R64" s="7">
        <f t="shared" si="7"/>
        <v>9.7999999999999972</v>
      </c>
    </row>
    <row r="65" spans="1:18" x14ac:dyDescent="0.2">
      <c r="A65" s="2">
        <v>296</v>
      </c>
      <c r="B65" s="2">
        <v>28</v>
      </c>
      <c r="C65" s="18">
        <f>VLOOKUP(B65,Dim_Periodos!A:B,2,FALSE)</f>
        <v>42837</v>
      </c>
      <c r="D65" s="2" t="str">
        <f t="shared" si="25"/>
        <v>Não</v>
      </c>
      <c r="E65" s="2">
        <f t="shared" si="26"/>
        <v>4</v>
      </c>
      <c r="F65" s="2">
        <v>9</v>
      </c>
      <c r="G65" s="2" t="str">
        <f t="shared" si="22"/>
        <v>Market Place</v>
      </c>
      <c r="H65" s="2">
        <v>11</v>
      </c>
      <c r="I65" s="2" t="str">
        <f t="shared" si="27"/>
        <v>Morango</v>
      </c>
      <c r="J65" s="2" t="str">
        <f t="shared" si="28"/>
        <v>Copinho</v>
      </c>
      <c r="K65" s="2">
        <v>5</v>
      </c>
      <c r="L65" s="2" t="str">
        <f t="shared" si="23"/>
        <v>Nenhuma</v>
      </c>
      <c r="M65" s="2">
        <v>16</v>
      </c>
      <c r="N65" s="2" t="str">
        <f t="shared" si="24"/>
        <v>Matt Demon</v>
      </c>
      <c r="O65" s="2">
        <v>1</v>
      </c>
      <c r="P65" s="3">
        <f>O65*VLOOKUP(H65,Dim_Produtos!A:E,5,FALSE)*(1-VLOOKUP(K65,Dim_Promocoes!A:C,3,FALSE))</f>
        <v>4.5</v>
      </c>
      <c r="Q65" s="3">
        <f>O65*VLOOKUP(H65,Dim_Produtos!A:D,4,FALSE)</f>
        <v>3</v>
      </c>
      <c r="R65" s="7">
        <f t="shared" si="7"/>
        <v>1.5</v>
      </c>
    </row>
    <row r="66" spans="1:18" x14ac:dyDescent="0.2">
      <c r="A66" s="2">
        <v>308</v>
      </c>
      <c r="B66" s="2">
        <v>11</v>
      </c>
      <c r="C66" s="18">
        <f>VLOOKUP(B66,Dim_Periodos!A:B,2,FALSE)</f>
        <v>42807</v>
      </c>
      <c r="D66" s="2" t="str">
        <f t="shared" si="25"/>
        <v>Não</v>
      </c>
      <c r="E66" s="2">
        <f t="shared" si="26"/>
        <v>3</v>
      </c>
      <c r="F66" s="2">
        <v>9</v>
      </c>
      <c r="G66" s="2" t="str">
        <f t="shared" si="22"/>
        <v>Market Place</v>
      </c>
      <c r="H66" s="2">
        <v>20</v>
      </c>
      <c r="I66" s="2" t="str">
        <f t="shared" si="27"/>
        <v>Abacaxi</v>
      </c>
      <c r="J66" s="2" t="str">
        <f t="shared" si="28"/>
        <v>Copinho</v>
      </c>
      <c r="K66" s="2">
        <v>1</v>
      </c>
      <c r="L66" s="2" t="str">
        <f t="shared" si="23"/>
        <v>Cupom</v>
      </c>
      <c r="M66" s="2">
        <v>28</v>
      </c>
      <c r="N66" s="2" t="str">
        <f t="shared" si="24"/>
        <v>Brad Pitt</v>
      </c>
      <c r="O66" s="2">
        <v>3</v>
      </c>
      <c r="P66" s="3">
        <f>O66*VLOOKUP(H66,Dim_Produtos!A:E,5,FALSE)*(1-VLOOKUP(K66,Dim_Promocoes!A:C,3,FALSE))</f>
        <v>11.399999999999999</v>
      </c>
      <c r="Q66" s="3">
        <f>O66*VLOOKUP(H66,Dim_Produtos!A:D,4,FALSE)</f>
        <v>6.6000000000000005</v>
      </c>
      <c r="R66" s="7">
        <f t="shared" si="7"/>
        <v>4.799999999999998</v>
      </c>
    </row>
    <row r="67" spans="1:18" x14ac:dyDescent="0.2">
      <c r="A67" s="2">
        <v>312</v>
      </c>
      <c r="B67" s="2">
        <v>35</v>
      </c>
      <c r="C67" s="18">
        <f>VLOOKUP(B67,Dim_Periodos!A:B,2,FALSE)</f>
        <v>42845</v>
      </c>
      <c r="D67" s="2" t="str">
        <f t="shared" si="25"/>
        <v>Não</v>
      </c>
      <c r="E67" s="2">
        <f t="shared" si="26"/>
        <v>4</v>
      </c>
      <c r="F67" s="2">
        <v>1</v>
      </c>
      <c r="G67" s="2" t="str">
        <f t="shared" si="22"/>
        <v>Iguatemi</v>
      </c>
      <c r="H67" s="2">
        <v>22</v>
      </c>
      <c r="I67" s="2" t="str">
        <f t="shared" si="27"/>
        <v>Abacaxi</v>
      </c>
      <c r="J67" s="2" t="str">
        <f t="shared" si="28"/>
        <v>Casquinha</v>
      </c>
      <c r="K67" s="2">
        <v>3</v>
      </c>
      <c r="L67" s="2" t="str">
        <f t="shared" si="23"/>
        <v>e_mail</v>
      </c>
      <c r="M67" s="2">
        <v>18</v>
      </c>
      <c r="N67" s="2" t="str">
        <f t="shared" si="24"/>
        <v>Julia Roberts</v>
      </c>
      <c r="O67" s="2">
        <v>3</v>
      </c>
      <c r="P67" s="3">
        <f>O67*VLOOKUP(H67,Dim_Produtos!A:E,5,FALSE)*(1-VLOOKUP(K67,Dim_Promocoes!A:C,3,FALSE))</f>
        <v>11.399999999999999</v>
      </c>
      <c r="Q67" s="3">
        <f>O67*VLOOKUP(H67,Dim_Produtos!A:D,4,FALSE)</f>
        <v>6.6000000000000005</v>
      </c>
      <c r="R67" s="7">
        <f t="shared" ref="R67:R93" si="29">P67-Q67</f>
        <v>4.799999999999998</v>
      </c>
    </row>
    <row r="68" spans="1:18" x14ac:dyDescent="0.2">
      <c r="A68" s="2">
        <v>321</v>
      </c>
      <c r="B68" s="2">
        <v>23</v>
      </c>
      <c r="C68" s="18">
        <f>VLOOKUP(B68,Dim_Periodos!A:B,2,FALSE)</f>
        <v>42823</v>
      </c>
      <c r="D68" s="2" t="str">
        <f t="shared" si="25"/>
        <v>Não</v>
      </c>
      <c r="E68" s="2">
        <f t="shared" si="26"/>
        <v>3</v>
      </c>
      <c r="F68" s="2">
        <v>5</v>
      </c>
      <c r="G68" s="2" t="str">
        <f t="shared" ref="G68:G79" si="30">VLOOKUP(F68,Tabela_Lojas,2,FALSE)</f>
        <v>Villa Lobos</v>
      </c>
      <c r="H68" s="2">
        <v>23</v>
      </c>
      <c r="I68" s="2" t="str">
        <f t="shared" si="27"/>
        <v>Abacaxi</v>
      </c>
      <c r="J68" s="2" t="str">
        <f t="shared" si="28"/>
        <v>Pote 250g</v>
      </c>
      <c r="K68" s="2">
        <v>5</v>
      </c>
      <c r="L68" s="2" t="str">
        <f t="shared" ref="L68:L79" si="31">VLOOKUP(K68,Tabela_Promocoes,2,FALSE)</f>
        <v>Nenhuma</v>
      </c>
      <c r="M68" s="2">
        <v>41</v>
      </c>
      <c r="N68" s="2" t="str">
        <f t="shared" ref="N68:N79" si="32">VLOOKUP(M68,Tabela_Clientes,2,FALSE)</f>
        <v>Sophie Marceau</v>
      </c>
      <c r="O68" s="2">
        <v>1</v>
      </c>
      <c r="P68" s="3">
        <f>O68*VLOOKUP(H68,Dim_Produtos!A:E,5,FALSE)*(1-VLOOKUP(K68,Dim_Promocoes!A:C,3,FALSE))</f>
        <v>6</v>
      </c>
      <c r="Q68" s="3">
        <f>O68*VLOOKUP(H68,Dim_Produtos!A:D,4,FALSE)</f>
        <v>3.2</v>
      </c>
      <c r="R68" s="7">
        <f t="shared" si="29"/>
        <v>2.8</v>
      </c>
    </row>
    <row r="69" spans="1:18" x14ac:dyDescent="0.2">
      <c r="A69" s="2">
        <v>331</v>
      </c>
      <c r="B69" s="2">
        <v>30</v>
      </c>
      <c r="C69" s="18">
        <f>VLOOKUP(B69,Dim_Periodos!A:B,2,FALSE)</f>
        <v>42840</v>
      </c>
      <c r="D69" s="2" t="str">
        <f t="shared" ref="D69:D79" si="33">VLOOKUP(B69,Tabela_Periodo,3,FALSE)</f>
        <v>Sim</v>
      </c>
      <c r="E69" s="2">
        <f t="shared" ref="E69:E79" si="34">VLOOKUP(B69,Tabela_Periodo,4,FALSE)</f>
        <v>4</v>
      </c>
      <c r="F69" s="2">
        <v>4</v>
      </c>
      <c r="G69" s="2" t="str">
        <f t="shared" si="30"/>
        <v>Morumbi</v>
      </c>
      <c r="H69" s="2">
        <v>11</v>
      </c>
      <c r="I69" s="2" t="str">
        <f t="shared" ref="I69:I79" si="35">VLOOKUP(H69,Tabela_Produtos,2,FALSE)</f>
        <v>Morango</v>
      </c>
      <c r="J69" s="2" t="str">
        <f t="shared" ref="J69:J79" si="36">VLOOKUP(H69,Tabela_Produtos,3,FALSE)</f>
        <v>Copinho</v>
      </c>
      <c r="K69" s="2">
        <v>1</v>
      </c>
      <c r="L69" s="2" t="str">
        <f t="shared" si="31"/>
        <v>Cupom</v>
      </c>
      <c r="M69" s="2">
        <v>34</v>
      </c>
      <c r="N69" s="2" t="str">
        <f t="shared" si="32"/>
        <v>Val Kilmer</v>
      </c>
      <c r="O69" s="2">
        <v>4</v>
      </c>
      <c r="P69" s="3">
        <f>O69*VLOOKUP(H69,Dim_Produtos!A:E,5,FALSE)*(1-VLOOKUP(K69,Dim_Promocoes!A:C,3,FALSE))</f>
        <v>17.099999999999998</v>
      </c>
      <c r="Q69" s="3">
        <f>O69*VLOOKUP(H69,Dim_Produtos!A:D,4,FALSE)</f>
        <v>12</v>
      </c>
      <c r="R69" s="7">
        <f t="shared" si="29"/>
        <v>5.0999999999999979</v>
      </c>
    </row>
    <row r="70" spans="1:18" x14ac:dyDescent="0.2">
      <c r="A70" s="2">
        <v>333</v>
      </c>
      <c r="B70" s="2">
        <v>34</v>
      </c>
      <c r="C70" s="18">
        <f>VLOOKUP(B70,Dim_Periodos!A:B,2,FALSE)</f>
        <v>42843</v>
      </c>
      <c r="D70" s="2" t="str">
        <f t="shared" si="33"/>
        <v>Não</v>
      </c>
      <c r="E70" s="2">
        <f t="shared" si="34"/>
        <v>4</v>
      </c>
      <c r="F70" s="2">
        <v>9</v>
      </c>
      <c r="G70" s="2" t="str">
        <f t="shared" si="30"/>
        <v>Market Place</v>
      </c>
      <c r="H70" s="2">
        <v>14</v>
      </c>
      <c r="I70" s="2" t="str">
        <f t="shared" si="35"/>
        <v>Morango</v>
      </c>
      <c r="J70" s="2" t="str">
        <f t="shared" si="36"/>
        <v>Pote 500g</v>
      </c>
      <c r="K70" s="2">
        <v>1</v>
      </c>
      <c r="L70" s="2" t="str">
        <f t="shared" si="31"/>
        <v>Cupom</v>
      </c>
      <c r="M70" s="2">
        <v>28</v>
      </c>
      <c r="N70" s="2" t="str">
        <f t="shared" si="32"/>
        <v>Brad Pitt</v>
      </c>
      <c r="O70" s="2">
        <v>1</v>
      </c>
      <c r="P70" s="3">
        <f>O70*VLOOKUP(H70,Dim_Produtos!A:E,5,FALSE)*(1-VLOOKUP(K70,Dim_Promocoes!A:C,3,FALSE))</f>
        <v>11.399999999999999</v>
      </c>
      <c r="Q70" s="3">
        <f>O70*VLOOKUP(H70,Dim_Produtos!A:D,4,FALSE)</f>
        <v>7.1999999999999993</v>
      </c>
      <c r="R70" s="7">
        <f t="shared" si="29"/>
        <v>4.1999999999999993</v>
      </c>
    </row>
    <row r="71" spans="1:18" x14ac:dyDescent="0.2">
      <c r="A71" s="2">
        <v>342</v>
      </c>
      <c r="B71" s="2">
        <v>9</v>
      </c>
      <c r="C71" s="18">
        <f>VLOOKUP(B71,Dim_Periodos!A:B,2,FALSE)</f>
        <v>42805</v>
      </c>
      <c r="D71" s="2" t="str">
        <f t="shared" si="33"/>
        <v>Sim</v>
      </c>
      <c r="E71" s="2">
        <f t="shared" si="34"/>
        <v>3</v>
      </c>
      <c r="F71" s="2">
        <v>4</v>
      </c>
      <c r="G71" s="2" t="str">
        <f t="shared" si="30"/>
        <v>Morumbi</v>
      </c>
      <c r="H71" s="2">
        <v>23</v>
      </c>
      <c r="I71" s="2" t="str">
        <f t="shared" si="35"/>
        <v>Abacaxi</v>
      </c>
      <c r="J71" s="2" t="str">
        <f t="shared" si="36"/>
        <v>Pote 250g</v>
      </c>
      <c r="K71" s="2">
        <v>4</v>
      </c>
      <c r="L71" s="2" t="str">
        <f t="shared" si="31"/>
        <v>WhatsUp</v>
      </c>
      <c r="M71" s="2">
        <v>11</v>
      </c>
      <c r="N71" s="2" t="str">
        <f t="shared" si="32"/>
        <v>Antonio Banderas</v>
      </c>
      <c r="O71" s="2">
        <v>4</v>
      </c>
      <c r="P71" s="3">
        <f>O71*VLOOKUP(H71,Dim_Produtos!A:E,5,FALSE)*(1-VLOOKUP(K71,Dim_Promocoes!A:C,3,FALSE))</f>
        <v>23.04</v>
      </c>
      <c r="Q71" s="3">
        <f>O71*VLOOKUP(H71,Dim_Produtos!A:D,4,FALSE)</f>
        <v>12.8</v>
      </c>
      <c r="R71" s="7">
        <f t="shared" si="29"/>
        <v>10.239999999999998</v>
      </c>
    </row>
    <row r="72" spans="1:18" x14ac:dyDescent="0.2">
      <c r="A72" s="2">
        <v>345</v>
      </c>
      <c r="B72" s="2">
        <v>32</v>
      </c>
      <c r="C72" s="18">
        <f>VLOOKUP(B72,Dim_Periodos!A:B,2,FALSE)</f>
        <v>42842</v>
      </c>
      <c r="D72" s="2" t="str">
        <f t="shared" si="33"/>
        <v>Não</v>
      </c>
      <c r="E72" s="2">
        <f t="shared" si="34"/>
        <v>4</v>
      </c>
      <c r="F72" s="2">
        <v>4</v>
      </c>
      <c r="G72" s="2" t="str">
        <f t="shared" si="30"/>
        <v>Morumbi</v>
      </c>
      <c r="H72" s="2">
        <v>11</v>
      </c>
      <c r="I72" s="2" t="str">
        <f t="shared" si="35"/>
        <v>Morango</v>
      </c>
      <c r="J72" s="2" t="str">
        <f t="shared" si="36"/>
        <v>Copinho</v>
      </c>
      <c r="K72" s="2">
        <v>3</v>
      </c>
      <c r="L72" s="2" t="str">
        <f t="shared" si="31"/>
        <v>e_mail</v>
      </c>
      <c r="M72" s="2">
        <v>21</v>
      </c>
      <c r="N72" s="2" t="str">
        <f t="shared" si="32"/>
        <v>Charlize Theron</v>
      </c>
      <c r="O72" s="2">
        <v>2</v>
      </c>
      <c r="P72" s="3">
        <f>O72*VLOOKUP(H72,Dim_Produtos!A:E,5,FALSE)*(1-VLOOKUP(K72,Dim_Promocoes!A:C,3,FALSE))</f>
        <v>8.5499999999999989</v>
      </c>
      <c r="Q72" s="3">
        <f>O72*VLOOKUP(H72,Dim_Produtos!A:D,4,FALSE)</f>
        <v>6</v>
      </c>
      <c r="R72" s="7">
        <f t="shared" si="29"/>
        <v>2.5499999999999989</v>
      </c>
    </row>
    <row r="73" spans="1:18" x14ac:dyDescent="0.2">
      <c r="A73" s="2">
        <v>347</v>
      </c>
      <c r="B73" s="2">
        <v>55</v>
      </c>
      <c r="C73" s="18">
        <f>VLOOKUP(B73,Dim_Periodos!A:B,2,FALSE)</f>
        <v>42880</v>
      </c>
      <c r="D73" s="2" t="str">
        <f t="shared" si="33"/>
        <v>Não</v>
      </c>
      <c r="E73" s="2">
        <f t="shared" si="34"/>
        <v>5</v>
      </c>
      <c r="F73" s="2">
        <v>5</v>
      </c>
      <c r="G73" s="2" t="str">
        <f t="shared" si="30"/>
        <v>Villa Lobos</v>
      </c>
      <c r="H73" s="2">
        <v>13</v>
      </c>
      <c r="I73" s="2" t="str">
        <f t="shared" si="35"/>
        <v>Morango</v>
      </c>
      <c r="J73" s="2" t="str">
        <f t="shared" si="36"/>
        <v>Pote 250g</v>
      </c>
      <c r="K73" s="2">
        <v>5</v>
      </c>
      <c r="L73" s="2" t="str">
        <f t="shared" si="31"/>
        <v>Nenhuma</v>
      </c>
      <c r="M73" s="2">
        <v>11</v>
      </c>
      <c r="N73" s="2" t="str">
        <f t="shared" si="32"/>
        <v>Antonio Banderas</v>
      </c>
      <c r="O73" s="2">
        <v>4</v>
      </c>
      <c r="P73" s="3">
        <f>O73*VLOOKUP(H73,Dim_Produtos!A:E,5,FALSE)*(1-VLOOKUP(K73,Dim_Promocoes!A:C,3,FALSE))</f>
        <v>28</v>
      </c>
      <c r="Q73" s="3">
        <f>O73*VLOOKUP(H73,Dim_Produtos!A:D,4,FALSE)</f>
        <v>16.8</v>
      </c>
      <c r="R73" s="7">
        <f t="shared" si="29"/>
        <v>11.2</v>
      </c>
    </row>
    <row r="74" spans="1:18" x14ac:dyDescent="0.2">
      <c r="A74" s="2">
        <v>354</v>
      </c>
      <c r="B74" s="2">
        <v>17</v>
      </c>
      <c r="C74" s="18">
        <f>VLOOKUP(B74,Dim_Periodos!A:B,2,FALSE)</f>
        <v>42812</v>
      </c>
      <c r="D74" s="2" t="str">
        <f t="shared" si="33"/>
        <v>Sim</v>
      </c>
      <c r="E74" s="2">
        <f t="shared" si="34"/>
        <v>3</v>
      </c>
      <c r="F74" s="2">
        <v>1</v>
      </c>
      <c r="G74" s="2" t="str">
        <f t="shared" si="30"/>
        <v>Iguatemi</v>
      </c>
      <c r="H74" s="2">
        <v>24</v>
      </c>
      <c r="I74" s="2" t="str">
        <f t="shared" si="35"/>
        <v>Abacaxi</v>
      </c>
      <c r="J74" s="2" t="str">
        <f t="shared" si="36"/>
        <v>Pote 500g</v>
      </c>
      <c r="K74" s="2">
        <v>5</v>
      </c>
      <c r="L74" s="2" t="str">
        <f t="shared" si="31"/>
        <v>Nenhuma</v>
      </c>
      <c r="M74" s="2">
        <v>25</v>
      </c>
      <c r="N74" s="2" t="str">
        <f t="shared" si="32"/>
        <v>Eric Bana</v>
      </c>
      <c r="O74" s="2">
        <v>4</v>
      </c>
      <c r="P74" s="3">
        <f>O74*VLOOKUP(H74,Dim_Produtos!A:E,5,FALSE)*(1-VLOOKUP(K74,Dim_Promocoes!A:C,3,FALSE))</f>
        <v>44</v>
      </c>
      <c r="Q74" s="3">
        <f>O74*VLOOKUP(H74,Dim_Produtos!A:D,4,FALSE)</f>
        <v>24</v>
      </c>
      <c r="R74" s="7">
        <f t="shared" si="29"/>
        <v>20</v>
      </c>
    </row>
    <row r="75" spans="1:18" x14ac:dyDescent="0.2">
      <c r="A75" s="2">
        <v>365</v>
      </c>
      <c r="B75" s="2">
        <v>55</v>
      </c>
      <c r="C75" s="18">
        <f>VLOOKUP(B75,Dim_Periodos!A:B,2,FALSE)</f>
        <v>42880</v>
      </c>
      <c r="D75" s="2" t="str">
        <f t="shared" si="33"/>
        <v>Não</v>
      </c>
      <c r="E75" s="2">
        <f t="shared" si="34"/>
        <v>5</v>
      </c>
      <c r="F75" s="2">
        <v>1</v>
      </c>
      <c r="G75" s="2" t="str">
        <f t="shared" si="30"/>
        <v>Iguatemi</v>
      </c>
      <c r="H75" s="2">
        <v>23</v>
      </c>
      <c r="I75" s="2" t="str">
        <f t="shared" si="35"/>
        <v>Abacaxi</v>
      </c>
      <c r="J75" s="2" t="str">
        <f t="shared" si="36"/>
        <v>Pote 250g</v>
      </c>
      <c r="K75" s="2">
        <v>4</v>
      </c>
      <c r="L75" s="2" t="str">
        <f t="shared" si="31"/>
        <v>WhatsUp</v>
      </c>
      <c r="M75" s="2">
        <v>30</v>
      </c>
      <c r="N75" s="2" t="str">
        <f t="shared" si="32"/>
        <v>Keanu Reeves</v>
      </c>
      <c r="O75" s="2">
        <v>4</v>
      </c>
      <c r="P75" s="3">
        <f>O75*VLOOKUP(H75,Dim_Produtos!A:E,5,FALSE)*(1-VLOOKUP(K75,Dim_Promocoes!A:C,3,FALSE))</f>
        <v>23.04</v>
      </c>
      <c r="Q75" s="3">
        <f>O75*VLOOKUP(H75,Dim_Produtos!A:D,4,FALSE)</f>
        <v>12.8</v>
      </c>
      <c r="R75" s="7">
        <f t="shared" si="29"/>
        <v>10.239999999999998</v>
      </c>
    </row>
    <row r="76" spans="1:18" x14ac:dyDescent="0.2">
      <c r="A76" s="2">
        <v>367</v>
      </c>
      <c r="B76" s="2">
        <v>43</v>
      </c>
      <c r="C76" s="18">
        <f>VLOOKUP(B76,Dim_Periodos!A:B,2,FALSE)</f>
        <v>42864</v>
      </c>
      <c r="D76" s="2" t="str">
        <f t="shared" si="33"/>
        <v>Não</v>
      </c>
      <c r="E76" s="2">
        <f t="shared" si="34"/>
        <v>5</v>
      </c>
      <c r="F76" s="2">
        <v>1</v>
      </c>
      <c r="G76" s="2" t="str">
        <f t="shared" si="30"/>
        <v>Iguatemi</v>
      </c>
      <c r="H76" s="2">
        <v>11</v>
      </c>
      <c r="I76" s="2" t="str">
        <f t="shared" si="35"/>
        <v>Morango</v>
      </c>
      <c r="J76" s="2" t="str">
        <f t="shared" si="36"/>
        <v>Copinho</v>
      </c>
      <c r="K76" s="2">
        <v>4</v>
      </c>
      <c r="L76" s="2" t="str">
        <f t="shared" si="31"/>
        <v>WhatsUp</v>
      </c>
      <c r="M76" s="2">
        <v>21</v>
      </c>
      <c r="N76" s="2" t="str">
        <f t="shared" si="32"/>
        <v>Charlize Theron</v>
      </c>
      <c r="O76" s="2">
        <v>3</v>
      </c>
      <c r="P76" s="3">
        <f>O76*VLOOKUP(H76,Dim_Produtos!A:E,5,FALSE)*(1-VLOOKUP(K76,Dim_Promocoes!A:C,3,FALSE))</f>
        <v>12.959999999999999</v>
      </c>
      <c r="Q76" s="3">
        <f>O76*VLOOKUP(H76,Dim_Produtos!A:D,4,FALSE)</f>
        <v>9</v>
      </c>
      <c r="R76" s="7">
        <f t="shared" si="29"/>
        <v>3.9599999999999991</v>
      </c>
    </row>
    <row r="77" spans="1:18" x14ac:dyDescent="0.2">
      <c r="A77" s="2">
        <v>375</v>
      </c>
      <c r="B77" s="2">
        <v>51</v>
      </c>
      <c r="C77" s="18">
        <f>VLOOKUP(B77,Dim_Periodos!A:B,2,FALSE)</f>
        <v>42874</v>
      </c>
      <c r="D77" s="2" t="str">
        <f t="shared" si="33"/>
        <v>Não</v>
      </c>
      <c r="E77" s="2">
        <f t="shared" si="34"/>
        <v>5</v>
      </c>
      <c r="F77" s="2">
        <v>1</v>
      </c>
      <c r="G77" s="2" t="str">
        <f t="shared" si="30"/>
        <v>Iguatemi</v>
      </c>
      <c r="H77" s="2">
        <v>18</v>
      </c>
      <c r="I77" s="2" t="str">
        <f t="shared" si="35"/>
        <v>Chocolate</v>
      </c>
      <c r="J77" s="2" t="str">
        <f t="shared" si="36"/>
        <v>Pote 500g</v>
      </c>
      <c r="K77" s="2">
        <v>1</v>
      </c>
      <c r="L77" s="2" t="str">
        <f t="shared" si="31"/>
        <v>Cupom</v>
      </c>
      <c r="M77" s="2">
        <v>19</v>
      </c>
      <c r="N77" s="2" t="str">
        <f t="shared" si="32"/>
        <v>Mel Gibson</v>
      </c>
      <c r="O77" s="2">
        <v>4</v>
      </c>
      <c r="P77" s="3">
        <f>O77*VLOOKUP(H77,Dim_Produtos!A:E,5,FALSE)*(1-VLOOKUP(K77,Dim_Promocoes!A:C,3,FALSE))</f>
        <v>49.4</v>
      </c>
      <c r="Q77" s="3">
        <f>O77*VLOOKUP(H77,Dim_Produtos!A:D,4,FALSE)</f>
        <v>31.2</v>
      </c>
      <c r="R77" s="7">
        <f t="shared" si="29"/>
        <v>18.2</v>
      </c>
    </row>
    <row r="78" spans="1:18" x14ac:dyDescent="0.2">
      <c r="A78" s="2">
        <v>376</v>
      </c>
      <c r="B78" s="2">
        <v>17</v>
      </c>
      <c r="C78" s="18">
        <f>VLOOKUP(B78,Dim_Periodos!A:B,2,FALSE)</f>
        <v>42812</v>
      </c>
      <c r="D78" s="2" t="str">
        <f t="shared" si="33"/>
        <v>Sim</v>
      </c>
      <c r="E78" s="2">
        <f t="shared" si="34"/>
        <v>3</v>
      </c>
      <c r="F78" s="2">
        <v>9</v>
      </c>
      <c r="G78" s="2" t="str">
        <f t="shared" si="30"/>
        <v>Market Place</v>
      </c>
      <c r="H78" s="2">
        <v>24</v>
      </c>
      <c r="I78" s="2" t="str">
        <f t="shared" si="35"/>
        <v>Abacaxi</v>
      </c>
      <c r="J78" s="2" t="str">
        <f t="shared" si="36"/>
        <v>Pote 500g</v>
      </c>
      <c r="K78" s="2">
        <v>5</v>
      </c>
      <c r="L78" s="2" t="str">
        <f t="shared" si="31"/>
        <v>Nenhuma</v>
      </c>
      <c r="M78" s="2">
        <v>42</v>
      </c>
      <c r="N78" s="2" t="str">
        <f t="shared" si="32"/>
        <v>Demi Moore</v>
      </c>
      <c r="O78" s="2">
        <v>1</v>
      </c>
      <c r="P78" s="3">
        <f>O78*VLOOKUP(H78,Dim_Produtos!A:E,5,FALSE)*(1-VLOOKUP(K78,Dim_Promocoes!A:C,3,FALSE))</f>
        <v>11</v>
      </c>
      <c r="Q78" s="3">
        <f>O78*VLOOKUP(H78,Dim_Produtos!A:D,4,FALSE)</f>
        <v>6</v>
      </c>
      <c r="R78" s="7">
        <f t="shared" si="29"/>
        <v>5</v>
      </c>
    </row>
    <row r="79" spans="1:18" x14ac:dyDescent="0.2">
      <c r="A79" s="2">
        <v>383</v>
      </c>
      <c r="B79" s="2">
        <v>7</v>
      </c>
      <c r="C79" s="18">
        <f>VLOOKUP(B79,Dim_Periodos!A:B,2,FALSE)</f>
        <v>42784</v>
      </c>
      <c r="D79" s="2" t="str">
        <f t="shared" si="33"/>
        <v>Sim</v>
      </c>
      <c r="E79" s="2">
        <f t="shared" si="34"/>
        <v>2</v>
      </c>
      <c r="F79" s="2">
        <v>1</v>
      </c>
      <c r="G79" s="2" t="str">
        <f t="shared" si="30"/>
        <v>Iguatemi</v>
      </c>
      <c r="H79" s="2">
        <v>13</v>
      </c>
      <c r="I79" s="2" t="str">
        <f t="shared" si="35"/>
        <v>Morango</v>
      </c>
      <c r="J79" s="2" t="str">
        <f t="shared" si="36"/>
        <v>Pote 250g</v>
      </c>
      <c r="K79" s="2">
        <v>1</v>
      </c>
      <c r="L79" s="2" t="str">
        <f t="shared" si="31"/>
        <v>Cupom</v>
      </c>
      <c r="M79" s="2">
        <v>6</v>
      </c>
      <c r="N79" s="2" t="str">
        <f t="shared" si="32"/>
        <v>Orlando Bloom</v>
      </c>
      <c r="O79" s="2">
        <v>4</v>
      </c>
      <c r="P79" s="3">
        <f>O79*VLOOKUP(H79,Dim_Produtos!A:E,5,FALSE)*(1-VLOOKUP(K79,Dim_Promocoes!A:C,3,FALSE))</f>
        <v>26.599999999999998</v>
      </c>
      <c r="Q79" s="3">
        <f>O79*VLOOKUP(H79,Dim_Produtos!A:D,4,FALSE)</f>
        <v>16.8</v>
      </c>
      <c r="R79" s="7">
        <f t="shared" si="29"/>
        <v>9.7999999999999972</v>
      </c>
    </row>
    <row r="80" spans="1:18" x14ac:dyDescent="0.2">
      <c r="A80" s="2">
        <v>391</v>
      </c>
      <c r="B80" s="2">
        <v>11</v>
      </c>
      <c r="C80" s="18">
        <f>VLOOKUP(B80,Dim_Periodos!A:B,2,FALSE)</f>
        <v>42807</v>
      </c>
      <c r="D80" s="2" t="str">
        <f t="shared" ref="D80:D89" si="37">VLOOKUP(B80,Tabela_Periodo,3,FALSE)</f>
        <v>Não</v>
      </c>
      <c r="E80" s="2">
        <f t="shared" ref="E80:E89" si="38">VLOOKUP(B80,Tabela_Periodo,4,FALSE)</f>
        <v>3</v>
      </c>
      <c r="F80" s="2">
        <v>1</v>
      </c>
      <c r="G80" s="2" t="str">
        <f t="shared" ref="G80:G87" si="39">VLOOKUP(F80,Tabela_Lojas,2,FALSE)</f>
        <v>Iguatemi</v>
      </c>
      <c r="H80" s="2">
        <v>24</v>
      </c>
      <c r="I80" s="2" t="str">
        <f t="shared" ref="I80:I89" si="40">VLOOKUP(H80,Tabela_Produtos,2,FALSE)</f>
        <v>Abacaxi</v>
      </c>
      <c r="J80" s="2" t="str">
        <f t="shared" ref="J80:J89" si="41">VLOOKUP(H80,Tabela_Produtos,3,FALSE)</f>
        <v>Pote 500g</v>
      </c>
      <c r="K80" s="2">
        <v>2</v>
      </c>
      <c r="L80" s="2" t="str">
        <f t="shared" ref="L80:L87" si="42">VLOOKUP(K80,Tabela_Promocoes,2,FALSE)</f>
        <v>SMS</v>
      </c>
      <c r="M80" s="2">
        <v>42</v>
      </c>
      <c r="N80" s="2" t="str">
        <f t="shared" ref="N80:N87" si="43">VLOOKUP(M80,Tabela_Clientes,2,FALSE)</f>
        <v>Demi Moore</v>
      </c>
      <c r="O80" s="2">
        <v>2</v>
      </c>
      <c r="P80" s="3">
        <f>O80*VLOOKUP(H80,Dim_Produtos!A:E,5,FALSE)*(1-VLOOKUP(K80,Dim_Promocoes!A:C,3,FALSE))</f>
        <v>21.34</v>
      </c>
      <c r="Q80" s="3">
        <f>O80*VLOOKUP(H80,Dim_Produtos!A:D,4,FALSE)</f>
        <v>12</v>
      </c>
      <c r="R80" s="7">
        <f t="shared" si="29"/>
        <v>9.34</v>
      </c>
    </row>
    <row r="81" spans="1:18" x14ac:dyDescent="0.2">
      <c r="A81" s="2">
        <v>413</v>
      </c>
      <c r="B81" s="2">
        <v>53</v>
      </c>
      <c r="C81" s="18">
        <f>VLOOKUP(B81,Dim_Periodos!A:B,2,FALSE)</f>
        <v>42878</v>
      </c>
      <c r="D81" s="2" t="str">
        <f t="shared" si="37"/>
        <v>Não</v>
      </c>
      <c r="E81" s="2">
        <f t="shared" si="38"/>
        <v>5</v>
      </c>
      <c r="F81" s="2">
        <v>1</v>
      </c>
      <c r="G81" s="2" t="str">
        <f t="shared" si="39"/>
        <v>Iguatemi</v>
      </c>
      <c r="H81" s="2">
        <v>11</v>
      </c>
      <c r="I81" s="2" t="str">
        <f t="shared" si="40"/>
        <v>Morango</v>
      </c>
      <c r="J81" s="2" t="str">
        <f t="shared" si="41"/>
        <v>Copinho</v>
      </c>
      <c r="K81" s="2">
        <v>5</v>
      </c>
      <c r="L81" s="2" t="str">
        <f t="shared" si="42"/>
        <v>Nenhuma</v>
      </c>
      <c r="M81" s="2">
        <v>42</v>
      </c>
      <c r="N81" s="2" t="str">
        <f t="shared" si="43"/>
        <v>Demi Moore</v>
      </c>
      <c r="O81" s="2">
        <v>3</v>
      </c>
      <c r="P81" s="3">
        <f>O81*VLOOKUP(H81,Dim_Produtos!A:E,5,FALSE)*(1-VLOOKUP(K81,Dim_Promocoes!A:C,3,FALSE))</f>
        <v>13.5</v>
      </c>
      <c r="Q81" s="3">
        <f>O81*VLOOKUP(H81,Dim_Produtos!A:D,4,FALSE)</f>
        <v>9</v>
      </c>
      <c r="R81" s="7">
        <f t="shared" si="29"/>
        <v>4.5</v>
      </c>
    </row>
    <row r="82" spans="1:18" x14ac:dyDescent="0.2">
      <c r="A82" s="2">
        <v>415</v>
      </c>
      <c r="B82" s="2">
        <v>27</v>
      </c>
      <c r="C82" s="18">
        <f>VLOOKUP(B82,Dim_Periodos!A:B,2,FALSE)</f>
        <v>42835</v>
      </c>
      <c r="D82" s="2" t="str">
        <f t="shared" si="37"/>
        <v>Não</v>
      </c>
      <c r="E82" s="2">
        <f t="shared" si="38"/>
        <v>4</v>
      </c>
      <c r="F82" s="2">
        <v>5</v>
      </c>
      <c r="G82" s="2" t="str">
        <f t="shared" si="39"/>
        <v>Villa Lobos</v>
      </c>
      <c r="H82" s="2">
        <v>12</v>
      </c>
      <c r="I82" s="2" t="str">
        <f t="shared" si="40"/>
        <v>Morango</v>
      </c>
      <c r="J82" s="2" t="str">
        <f t="shared" si="41"/>
        <v>Casquinha</v>
      </c>
      <c r="K82" s="2">
        <v>2</v>
      </c>
      <c r="L82" s="2" t="str">
        <f t="shared" si="42"/>
        <v>SMS</v>
      </c>
      <c r="M82" s="2">
        <v>19</v>
      </c>
      <c r="N82" s="2" t="str">
        <f t="shared" si="43"/>
        <v>Mel Gibson</v>
      </c>
      <c r="O82" s="2">
        <v>2</v>
      </c>
      <c r="P82" s="3">
        <f>O82*VLOOKUP(H82,Dim_Produtos!A:E,5,FALSE)*(1-VLOOKUP(K82,Dim_Promocoes!A:C,3,FALSE))</f>
        <v>8.73</v>
      </c>
      <c r="Q82" s="3">
        <f>O82*VLOOKUP(H82,Dim_Produtos!A:D,4,FALSE)</f>
        <v>6</v>
      </c>
      <c r="R82" s="7">
        <f t="shared" si="29"/>
        <v>2.7300000000000004</v>
      </c>
    </row>
    <row r="83" spans="1:18" x14ac:dyDescent="0.2">
      <c r="A83" s="2">
        <v>419</v>
      </c>
      <c r="B83" s="2">
        <v>25</v>
      </c>
      <c r="C83" s="18">
        <f>VLOOKUP(B83,Dim_Periodos!A:B,2,FALSE)</f>
        <v>42824</v>
      </c>
      <c r="D83" s="2" t="str">
        <f t="shared" si="37"/>
        <v>Não</v>
      </c>
      <c r="E83" s="2">
        <f t="shared" si="38"/>
        <v>3</v>
      </c>
      <c r="F83" s="2">
        <v>9</v>
      </c>
      <c r="G83" s="2" t="str">
        <f t="shared" si="39"/>
        <v>Market Place</v>
      </c>
      <c r="H83" s="2">
        <v>13</v>
      </c>
      <c r="I83" s="2" t="str">
        <f t="shared" si="40"/>
        <v>Morango</v>
      </c>
      <c r="J83" s="2" t="str">
        <f t="shared" si="41"/>
        <v>Pote 250g</v>
      </c>
      <c r="K83" s="2">
        <v>1</v>
      </c>
      <c r="L83" s="2" t="str">
        <f t="shared" si="42"/>
        <v>Cupom</v>
      </c>
      <c r="M83" s="2">
        <v>14</v>
      </c>
      <c r="N83" s="2" t="str">
        <f t="shared" si="43"/>
        <v>George Clooney</v>
      </c>
      <c r="O83" s="2">
        <v>2</v>
      </c>
      <c r="P83" s="3">
        <f>O83*VLOOKUP(H83,Dim_Produtos!A:E,5,FALSE)*(1-VLOOKUP(K83,Dim_Promocoes!A:C,3,FALSE))</f>
        <v>13.299999999999999</v>
      </c>
      <c r="Q83" s="3">
        <f>O83*VLOOKUP(H83,Dim_Produtos!A:D,4,FALSE)</f>
        <v>8.4</v>
      </c>
      <c r="R83" s="7">
        <f t="shared" si="29"/>
        <v>4.8999999999999986</v>
      </c>
    </row>
    <row r="84" spans="1:18" x14ac:dyDescent="0.2">
      <c r="A84" s="2">
        <v>420</v>
      </c>
      <c r="B84" s="2">
        <v>2</v>
      </c>
      <c r="C84" s="18">
        <f>VLOOKUP(B84,Dim_Periodos!A:B,2,FALSE)</f>
        <v>42767</v>
      </c>
      <c r="D84" s="2" t="str">
        <f t="shared" si="37"/>
        <v>Não</v>
      </c>
      <c r="E84" s="2">
        <f t="shared" si="38"/>
        <v>2</v>
      </c>
      <c r="F84" s="2">
        <v>5</v>
      </c>
      <c r="G84" s="2" t="str">
        <f t="shared" si="39"/>
        <v>Villa Lobos</v>
      </c>
      <c r="H84" s="2">
        <v>13</v>
      </c>
      <c r="I84" s="2" t="str">
        <f t="shared" si="40"/>
        <v>Morango</v>
      </c>
      <c r="J84" s="2" t="str">
        <f t="shared" si="41"/>
        <v>Pote 250g</v>
      </c>
      <c r="K84" s="2">
        <v>2</v>
      </c>
      <c r="L84" s="2" t="str">
        <f t="shared" si="42"/>
        <v>SMS</v>
      </c>
      <c r="M84" s="2">
        <v>3</v>
      </c>
      <c r="N84" s="2" t="str">
        <f t="shared" si="43"/>
        <v>Tom Cruise</v>
      </c>
      <c r="O84" s="2">
        <v>4</v>
      </c>
      <c r="P84" s="3">
        <f>O84*VLOOKUP(H84,Dim_Produtos!A:E,5,FALSE)*(1-VLOOKUP(K84,Dim_Promocoes!A:C,3,FALSE))</f>
        <v>27.16</v>
      </c>
      <c r="Q84" s="3">
        <f>O84*VLOOKUP(H84,Dim_Produtos!A:D,4,FALSE)</f>
        <v>16.8</v>
      </c>
      <c r="R84" s="7">
        <f t="shared" si="29"/>
        <v>10.36</v>
      </c>
    </row>
    <row r="85" spans="1:18" x14ac:dyDescent="0.2">
      <c r="A85" s="2">
        <v>421</v>
      </c>
      <c r="B85" s="2">
        <v>48</v>
      </c>
      <c r="C85" s="18">
        <f>VLOOKUP(B85,Dim_Periodos!A:B,2,FALSE)</f>
        <v>42870</v>
      </c>
      <c r="D85" s="2" t="str">
        <f t="shared" si="37"/>
        <v>Não</v>
      </c>
      <c r="E85" s="2">
        <f t="shared" si="38"/>
        <v>5</v>
      </c>
      <c r="F85" s="2">
        <v>5</v>
      </c>
      <c r="G85" s="2" t="str">
        <f t="shared" si="39"/>
        <v>Villa Lobos</v>
      </c>
      <c r="H85" s="2">
        <v>11</v>
      </c>
      <c r="I85" s="2" t="str">
        <f t="shared" si="40"/>
        <v>Morango</v>
      </c>
      <c r="J85" s="2" t="str">
        <f t="shared" si="41"/>
        <v>Copinho</v>
      </c>
      <c r="K85" s="2">
        <v>2</v>
      </c>
      <c r="L85" s="2" t="str">
        <f t="shared" si="42"/>
        <v>SMS</v>
      </c>
      <c r="M85" s="2">
        <v>28</v>
      </c>
      <c r="N85" s="2" t="str">
        <f t="shared" si="43"/>
        <v>Brad Pitt</v>
      </c>
      <c r="O85" s="2">
        <v>3</v>
      </c>
      <c r="P85" s="3">
        <f>O85*VLOOKUP(H85,Dim_Produtos!A:E,5,FALSE)*(1-VLOOKUP(K85,Dim_Promocoes!A:C,3,FALSE))</f>
        <v>13.094999999999999</v>
      </c>
      <c r="Q85" s="3">
        <f>O85*VLOOKUP(H85,Dim_Produtos!A:D,4,FALSE)</f>
        <v>9</v>
      </c>
      <c r="R85" s="7">
        <f t="shared" si="29"/>
        <v>4.0949999999999989</v>
      </c>
    </row>
    <row r="86" spans="1:18" x14ac:dyDescent="0.2">
      <c r="A86" s="2">
        <v>432</v>
      </c>
      <c r="B86" s="2">
        <v>23</v>
      </c>
      <c r="C86" s="18">
        <f>VLOOKUP(B86,Dim_Periodos!A:B,2,FALSE)</f>
        <v>42823</v>
      </c>
      <c r="D86" s="2" t="str">
        <f t="shared" si="37"/>
        <v>Não</v>
      </c>
      <c r="E86" s="2">
        <f t="shared" si="38"/>
        <v>3</v>
      </c>
      <c r="F86" s="2">
        <v>9</v>
      </c>
      <c r="G86" s="2" t="str">
        <f t="shared" si="39"/>
        <v>Market Place</v>
      </c>
      <c r="H86" s="2">
        <v>14</v>
      </c>
      <c r="I86" s="2" t="str">
        <f t="shared" si="40"/>
        <v>Morango</v>
      </c>
      <c r="J86" s="2" t="str">
        <f t="shared" si="41"/>
        <v>Pote 500g</v>
      </c>
      <c r="K86" s="2">
        <v>3</v>
      </c>
      <c r="L86" s="2" t="str">
        <f t="shared" si="42"/>
        <v>e_mail</v>
      </c>
      <c r="M86" s="2">
        <v>41</v>
      </c>
      <c r="N86" s="2" t="str">
        <f t="shared" si="43"/>
        <v>Sophie Marceau</v>
      </c>
      <c r="O86" s="2">
        <v>1</v>
      </c>
      <c r="P86" s="3">
        <f>O86*VLOOKUP(H86,Dim_Produtos!A:E,5,FALSE)*(1-VLOOKUP(K86,Dim_Promocoes!A:C,3,FALSE))</f>
        <v>11.399999999999999</v>
      </c>
      <c r="Q86" s="3">
        <f>O86*VLOOKUP(H86,Dim_Produtos!A:D,4,FALSE)</f>
        <v>7.1999999999999993</v>
      </c>
      <c r="R86" s="7">
        <f t="shared" si="29"/>
        <v>4.1999999999999993</v>
      </c>
    </row>
    <row r="87" spans="1:18" x14ac:dyDescent="0.2">
      <c r="A87" s="2">
        <v>444</v>
      </c>
      <c r="B87" s="2">
        <v>13</v>
      </c>
      <c r="C87" s="18">
        <f>VLOOKUP(B87,Dim_Periodos!A:B,2,FALSE)</f>
        <v>42811</v>
      </c>
      <c r="D87" s="2" t="str">
        <f t="shared" si="37"/>
        <v>Não</v>
      </c>
      <c r="E87" s="2">
        <f t="shared" si="38"/>
        <v>3</v>
      </c>
      <c r="F87" s="2">
        <v>1</v>
      </c>
      <c r="G87" s="2" t="str">
        <f t="shared" si="39"/>
        <v>Iguatemi</v>
      </c>
      <c r="H87" s="2">
        <v>11</v>
      </c>
      <c r="I87" s="2" t="str">
        <f t="shared" si="40"/>
        <v>Morango</v>
      </c>
      <c r="J87" s="2" t="str">
        <f t="shared" si="41"/>
        <v>Copinho</v>
      </c>
      <c r="K87" s="2">
        <v>5</v>
      </c>
      <c r="L87" s="2" t="str">
        <f t="shared" si="42"/>
        <v>Nenhuma</v>
      </c>
      <c r="M87" s="2">
        <v>34</v>
      </c>
      <c r="N87" s="2" t="str">
        <f t="shared" si="43"/>
        <v>Val Kilmer</v>
      </c>
      <c r="O87" s="2">
        <v>4</v>
      </c>
      <c r="P87" s="3">
        <f>O87*VLOOKUP(H87,Dim_Produtos!A:E,5,FALSE)*(1-VLOOKUP(K87,Dim_Promocoes!A:C,3,FALSE))</f>
        <v>18</v>
      </c>
      <c r="Q87" s="3">
        <f>O87*VLOOKUP(H87,Dim_Produtos!A:D,4,FALSE)</f>
        <v>12</v>
      </c>
      <c r="R87" s="7">
        <f t="shared" si="29"/>
        <v>6</v>
      </c>
    </row>
    <row r="88" spans="1:18" x14ac:dyDescent="0.2">
      <c r="A88" s="2">
        <v>449</v>
      </c>
      <c r="B88" s="2">
        <v>30</v>
      </c>
      <c r="C88" s="18">
        <f>VLOOKUP(B88,Dim_Periodos!A:B,2,FALSE)</f>
        <v>42840</v>
      </c>
      <c r="D88" s="2" t="str">
        <f t="shared" si="37"/>
        <v>Sim</v>
      </c>
      <c r="E88" s="2">
        <f t="shared" si="38"/>
        <v>4</v>
      </c>
      <c r="F88" s="2">
        <v>5</v>
      </c>
      <c r="G88" s="2" t="str">
        <f t="shared" ref="G88:G93" si="44">VLOOKUP(F88,Tabela_Lojas,2,FALSE)</f>
        <v>Villa Lobos</v>
      </c>
      <c r="H88" s="2">
        <v>13</v>
      </c>
      <c r="I88" s="2" t="str">
        <f t="shared" si="40"/>
        <v>Morango</v>
      </c>
      <c r="J88" s="2" t="str">
        <f t="shared" si="41"/>
        <v>Pote 250g</v>
      </c>
      <c r="K88" s="2">
        <v>4</v>
      </c>
      <c r="L88" s="2" t="str">
        <f t="shared" ref="L88:L93" si="45">VLOOKUP(K88,Tabela_Promocoes,2,FALSE)</f>
        <v>WhatsUp</v>
      </c>
      <c r="M88" s="2">
        <v>11</v>
      </c>
      <c r="N88" s="2" t="str">
        <f t="shared" ref="N88:N93" si="46">VLOOKUP(M88,Tabela_Clientes,2,FALSE)</f>
        <v>Antonio Banderas</v>
      </c>
      <c r="O88" s="2">
        <v>3</v>
      </c>
      <c r="P88" s="3">
        <f>O88*VLOOKUP(H88,Dim_Produtos!A:E,5,FALSE)*(1-VLOOKUP(K88,Dim_Promocoes!A:C,3,FALSE))</f>
        <v>20.16</v>
      </c>
      <c r="Q88" s="3">
        <f>O88*VLOOKUP(H88,Dim_Produtos!A:D,4,FALSE)</f>
        <v>12.600000000000001</v>
      </c>
      <c r="R88" s="7">
        <f t="shared" si="29"/>
        <v>7.5599999999999987</v>
      </c>
    </row>
    <row r="89" spans="1:18" x14ac:dyDescent="0.2">
      <c r="A89" s="2">
        <v>451</v>
      </c>
      <c r="B89" s="2">
        <v>1</v>
      </c>
      <c r="C89" s="18">
        <f>VLOOKUP(B89,Dim_Periodos!A:B,2,FALSE)</f>
        <v>42752</v>
      </c>
      <c r="D89" s="2" t="str">
        <f t="shared" si="37"/>
        <v>Não</v>
      </c>
      <c r="E89" s="2">
        <f t="shared" si="38"/>
        <v>1</v>
      </c>
      <c r="F89" s="2">
        <v>5</v>
      </c>
      <c r="G89" s="2" t="str">
        <f t="shared" si="44"/>
        <v>Villa Lobos</v>
      </c>
      <c r="H89" s="2">
        <v>23</v>
      </c>
      <c r="I89" s="2" t="str">
        <f t="shared" si="40"/>
        <v>Abacaxi</v>
      </c>
      <c r="J89" s="2" t="str">
        <f t="shared" si="41"/>
        <v>Pote 250g</v>
      </c>
      <c r="K89" s="2">
        <v>5</v>
      </c>
      <c r="L89" s="2" t="str">
        <f t="shared" si="45"/>
        <v>Nenhuma</v>
      </c>
      <c r="M89" s="2">
        <v>41</v>
      </c>
      <c r="N89" s="2" t="str">
        <f t="shared" si="46"/>
        <v>Sophie Marceau</v>
      </c>
      <c r="O89" s="2">
        <v>4</v>
      </c>
      <c r="P89" s="3">
        <f>O89*VLOOKUP(H89,Dim_Produtos!A:E,5,FALSE)*(1-VLOOKUP(K89,Dim_Promocoes!A:C,3,FALSE))</f>
        <v>24</v>
      </c>
      <c r="Q89" s="3">
        <f>O89*VLOOKUP(H89,Dim_Produtos!A:D,4,FALSE)</f>
        <v>12.8</v>
      </c>
      <c r="R89" s="7">
        <f t="shared" si="29"/>
        <v>11.2</v>
      </c>
    </row>
    <row r="90" spans="1:18" x14ac:dyDescent="0.2">
      <c r="A90" s="2">
        <v>455</v>
      </c>
      <c r="B90" s="2">
        <v>40</v>
      </c>
      <c r="C90" s="18">
        <f>VLOOKUP(B90,Dim_Periodos!A:B,2,FALSE)</f>
        <v>42858</v>
      </c>
      <c r="D90" s="2" t="str">
        <f t="shared" ref="D90:D93" si="47">VLOOKUP(B90,Tabela_Periodo,3,FALSE)</f>
        <v>Não</v>
      </c>
      <c r="E90" s="2">
        <f t="shared" ref="E90:E93" si="48">VLOOKUP(B90,Tabela_Periodo,4,FALSE)</f>
        <v>5</v>
      </c>
      <c r="F90" s="2">
        <v>4</v>
      </c>
      <c r="G90" s="2" t="str">
        <f t="shared" si="44"/>
        <v>Morumbi</v>
      </c>
      <c r="H90" s="2">
        <v>18</v>
      </c>
      <c r="I90" s="2" t="str">
        <f t="shared" ref="I90:I93" si="49">VLOOKUP(H90,Tabela_Produtos,2,FALSE)</f>
        <v>Chocolate</v>
      </c>
      <c r="J90" s="2" t="str">
        <f t="shared" ref="J90:J93" si="50">VLOOKUP(H90,Tabela_Produtos,3,FALSE)</f>
        <v>Pote 500g</v>
      </c>
      <c r="K90" s="2">
        <v>4</v>
      </c>
      <c r="L90" s="2" t="str">
        <f t="shared" si="45"/>
        <v>WhatsUp</v>
      </c>
      <c r="M90" s="2">
        <v>18</v>
      </c>
      <c r="N90" s="2" t="str">
        <f t="shared" si="46"/>
        <v>Julia Roberts</v>
      </c>
      <c r="O90" s="2">
        <v>3</v>
      </c>
      <c r="P90" s="3">
        <f>O90*VLOOKUP(H90,Dim_Produtos!A:E,5,FALSE)*(1-VLOOKUP(K90,Dim_Promocoes!A:C,3,FALSE))</f>
        <v>37.44</v>
      </c>
      <c r="Q90" s="3">
        <f>O90*VLOOKUP(H90,Dim_Produtos!A:D,4,FALSE)</f>
        <v>23.4</v>
      </c>
      <c r="R90" s="7">
        <f t="shared" si="29"/>
        <v>14.04</v>
      </c>
    </row>
    <row r="91" spans="1:18" x14ac:dyDescent="0.2">
      <c r="A91" s="2">
        <v>484</v>
      </c>
      <c r="B91" s="2">
        <v>23</v>
      </c>
      <c r="C91" s="18">
        <f>VLOOKUP(B91,Dim_Periodos!A:B,2,FALSE)</f>
        <v>42823</v>
      </c>
      <c r="D91" s="2" t="str">
        <f t="shared" si="47"/>
        <v>Não</v>
      </c>
      <c r="E91" s="2">
        <f t="shared" si="48"/>
        <v>3</v>
      </c>
      <c r="F91" s="2">
        <v>1</v>
      </c>
      <c r="G91" s="2" t="str">
        <f t="shared" si="44"/>
        <v>Iguatemi</v>
      </c>
      <c r="H91" s="2">
        <v>17</v>
      </c>
      <c r="I91" s="2" t="str">
        <f t="shared" si="49"/>
        <v>Chocolate</v>
      </c>
      <c r="J91" s="2" t="str">
        <f t="shared" si="50"/>
        <v>Pote 250g</v>
      </c>
      <c r="K91" s="2">
        <v>3</v>
      </c>
      <c r="L91" s="2" t="str">
        <f t="shared" si="45"/>
        <v>e_mail</v>
      </c>
      <c r="M91" s="2">
        <v>22</v>
      </c>
      <c r="N91" s="2" t="str">
        <f t="shared" si="46"/>
        <v>Jack Nicholson</v>
      </c>
      <c r="O91" s="2">
        <v>1</v>
      </c>
      <c r="P91" s="3">
        <f>O91*VLOOKUP(H91,Dim_Produtos!A:E,5,FALSE)*(1-VLOOKUP(K91,Dim_Promocoes!A:C,3,FALSE))</f>
        <v>7.6</v>
      </c>
      <c r="Q91" s="3">
        <f>O91*VLOOKUP(H91,Dim_Produtos!A:D,4,FALSE)</f>
        <v>4.8</v>
      </c>
      <c r="R91" s="7">
        <f t="shared" si="29"/>
        <v>2.8</v>
      </c>
    </row>
    <row r="92" spans="1:18" x14ac:dyDescent="0.2">
      <c r="A92" s="2">
        <v>490</v>
      </c>
      <c r="B92" s="2">
        <v>1</v>
      </c>
      <c r="C92" s="18">
        <f>VLOOKUP(B92,Dim_Periodos!A:B,2,FALSE)</f>
        <v>42752</v>
      </c>
      <c r="D92" s="2" t="str">
        <f t="shared" si="47"/>
        <v>Não</v>
      </c>
      <c r="E92" s="2">
        <f t="shared" si="48"/>
        <v>1</v>
      </c>
      <c r="F92" s="2">
        <v>9</v>
      </c>
      <c r="G92" s="2" t="str">
        <f t="shared" si="44"/>
        <v>Market Place</v>
      </c>
      <c r="H92" s="2">
        <v>13</v>
      </c>
      <c r="I92" s="2" t="str">
        <f t="shared" si="49"/>
        <v>Morango</v>
      </c>
      <c r="J92" s="2" t="str">
        <f t="shared" si="50"/>
        <v>Pote 250g</v>
      </c>
      <c r="K92" s="2">
        <v>3</v>
      </c>
      <c r="L92" s="2" t="str">
        <f t="shared" si="45"/>
        <v>e_mail</v>
      </c>
      <c r="M92" s="2">
        <v>3</v>
      </c>
      <c r="N92" s="2" t="str">
        <f t="shared" si="46"/>
        <v>Tom Cruise</v>
      </c>
      <c r="O92" s="2">
        <v>4</v>
      </c>
      <c r="P92" s="3">
        <f>O92*VLOOKUP(H92,Dim_Produtos!A:E,5,FALSE)*(1-VLOOKUP(K92,Dim_Promocoes!A:C,3,FALSE))</f>
        <v>26.599999999999998</v>
      </c>
      <c r="Q92" s="3">
        <f>O92*VLOOKUP(H92,Dim_Produtos!A:D,4,FALSE)</f>
        <v>16.8</v>
      </c>
      <c r="R92" s="7">
        <f t="shared" si="29"/>
        <v>9.7999999999999972</v>
      </c>
    </row>
    <row r="93" spans="1:18" x14ac:dyDescent="0.2">
      <c r="A93" s="2">
        <v>499</v>
      </c>
      <c r="B93" s="2">
        <v>50</v>
      </c>
      <c r="C93" s="18">
        <f>VLOOKUP(B93,Dim_Periodos!A:B,2,FALSE)</f>
        <v>42872</v>
      </c>
      <c r="D93" s="2" t="str">
        <f t="shared" si="47"/>
        <v>Não</v>
      </c>
      <c r="E93" s="2">
        <f t="shared" si="48"/>
        <v>5</v>
      </c>
      <c r="F93" s="2">
        <v>1</v>
      </c>
      <c r="G93" s="2" t="str">
        <f t="shared" si="44"/>
        <v>Iguatemi</v>
      </c>
      <c r="H93" s="2">
        <v>20</v>
      </c>
      <c r="I93" s="2" t="str">
        <f t="shared" si="49"/>
        <v>Abacaxi</v>
      </c>
      <c r="J93" s="2" t="str">
        <f t="shared" si="50"/>
        <v>Copinho</v>
      </c>
      <c r="K93" s="2">
        <v>5</v>
      </c>
      <c r="L93" s="2" t="str">
        <f t="shared" si="45"/>
        <v>Nenhuma</v>
      </c>
      <c r="M93" s="2">
        <v>16</v>
      </c>
      <c r="N93" s="2" t="str">
        <f t="shared" si="46"/>
        <v>Matt Demon</v>
      </c>
      <c r="O93" s="2">
        <v>3</v>
      </c>
      <c r="P93" s="3">
        <f>O93*VLOOKUP(H93,Dim_Produtos!A:E,5,FALSE)*(1-VLOOKUP(K93,Dim_Promocoes!A:C,3,FALSE))</f>
        <v>12</v>
      </c>
      <c r="Q93" s="3">
        <f>O93*VLOOKUP(H93,Dim_Produtos!A:D,4,FALSE)</f>
        <v>6.6000000000000005</v>
      </c>
      <c r="R93" s="7">
        <f t="shared" si="29"/>
        <v>5.3999999999999995</v>
      </c>
    </row>
  </sheetData>
  <sortState ref="A2:T401">
    <sortCondition ref="B2:B401"/>
  </sortState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Dim_Lojas!$A$2:$A$5</xm:f>
          </x14:formula1>
          <xm:sqref>F2:F30</xm:sqref>
        </x14:dataValidation>
        <x14:dataValidation type="list" allowBlank="1" showInputMessage="1" showErrorMessage="1">
          <x14:formula1>
            <xm:f>Dim_Clientes!$A$2:$A$20</xm:f>
          </x14:formula1>
          <xm:sqref>M2:M30</xm:sqref>
        </x14:dataValidation>
        <x14:dataValidation type="list" allowBlank="1" showInputMessage="1" showErrorMessage="1">
          <x14:formula1>
            <xm:f>Dim_Produtos!$A$2:$A$12</xm:f>
          </x14:formula1>
          <xm:sqref>H2:H30</xm:sqref>
        </x14:dataValidation>
        <x14:dataValidation type="list" allowBlank="1" showInputMessage="1" showErrorMessage="1">
          <x14:formula1>
            <xm:f>Dim_Periodos!$A$2:$A$46</xm:f>
          </x14:formula1>
          <xm:sqref>B2:B30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3"/>
  <sheetViews>
    <sheetView zoomScale="80" zoomScaleNormal="80" workbookViewId="0">
      <selection activeCell="A49" sqref="A49:E53"/>
    </sheetView>
  </sheetViews>
  <sheetFormatPr defaultRowHeight="15" x14ac:dyDescent="0.25"/>
  <cols>
    <col min="1" max="1" width="14.140625" customWidth="1"/>
    <col min="2" max="2" width="20.85546875" customWidth="1"/>
    <col min="3" max="3" width="12.85546875" customWidth="1"/>
    <col min="4" max="4" width="9.28515625" customWidth="1"/>
    <col min="5" max="5" width="10.7109375" customWidth="1"/>
    <col min="6" max="6" width="11.5703125" customWidth="1"/>
    <col min="7" max="7" width="9.42578125" customWidth="1"/>
    <col min="8" max="8" width="15.42578125" customWidth="1"/>
    <col min="9" max="9" width="14.28515625" customWidth="1"/>
    <col min="10" max="10" width="12.42578125" customWidth="1"/>
    <col min="11" max="11" width="13.7109375" customWidth="1"/>
    <col min="12" max="12" width="12.42578125" customWidth="1"/>
    <col min="13" max="13" width="11.28515625" customWidth="1"/>
    <col min="14" max="15" width="14.5703125" customWidth="1"/>
    <col min="16" max="16" width="15.5703125" customWidth="1"/>
    <col min="17" max="17" width="11" customWidth="1"/>
    <col min="18" max="18" width="10.5703125" customWidth="1"/>
    <col min="19" max="19" width="11.5703125" customWidth="1"/>
    <col min="20" max="20" width="11.42578125" customWidth="1"/>
    <col min="21" max="21" width="14.28515625" customWidth="1"/>
    <col min="22" max="22" width="16.42578125" customWidth="1"/>
    <col min="23" max="23" width="19.28515625" bestFit="1" customWidth="1"/>
  </cols>
  <sheetData>
    <row r="1" spans="1:3" x14ac:dyDescent="0.25">
      <c r="A1" s="20" t="s">
        <v>1</v>
      </c>
      <c r="B1" t="s">
        <v>83</v>
      </c>
    </row>
    <row r="3" spans="1:3" x14ac:dyDescent="0.25">
      <c r="A3" s="20" t="s">
        <v>84</v>
      </c>
      <c r="B3" t="s">
        <v>87</v>
      </c>
    </row>
    <row r="4" spans="1:3" x14ac:dyDescent="0.25">
      <c r="A4" s="21">
        <v>1</v>
      </c>
      <c r="B4" s="19">
        <v>41</v>
      </c>
    </row>
    <row r="5" spans="1:3" x14ac:dyDescent="0.25">
      <c r="A5" s="21">
        <v>2</v>
      </c>
      <c r="B5" s="19">
        <v>52</v>
      </c>
    </row>
    <row r="6" spans="1:3" x14ac:dyDescent="0.25">
      <c r="A6" s="21">
        <v>3</v>
      </c>
      <c r="B6" s="19">
        <v>50</v>
      </c>
    </row>
    <row r="7" spans="1:3" x14ac:dyDescent="0.25">
      <c r="A7" s="21">
        <v>4</v>
      </c>
      <c r="B7" s="19">
        <v>35</v>
      </c>
    </row>
    <row r="8" spans="1:3" x14ac:dyDescent="0.25">
      <c r="A8" s="21">
        <v>5</v>
      </c>
      <c r="B8" s="19">
        <v>41</v>
      </c>
    </row>
    <row r="9" spans="1:3" x14ac:dyDescent="0.25">
      <c r="A9" s="21" t="s">
        <v>85</v>
      </c>
      <c r="B9" s="19">
        <v>219</v>
      </c>
    </row>
    <row r="13" spans="1:3" x14ac:dyDescent="0.25">
      <c r="A13" s="20" t="s">
        <v>1</v>
      </c>
      <c r="B13" t="s">
        <v>88</v>
      </c>
    </row>
    <row r="15" spans="1:3" x14ac:dyDescent="0.25">
      <c r="A15" s="20" t="s">
        <v>84</v>
      </c>
      <c r="B15" t="s">
        <v>87</v>
      </c>
    </row>
    <row r="16" spans="1:3" x14ac:dyDescent="0.25">
      <c r="A16" s="21" t="s">
        <v>8</v>
      </c>
      <c r="B16" s="19">
        <v>56</v>
      </c>
      <c r="C16" s="22"/>
    </row>
    <row r="17" spans="1:3" x14ac:dyDescent="0.25">
      <c r="A17" s="21" t="s">
        <v>7</v>
      </c>
      <c r="B17" s="19">
        <v>48</v>
      </c>
      <c r="C17" s="22"/>
    </row>
    <row r="18" spans="1:3" x14ac:dyDescent="0.25">
      <c r="A18" s="21" t="s">
        <v>5</v>
      </c>
      <c r="B18" s="19">
        <v>46</v>
      </c>
      <c r="C18" s="22"/>
    </row>
    <row r="19" spans="1:3" x14ac:dyDescent="0.25">
      <c r="A19" s="21" t="s">
        <v>6</v>
      </c>
      <c r="B19" s="19">
        <v>15</v>
      </c>
      <c r="C19" s="22"/>
    </row>
    <row r="20" spans="1:3" x14ac:dyDescent="0.25">
      <c r="A20" s="21" t="s">
        <v>85</v>
      </c>
      <c r="B20" s="19">
        <v>165</v>
      </c>
      <c r="C20" s="22"/>
    </row>
    <row r="21" spans="1:3" x14ac:dyDescent="0.25">
      <c r="C21" s="22"/>
    </row>
    <row r="22" spans="1:3" x14ac:dyDescent="0.25">
      <c r="C22" s="22"/>
    </row>
    <row r="23" spans="1:3" x14ac:dyDescent="0.25">
      <c r="C23" s="22"/>
    </row>
    <row r="24" spans="1:3" x14ac:dyDescent="0.25">
      <c r="C24" s="22"/>
    </row>
    <row r="26" spans="1:3" x14ac:dyDescent="0.25">
      <c r="A26" s="20" t="s">
        <v>84</v>
      </c>
      <c r="B26" t="s">
        <v>87</v>
      </c>
    </row>
    <row r="27" spans="1:3" x14ac:dyDescent="0.25">
      <c r="A27" s="21" t="s">
        <v>4</v>
      </c>
      <c r="B27" s="19">
        <v>110</v>
      </c>
    </row>
    <row r="28" spans="1:3" x14ac:dyDescent="0.25">
      <c r="A28" s="21" t="s">
        <v>10</v>
      </c>
      <c r="B28" s="19">
        <v>55</v>
      </c>
    </row>
    <row r="29" spans="1:3" x14ac:dyDescent="0.25">
      <c r="A29" s="21" t="s">
        <v>9</v>
      </c>
      <c r="B29" s="19">
        <v>54</v>
      </c>
    </row>
    <row r="30" spans="1:3" x14ac:dyDescent="0.25">
      <c r="A30" s="21" t="s">
        <v>85</v>
      </c>
      <c r="B30" s="19">
        <v>219</v>
      </c>
    </row>
    <row r="36" spans="1:5" x14ac:dyDescent="0.25">
      <c r="A36" s="20" t="s">
        <v>87</v>
      </c>
      <c r="B36" s="20" t="s">
        <v>86</v>
      </c>
    </row>
    <row r="37" spans="1:5" x14ac:dyDescent="0.25">
      <c r="A37" s="20" t="s">
        <v>84</v>
      </c>
      <c r="B37" t="s">
        <v>10</v>
      </c>
      <c r="C37" t="s">
        <v>9</v>
      </c>
      <c r="D37" t="s">
        <v>4</v>
      </c>
      <c r="E37" t="s">
        <v>85</v>
      </c>
    </row>
    <row r="38" spans="1:5" x14ac:dyDescent="0.25">
      <c r="A38" s="21" t="s">
        <v>6</v>
      </c>
      <c r="B38" s="19">
        <v>5</v>
      </c>
      <c r="C38" s="19">
        <v>20</v>
      </c>
      <c r="D38" s="19">
        <v>10</v>
      </c>
      <c r="E38" s="19">
        <v>35</v>
      </c>
    </row>
    <row r="39" spans="1:5" x14ac:dyDescent="0.25">
      <c r="A39" s="21" t="s">
        <v>5</v>
      </c>
      <c r="B39" s="19">
        <v>18</v>
      </c>
      <c r="C39" s="19"/>
      <c r="D39" s="19">
        <v>28</v>
      </c>
      <c r="E39" s="19">
        <v>46</v>
      </c>
    </row>
    <row r="40" spans="1:5" x14ac:dyDescent="0.25">
      <c r="A40" s="21" t="s">
        <v>8</v>
      </c>
      <c r="B40" s="19">
        <v>17</v>
      </c>
      <c r="C40" s="19">
        <v>19</v>
      </c>
      <c r="D40" s="19">
        <v>39</v>
      </c>
      <c r="E40" s="19">
        <v>75</v>
      </c>
    </row>
    <row r="41" spans="1:5" x14ac:dyDescent="0.25">
      <c r="A41" s="21" t="s">
        <v>7</v>
      </c>
      <c r="B41" s="19">
        <v>15</v>
      </c>
      <c r="C41" s="19">
        <v>15</v>
      </c>
      <c r="D41" s="19">
        <v>33</v>
      </c>
      <c r="E41" s="19">
        <v>63</v>
      </c>
    </row>
    <row r="42" spans="1:5" x14ac:dyDescent="0.25">
      <c r="A42" s="21" t="s">
        <v>85</v>
      </c>
      <c r="B42" s="19">
        <v>55</v>
      </c>
      <c r="C42" s="19">
        <v>54</v>
      </c>
      <c r="D42" s="19">
        <v>110</v>
      </c>
      <c r="E42" s="19">
        <v>219</v>
      </c>
    </row>
    <row r="47" spans="1:5" x14ac:dyDescent="0.25">
      <c r="A47" s="20" t="s">
        <v>89</v>
      </c>
      <c r="B47" s="20" t="s">
        <v>86</v>
      </c>
    </row>
    <row r="48" spans="1:5" x14ac:dyDescent="0.25">
      <c r="A48" s="20" t="s">
        <v>84</v>
      </c>
      <c r="B48" t="s">
        <v>10</v>
      </c>
      <c r="C48" t="s">
        <v>9</v>
      </c>
      <c r="D48" t="s">
        <v>4</v>
      </c>
      <c r="E48" t="s">
        <v>85</v>
      </c>
    </row>
    <row r="49" spans="1:5" x14ac:dyDescent="0.25">
      <c r="A49" s="21" t="s">
        <v>6</v>
      </c>
      <c r="B49" s="26">
        <v>8.1599999999999966</v>
      </c>
      <c r="C49" s="26">
        <v>33.54999999999999</v>
      </c>
      <c r="D49" s="26">
        <v>13.11</v>
      </c>
      <c r="E49" s="26">
        <v>54.819999999999986</v>
      </c>
    </row>
    <row r="50" spans="1:5" x14ac:dyDescent="0.25">
      <c r="A50" s="21" t="s">
        <v>5</v>
      </c>
      <c r="B50" s="26">
        <v>29.839999999999993</v>
      </c>
      <c r="C50" s="26"/>
      <c r="D50" s="26">
        <v>38.17499999999999</v>
      </c>
      <c r="E50" s="26">
        <v>68.014999999999986</v>
      </c>
    </row>
    <row r="51" spans="1:5" x14ac:dyDescent="0.25">
      <c r="A51" s="21" t="s">
        <v>8</v>
      </c>
      <c r="B51" s="26">
        <v>45.319999999999993</v>
      </c>
      <c r="C51" s="26">
        <v>53.999999999999993</v>
      </c>
      <c r="D51" s="26">
        <v>99.82</v>
      </c>
      <c r="E51" s="26">
        <v>199.14</v>
      </c>
    </row>
    <row r="52" spans="1:5" x14ac:dyDescent="0.25">
      <c r="A52" s="21" t="s">
        <v>7</v>
      </c>
      <c r="B52" s="26">
        <v>71.59</v>
      </c>
      <c r="C52" s="26">
        <v>71.759999999999991</v>
      </c>
      <c r="D52" s="26">
        <v>146.27999999999997</v>
      </c>
      <c r="E52" s="26">
        <v>289.63</v>
      </c>
    </row>
    <row r="53" spans="1:5" x14ac:dyDescent="0.25">
      <c r="A53" s="21" t="s">
        <v>85</v>
      </c>
      <c r="B53" s="19">
        <v>154.90999999999997</v>
      </c>
      <c r="C53" s="19">
        <v>159.30999999999997</v>
      </c>
      <c r="D53" s="19">
        <v>297.38499999999999</v>
      </c>
      <c r="E53" s="19">
        <v>611.60500000000002</v>
      </c>
    </row>
  </sheetData>
  <pageMargins left="0.7" right="0.7" top="0.75" bottom="0.75" header="0.3" footer="0.3"/>
  <drawing r:id="rId6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F78"/>
  <sheetViews>
    <sheetView topLeftCell="A58" workbookViewId="0">
      <selection activeCell="D79" sqref="D79"/>
    </sheetView>
  </sheetViews>
  <sheetFormatPr defaultRowHeight="15" x14ac:dyDescent="0.25"/>
  <cols>
    <col min="1" max="1" width="15.140625" customWidth="1"/>
    <col min="2" max="2" width="16.28515625" customWidth="1"/>
    <col min="3" max="3" width="12.5703125" customWidth="1"/>
    <col min="4" max="4" width="9.28515625" customWidth="1"/>
    <col min="5" max="5" width="10.5703125" customWidth="1"/>
    <col min="6" max="6" width="11.28515625" customWidth="1"/>
    <col min="7" max="7" width="14.42578125" bestFit="1" customWidth="1"/>
    <col min="8" max="8" width="8.42578125" customWidth="1"/>
    <col min="9" max="10" width="9.5703125" bestFit="1" customWidth="1"/>
    <col min="11" max="11" width="17.7109375" bestFit="1" customWidth="1"/>
    <col min="12" max="12" width="11.140625" bestFit="1" customWidth="1"/>
    <col min="13" max="13" width="8.42578125" customWidth="1"/>
    <col min="14" max="15" width="9.5703125" bestFit="1" customWidth="1"/>
    <col min="16" max="16" width="14.28515625" bestFit="1" customWidth="1"/>
    <col min="17" max="17" width="12.42578125" bestFit="1" customWidth="1"/>
    <col min="18" max="18" width="8.42578125" customWidth="1"/>
    <col min="19" max="20" width="9.5703125" bestFit="1" customWidth="1"/>
    <col min="21" max="21" width="15.5703125" bestFit="1" customWidth="1"/>
    <col min="22" max="22" width="11.28515625" bestFit="1" customWidth="1"/>
  </cols>
  <sheetData>
    <row r="4" spans="1:6" x14ac:dyDescent="0.25">
      <c r="A4" s="20" t="s">
        <v>87</v>
      </c>
      <c r="B4" s="20" t="s">
        <v>86</v>
      </c>
    </row>
    <row r="5" spans="1:6" x14ac:dyDescent="0.25">
      <c r="A5" s="20" t="s">
        <v>84</v>
      </c>
      <c r="B5" t="s">
        <v>14</v>
      </c>
      <c r="C5" t="s">
        <v>16</v>
      </c>
      <c r="D5" t="s">
        <v>13</v>
      </c>
      <c r="E5" t="s">
        <v>15</v>
      </c>
      <c r="F5" t="s">
        <v>85</v>
      </c>
    </row>
    <row r="6" spans="1:6" x14ac:dyDescent="0.25">
      <c r="A6" s="21" t="s">
        <v>6</v>
      </c>
      <c r="B6" s="19">
        <v>7</v>
      </c>
      <c r="C6" s="19">
        <v>8</v>
      </c>
      <c r="D6" s="19">
        <v>15</v>
      </c>
      <c r="E6" s="19">
        <v>5</v>
      </c>
      <c r="F6" s="19">
        <v>35</v>
      </c>
    </row>
    <row r="7" spans="1:6" x14ac:dyDescent="0.25">
      <c r="A7" s="21" t="s">
        <v>5</v>
      </c>
      <c r="B7" s="19">
        <v>23</v>
      </c>
      <c r="C7" s="19">
        <v>8</v>
      </c>
      <c r="D7" s="19">
        <v>11</v>
      </c>
      <c r="E7" s="19">
        <v>4</v>
      </c>
      <c r="F7" s="19">
        <v>46</v>
      </c>
    </row>
    <row r="8" spans="1:6" x14ac:dyDescent="0.25">
      <c r="A8" s="21" t="s">
        <v>8</v>
      </c>
      <c r="B8" s="19">
        <v>12</v>
      </c>
      <c r="C8" s="19">
        <v>20</v>
      </c>
      <c r="D8" s="19">
        <v>19</v>
      </c>
      <c r="E8" s="19">
        <v>24</v>
      </c>
      <c r="F8" s="19">
        <v>75</v>
      </c>
    </row>
    <row r="9" spans="1:6" x14ac:dyDescent="0.25">
      <c r="A9" s="21" t="s">
        <v>7</v>
      </c>
      <c r="B9" s="19">
        <v>20</v>
      </c>
      <c r="C9" s="19">
        <v>10</v>
      </c>
      <c r="D9" s="19">
        <v>23</v>
      </c>
      <c r="E9" s="19">
        <v>10</v>
      </c>
      <c r="F9" s="19">
        <v>63</v>
      </c>
    </row>
    <row r="10" spans="1:6" x14ac:dyDescent="0.25">
      <c r="A10" s="21" t="s">
        <v>85</v>
      </c>
      <c r="B10" s="19">
        <v>62</v>
      </c>
      <c r="C10" s="19">
        <v>46</v>
      </c>
      <c r="D10" s="19">
        <v>68</v>
      </c>
      <c r="E10" s="19">
        <v>43</v>
      </c>
      <c r="F10" s="19">
        <v>219</v>
      </c>
    </row>
    <row r="31" spans="1:6" x14ac:dyDescent="0.25">
      <c r="A31" s="20" t="s">
        <v>87</v>
      </c>
      <c r="B31" s="20" t="s">
        <v>86</v>
      </c>
    </row>
    <row r="32" spans="1:6" x14ac:dyDescent="0.25">
      <c r="A32" s="20" t="s">
        <v>84</v>
      </c>
      <c r="B32" t="s">
        <v>14</v>
      </c>
      <c r="C32" t="s">
        <v>16</v>
      </c>
      <c r="D32" t="s">
        <v>13</v>
      </c>
      <c r="E32" t="s">
        <v>15</v>
      </c>
      <c r="F32" t="s">
        <v>85</v>
      </c>
    </row>
    <row r="33" spans="1:6" x14ac:dyDescent="0.25">
      <c r="A33" s="21" t="s">
        <v>10</v>
      </c>
      <c r="B33" s="19">
        <v>27</v>
      </c>
      <c r="C33" s="19">
        <v>6</v>
      </c>
      <c r="D33" s="19">
        <v>13</v>
      </c>
      <c r="E33" s="19">
        <v>9</v>
      </c>
      <c r="F33" s="19">
        <v>55</v>
      </c>
    </row>
    <row r="34" spans="1:6" x14ac:dyDescent="0.25">
      <c r="A34" s="21" t="s">
        <v>9</v>
      </c>
      <c r="B34" s="19">
        <v>11</v>
      </c>
      <c r="C34" s="19">
        <v>19</v>
      </c>
      <c r="D34" s="19">
        <v>17</v>
      </c>
      <c r="E34" s="19">
        <v>7</v>
      </c>
      <c r="F34" s="19">
        <v>54</v>
      </c>
    </row>
    <row r="35" spans="1:6" x14ac:dyDescent="0.25">
      <c r="A35" s="21" t="s">
        <v>4</v>
      </c>
      <c r="B35" s="19">
        <v>24</v>
      </c>
      <c r="C35" s="19">
        <v>21</v>
      </c>
      <c r="D35" s="19">
        <v>38</v>
      </c>
      <c r="E35" s="19">
        <v>27</v>
      </c>
      <c r="F35" s="19">
        <v>110</v>
      </c>
    </row>
    <row r="36" spans="1:6" x14ac:dyDescent="0.25">
      <c r="A36" s="21" t="s">
        <v>85</v>
      </c>
      <c r="B36" s="19">
        <v>62</v>
      </c>
      <c r="C36" s="19">
        <v>46</v>
      </c>
      <c r="D36" s="19">
        <v>68</v>
      </c>
      <c r="E36" s="19">
        <v>43</v>
      </c>
      <c r="F36" s="19">
        <v>219</v>
      </c>
    </row>
    <row r="58" spans="1:6" x14ac:dyDescent="0.25">
      <c r="A58" s="20" t="s">
        <v>87</v>
      </c>
      <c r="B58" s="20" t="s">
        <v>86</v>
      </c>
    </row>
    <row r="59" spans="1:6" x14ac:dyDescent="0.25">
      <c r="A59" s="20" t="s">
        <v>84</v>
      </c>
      <c r="B59" t="s">
        <v>14</v>
      </c>
      <c r="C59" t="s">
        <v>16</v>
      </c>
      <c r="D59" t="s">
        <v>13</v>
      </c>
      <c r="E59" t="s">
        <v>15</v>
      </c>
      <c r="F59" t="s">
        <v>85</v>
      </c>
    </row>
    <row r="60" spans="1:6" x14ac:dyDescent="0.25">
      <c r="A60" s="21" t="s">
        <v>67</v>
      </c>
      <c r="B60" s="19">
        <v>14</v>
      </c>
      <c r="C60" s="19">
        <v>17</v>
      </c>
      <c r="D60" s="19">
        <v>11</v>
      </c>
      <c r="E60" s="19">
        <v>7</v>
      </c>
      <c r="F60" s="19">
        <v>49</v>
      </c>
    </row>
    <row r="61" spans="1:6" x14ac:dyDescent="0.25">
      <c r="A61" s="21" t="s">
        <v>69</v>
      </c>
      <c r="B61" s="19">
        <v>4</v>
      </c>
      <c r="C61" s="19">
        <v>8</v>
      </c>
      <c r="D61" s="19">
        <v>12</v>
      </c>
      <c r="E61" s="19">
        <v>3</v>
      </c>
      <c r="F61" s="19">
        <v>27</v>
      </c>
    </row>
    <row r="62" spans="1:6" x14ac:dyDescent="0.25">
      <c r="A62" s="21" t="s">
        <v>81</v>
      </c>
      <c r="B62" s="19">
        <v>21</v>
      </c>
      <c r="C62" s="19">
        <v>8</v>
      </c>
      <c r="D62" s="19">
        <v>14</v>
      </c>
      <c r="E62" s="19">
        <v>10</v>
      </c>
      <c r="F62" s="19">
        <v>53</v>
      </c>
    </row>
    <row r="63" spans="1:6" x14ac:dyDescent="0.25">
      <c r="A63" s="21" t="s">
        <v>68</v>
      </c>
      <c r="B63" s="19">
        <v>7</v>
      </c>
      <c r="C63" s="19">
        <v>6</v>
      </c>
      <c r="D63" s="19">
        <v>13</v>
      </c>
      <c r="E63" s="19">
        <v>16</v>
      </c>
      <c r="F63" s="19">
        <v>42</v>
      </c>
    </row>
    <row r="64" spans="1:6" x14ac:dyDescent="0.25">
      <c r="A64" s="21" t="s">
        <v>80</v>
      </c>
      <c r="B64" s="19">
        <v>16</v>
      </c>
      <c r="C64" s="19">
        <v>7</v>
      </c>
      <c r="D64" s="19">
        <v>18</v>
      </c>
      <c r="E64" s="19">
        <v>7</v>
      </c>
      <c r="F64" s="19">
        <v>48</v>
      </c>
    </row>
    <row r="65" spans="1:6" x14ac:dyDescent="0.25">
      <c r="A65" s="21" t="s">
        <v>85</v>
      </c>
      <c r="B65" s="19">
        <v>62</v>
      </c>
      <c r="C65" s="19">
        <v>46</v>
      </c>
      <c r="D65" s="19">
        <v>68</v>
      </c>
      <c r="E65" s="19">
        <v>43</v>
      </c>
      <c r="F65" s="19">
        <v>219</v>
      </c>
    </row>
    <row r="66" spans="1:6" x14ac:dyDescent="0.25">
      <c r="B66" s="22">
        <f>GETPIVOTDATA("Qtide Vendida",$A$58,"Loja",B59,"Promocao","Nenhuma")/GETPIVOTDATA("Qtide Vendida",$A$58,"Loja",B59)</f>
        <v>0.33870967741935482</v>
      </c>
      <c r="C66" s="22">
        <f t="shared" ref="C66:E66" si="0">GETPIVOTDATA("Qtide Vendida",$A$58,"Loja",C59,"Promocao","Nenhuma")/GETPIVOTDATA("Qtide Vendida",$A$58,"Loja",C59)</f>
        <v>0.17391304347826086</v>
      </c>
      <c r="D66" s="22">
        <f t="shared" si="0"/>
        <v>0.20588235294117646</v>
      </c>
      <c r="E66" s="22">
        <f t="shared" si="0"/>
        <v>0.23255813953488372</v>
      </c>
    </row>
    <row r="71" spans="1:6" x14ac:dyDescent="0.25">
      <c r="A71" s="27" t="s">
        <v>89</v>
      </c>
      <c r="B71" s="27" t="s">
        <v>86</v>
      </c>
      <c r="C71" s="26"/>
      <c r="D71" s="26"/>
      <c r="E71" s="26"/>
      <c r="F71" s="26"/>
    </row>
    <row r="72" spans="1:6" x14ac:dyDescent="0.25">
      <c r="A72" s="27" t="s">
        <v>84</v>
      </c>
      <c r="B72" s="26" t="s">
        <v>14</v>
      </c>
      <c r="C72" s="26" t="s">
        <v>16</v>
      </c>
      <c r="D72" s="26" t="s">
        <v>13</v>
      </c>
      <c r="E72" s="26" t="s">
        <v>15</v>
      </c>
      <c r="F72" s="26" t="s">
        <v>85</v>
      </c>
    </row>
    <row r="73" spans="1:6" x14ac:dyDescent="0.25">
      <c r="A73" s="28" t="s">
        <v>67</v>
      </c>
      <c r="B73" s="26">
        <v>38.099999999999994</v>
      </c>
      <c r="C73" s="26">
        <v>41.399999999999984</v>
      </c>
      <c r="D73" s="26">
        <v>27.499999999999993</v>
      </c>
      <c r="E73" s="26">
        <v>19.849999999999994</v>
      </c>
      <c r="F73" s="26">
        <v>126.84999999999997</v>
      </c>
    </row>
    <row r="74" spans="1:6" x14ac:dyDescent="0.25">
      <c r="A74" s="28" t="s">
        <v>69</v>
      </c>
      <c r="B74" s="26">
        <v>7.5999999999999979</v>
      </c>
      <c r="C74" s="26">
        <v>22.399999999999995</v>
      </c>
      <c r="D74" s="26">
        <v>36.024999999999991</v>
      </c>
      <c r="E74" s="26">
        <v>6.8749999999999991</v>
      </c>
      <c r="F74" s="26">
        <v>72.899999999999977</v>
      </c>
    </row>
    <row r="75" spans="1:6" x14ac:dyDescent="0.25">
      <c r="A75" s="28" t="s">
        <v>81</v>
      </c>
      <c r="B75" s="26">
        <v>61.1</v>
      </c>
      <c r="C75" s="26">
        <v>19.299999999999997</v>
      </c>
      <c r="D75" s="26">
        <v>56.7</v>
      </c>
      <c r="E75" s="26">
        <v>30.4</v>
      </c>
      <c r="F75" s="26">
        <v>167.50000000000003</v>
      </c>
    </row>
    <row r="76" spans="1:6" x14ac:dyDescent="0.25">
      <c r="A76" s="28" t="s">
        <v>68</v>
      </c>
      <c r="B76" s="26">
        <v>32</v>
      </c>
      <c r="C76" s="26">
        <v>19.240000000000002</v>
      </c>
      <c r="D76" s="26">
        <v>33.419999999999995</v>
      </c>
      <c r="E76" s="26">
        <v>42.775000000000006</v>
      </c>
      <c r="F76" s="26">
        <v>127.435</v>
      </c>
    </row>
    <row r="77" spans="1:6" x14ac:dyDescent="0.25">
      <c r="A77" s="28" t="s">
        <v>80</v>
      </c>
      <c r="B77" s="26">
        <v>33.4</v>
      </c>
      <c r="C77" s="26">
        <v>20.439999999999998</v>
      </c>
      <c r="D77" s="26">
        <v>40.879999999999995</v>
      </c>
      <c r="E77" s="26">
        <v>22.2</v>
      </c>
      <c r="F77" s="26">
        <v>116.92</v>
      </c>
    </row>
    <row r="78" spans="1:6" x14ac:dyDescent="0.25">
      <c r="A78" s="28" t="s">
        <v>85</v>
      </c>
      <c r="B78" s="26">
        <v>172.2</v>
      </c>
      <c r="C78" s="26">
        <v>122.77999999999997</v>
      </c>
      <c r="D78" s="26">
        <v>194.52499999999998</v>
      </c>
      <c r="E78" s="26">
        <v>122.10000000000001</v>
      </c>
      <c r="F78" s="26">
        <v>611.60500000000002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20"/>
  <sheetViews>
    <sheetView showGridLines="0" zoomScale="120" zoomScaleNormal="120" workbookViewId="0">
      <selection activeCell="L30" sqref="L30"/>
    </sheetView>
  </sheetViews>
  <sheetFormatPr defaultRowHeight="15" x14ac:dyDescent="0.25"/>
  <cols>
    <col min="2" max="2" width="17.28515625" bestFit="1" customWidth="1"/>
    <col min="4" max="4" width="16.42578125" bestFit="1" customWidth="1"/>
    <col min="6" max="6" width="15.28515625" bestFit="1" customWidth="1"/>
  </cols>
  <sheetData>
    <row r="3" spans="2:6" x14ac:dyDescent="0.25">
      <c r="B3" s="29" t="s">
        <v>101</v>
      </c>
      <c r="F3" s="29" t="s">
        <v>103</v>
      </c>
    </row>
    <row r="4" spans="2:6" x14ac:dyDescent="0.25">
      <c r="B4" s="23" t="s">
        <v>90</v>
      </c>
      <c r="F4" s="23" t="s">
        <v>93</v>
      </c>
    </row>
    <row r="5" spans="2:6" x14ac:dyDescent="0.25">
      <c r="B5" s="24" t="s">
        <v>1</v>
      </c>
      <c r="F5" s="24" t="s">
        <v>18</v>
      </c>
    </row>
    <row r="6" spans="2:6" x14ac:dyDescent="0.25">
      <c r="B6" s="24" t="s">
        <v>2</v>
      </c>
      <c r="D6" s="29" t="s">
        <v>105</v>
      </c>
      <c r="F6" s="25" t="s">
        <v>19</v>
      </c>
    </row>
    <row r="7" spans="2:6" x14ac:dyDescent="0.25">
      <c r="B7" s="24" t="s">
        <v>3</v>
      </c>
      <c r="D7" s="23" t="s">
        <v>95</v>
      </c>
    </row>
    <row r="8" spans="2:6" x14ac:dyDescent="0.25">
      <c r="B8" s="25" t="s">
        <v>107</v>
      </c>
      <c r="D8" s="23" t="s">
        <v>96</v>
      </c>
    </row>
    <row r="9" spans="2:6" x14ac:dyDescent="0.25">
      <c r="D9" s="23" t="s">
        <v>97</v>
      </c>
    </row>
    <row r="10" spans="2:6" x14ac:dyDescent="0.25">
      <c r="D10" s="23" t="s">
        <v>98</v>
      </c>
    </row>
    <row r="11" spans="2:6" x14ac:dyDescent="0.25">
      <c r="B11" s="29" t="s">
        <v>102</v>
      </c>
      <c r="D11" s="23" t="s">
        <v>99</v>
      </c>
      <c r="F11" s="29" t="s">
        <v>104</v>
      </c>
    </row>
    <row r="12" spans="2:6" x14ac:dyDescent="0.25">
      <c r="B12" s="23" t="s">
        <v>91</v>
      </c>
      <c r="D12" s="23" t="s">
        <v>100</v>
      </c>
      <c r="F12" s="23" t="s">
        <v>94</v>
      </c>
    </row>
    <row r="13" spans="2:6" x14ac:dyDescent="0.25">
      <c r="B13" s="24" t="s">
        <v>64</v>
      </c>
      <c r="D13" s="24" t="s">
        <v>78</v>
      </c>
      <c r="F13" s="24" t="s">
        <v>59</v>
      </c>
    </row>
    <row r="14" spans="2:6" x14ac:dyDescent="0.25">
      <c r="B14" s="25" t="s">
        <v>12</v>
      </c>
      <c r="D14" s="24" t="s">
        <v>63</v>
      </c>
      <c r="F14" s="24" t="s">
        <v>61</v>
      </c>
    </row>
    <row r="15" spans="2:6" x14ac:dyDescent="0.25">
      <c r="D15" s="24" t="s">
        <v>62</v>
      </c>
      <c r="F15" s="25" t="s">
        <v>60</v>
      </c>
    </row>
    <row r="16" spans="2:6" x14ac:dyDescent="0.25">
      <c r="D16" s="25" t="s">
        <v>82</v>
      </c>
    </row>
    <row r="17" spans="2:2" x14ac:dyDescent="0.25">
      <c r="B17" s="29" t="s">
        <v>106</v>
      </c>
    </row>
    <row r="18" spans="2:2" x14ac:dyDescent="0.25">
      <c r="B18" s="23" t="s">
        <v>92</v>
      </c>
    </row>
    <row r="19" spans="2:2" x14ac:dyDescent="0.25">
      <c r="B19" s="24" t="s">
        <v>66</v>
      </c>
    </row>
    <row r="20" spans="2:2" x14ac:dyDescent="0.25">
      <c r="B20" s="25" t="s">
        <v>79</v>
      </c>
    </row>
  </sheetData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17C8BD0F-C7A7-4D34-B8CA-0EFF5F9462EC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9</vt:i4>
      </vt:variant>
      <vt:variant>
        <vt:lpstr>Intervalos nomeados</vt:lpstr>
      </vt:variant>
      <vt:variant>
        <vt:i4>5</vt:i4>
      </vt:variant>
    </vt:vector>
  </HeadingPairs>
  <TitlesOfParts>
    <vt:vector size="14" baseType="lpstr">
      <vt:lpstr>Dim_Produtos</vt:lpstr>
      <vt:lpstr>Dim_Lojas</vt:lpstr>
      <vt:lpstr>Dim_Promocoes</vt:lpstr>
      <vt:lpstr>Dim_Clientes</vt:lpstr>
      <vt:lpstr>Dim_Periodos</vt:lpstr>
      <vt:lpstr>Fatos_Vendas</vt:lpstr>
      <vt:lpstr>Análise Produtos</vt:lpstr>
      <vt:lpstr>Análise Lojas</vt:lpstr>
      <vt:lpstr>Modelo de Dados(Star Schema)</vt:lpstr>
      <vt:lpstr>Tabela_Clientes</vt:lpstr>
      <vt:lpstr>Tabela_Lojas</vt:lpstr>
      <vt:lpstr>Tabela_Periodo</vt:lpstr>
      <vt:lpstr>Tabela_Produtos</vt:lpstr>
      <vt:lpstr>Tabela_Promocoes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Fabio Marçolia</cp:lastModifiedBy>
  <cp:lastPrinted>2018-05-24T02:35:53Z</cp:lastPrinted>
  <dcterms:created xsi:type="dcterms:W3CDTF">2015-05-05T12:00:07Z</dcterms:created>
  <dcterms:modified xsi:type="dcterms:W3CDTF">2018-05-24T16:10:42Z</dcterms:modified>
</cp:coreProperties>
</file>