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pe\Downloads\"/>
    </mc:Choice>
  </mc:AlternateContent>
  <bookViews>
    <workbookView xWindow="0" yWindow="0" windowWidth="19200" windowHeight="8550" tabRatio="936" activeTab="9"/>
  </bookViews>
  <sheets>
    <sheet name="Dim_Produtos" sheetId="1" r:id="rId1"/>
    <sheet name="Precos" sheetId="17" r:id="rId2"/>
    <sheet name="Dim_Depositos" sheetId="2" r:id="rId3"/>
    <sheet name="Dim_Vendedores" sheetId="10" r:id="rId4"/>
    <sheet name="Dim_Clientes" sheetId="3" r:id="rId5"/>
    <sheet name="Dim_Score" sheetId="13" r:id="rId6"/>
    <sheet name="Dim_Segmentos" sheetId="14" r:id="rId7"/>
    <sheet name="Dim_Periodos" sheetId="4" r:id="rId8"/>
    <sheet name="Fato_Vendas" sheetId="5" r:id="rId9"/>
    <sheet name="Star Schema" sheetId="18" r:id="rId10"/>
    <sheet name="Análises" sheetId="16" r:id="rId11"/>
  </sheets>
  <externalReferences>
    <externalReference r:id="rId12"/>
    <externalReference r:id="rId13"/>
  </externalReferences>
  <definedNames>
    <definedName name="_xlnm._FilterDatabase" localSheetId="8" hidden="1">Fato_Vendas!$A$1:$X$993</definedName>
    <definedName name="Cod_Busca">[1]Vendas!#REF!</definedName>
    <definedName name="Data_Vetor">[1]Vendas!#REF!</definedName>
    <definedName name="Dia_Semana">[1]Periodos!$F$2:$G$8</definedName>
    <definedName name="Tabela_Clientes" localSheetId="9">[2]Dim_Clientes!$A$2:$C$20</definedName>
    <definedName name="Tabela_Clientes">Dim_Clientes!$A$2:$C$20</definedName>
    <definedName name="Tabela_Custos_e_Precos">Precos!$A$2:$I$12</definedName>
    <definedName name="Tabela_de_Produtos">[1]Produtos!$A$2:$B$6</definedName>
    <definedName name="Tabela_Lojas" localSheetId="9">[2]Dim_Lojas!$A$2:$C$5</definedName>
    <definedName name="Tabela_Lojas">Dim_Depositos!$A$2:$C$5</definedName>
    <definedName name="Tabela_Periodo" localSheetId="1">[1]Periodos!$A$2:$D$104</definedName>
    <definedName name="Tabela_Periodo" localSheetId="9">[2]Dim_Periodos!$A$2:$D$46</definedName>
    <definedName name="Tabela_Periodo">Dim_Periodos!$A$2:$D$46</definedName>
    <definedName name="Tabela_Produtos" localSheetId="9">[2]Dim_Produtos!$A$2:$E$12</definedName>
    <definedName name="Tabela_Produtos">Dim_Produtos!$A$2:$E$14</definedName>
    <definedName name="Tabela_Promocoes" localSheetId="9">[2]Dim_Promocoes!$A$2:$C$6</definedName>
    <definedName name="Tabela_Promocoes">Dim_Vendedores!$A$2:$B$6</definedName>
  </definedNames>
  <calcPr calcId="152511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7" l="1"/>
  <c r="J4" i="17"/>
  <c r="J5" i="17"/>
  <c r="J6" i="17"/>
  <c r="J7" i="17"/>
  <c r="J8" i="17"/>
  <c r="J9" i="17"/>
  <c r="J10" i="17"/>
  <c r="J11" i="17"/>
  <c r="J2" i="17"/>
  <c r="W3" i="5" l="1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2" i="5"/>
  <c r="F3" i="17"/>
  <c r="F4" i="17"/>
  <c r="F5" i="17"/>
  <c r="F6" i="17"/>
  <c r="F7" i="17"/>
  <c r="F8" i="17"/>
  <c r="F9" i="17"/>
  <c r="F10" i="17"/>
  <c r="F11" i="17"/>
  <c r="F2" i="17"/>
  <c r="C3" i="17"/>
  <c r="C4" i="17"/>
  <c r="D4" i="17" s="1"/>
  <c r="A4" i="17" s="1"/>
  <c r="C5" i="17"/>
  <c r="D5" i="17" s="1"/>
  <c r="A5" i="17" s="1"/>
  <c r="C6" i="17"/>
  <c r="D6" i="17" s="1"/>
  <c r="A6" i="17" s="1"/>
  <c r="C7" i="17"/>
  <c r="D7" i="17" s="1"/>
  <c r="A7" i="17" s="1"/>
  <c r="C8" i="17"/>
  <c r="C9" i="17"/>
  <c r="D9" i="17" s="1"/>
  <c r="A9" i="17" s="1"/>
  <c r="C10" i="17"/>
  <c r="D10" i="17" s="1"/>
  <c r="A10" i="17" s="1"/>
  <c r="C11" i="17"/>
  <c r="D11" i="17" s="1"/>
  <c r="A11" i="17" s="1"/>
  <c r="C2" i="17"/>
  <c r="D8" i="17"/>
  <c r="A8" i="17" s="1"/>
  <c r="D3" i="17"/>
  <c r="A3" i="17" s="1"/>
  <c r="G10" i="16"/>
  <c r="G6" i="16"/>
  <c r="G7" i="16"/>
  <c r="G8" i="16"/>
  <c r="G9" i="16"/>
  <c r="G5" i="16"/>
  <c r="I18" i="16"/>
  <c r="I22" i="16"/>
  <c r="I19" i="16"/>
  <c r="I20" i="16"/>
  <c r="I21" i="16"/>
  <c r="I17" i="16"/>
  <c r="D2" i="17" l="1"/>
  <c r="A2" i="17" s="1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X187" i="5" l="1"/>
  <c r="X188" i="5"/>
  <c r="X189" i="5"/>
  <c r="X190" i="5"/>
  <c r="X191" i="5"/>
  <c r="X192" i="5"/>
  <c r="X193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20" i="5"/>
  <c r="X221" i="5"/>
  <c r="X222" i="5"/>
  <c r="X224" i="5"/>
  <c r="X225" i="5"/>
  <c r="X226" i="5"/>
  <c r="X227" i="5"/>
  <c r="X228" i="5"/>
  <c r="X229" i="5"/>
  <c r="X230" i="5"/>
  <c r="X232" i="5"/>
  <c r="X233" i="5"/>
  <c r="X234" i="5"/>
  <c r="X236" i="5"/>
  <c r="X237" i="5"/>
  <c r="X238" i="5"/>
  <c r="X239" i="5"/>
  <c r="X240" i="5"/>
  <c r="X241" i="5"/>
  <c r="X244" i="5"/>
  <c r="X245" i="5"/>
  <c r="X246" i="5"/>
  <c r="X248" i="5"/>
  <c r="X249" i="5"/>
  <c r="X251" i="5"/>
  <c r="X252" i="5"/>
  <c r="X254" i="5"/>
  <c r="X256" i="5"/>
  <c r="X258" i="5"/>
  <c r="X260" i="5"/>
  <c r="X261" i="5"/>
  <c r="X262" i="5"/>
  <c r="X264" i="5"/>
  <c r="X268" i="5"/>
  <c r="X271" i="5"/>
  <c r="X272" i="5"/>
  <c r="X285" i="5"/>
  <c r="X286" i="5"/>
  <c r="X289" i="5"/>
  <c r="X290" i="5"/>
  <c r="X292" i="5"/>
  <c r="X293" i="5"/>
  <c r="X294" i="5"/>
  <c r="X296" i="5"/>
  <c r="X297" i="5"/>
  <c r="X298" i="5"/>
  <c r="X300" i="5"/>
  <c r="X301" i="5"/>
  <c r="X302" i="5"/>
  <c r="X305" i="5"/>
  <c r="X306" i="5"/>
  <c r="N187" i="5"/>
  <c r="K188" i="5"/>
  <c r="L188" i="5" s="1"/>
  <c r="K189" i="5"/>
  <c r="L189" i="5" s="1"/>
  <c r="K190" i="5"/>
  <c r="L190" i="5" s="1"/>
  <c r="N191" i="5"/>
  <c r="O192" i="5"/>
  <c r="Q192" i="5" s="1"/>
  <c r="K193" i="5"/>
  <c r="L193" i="5" s="1"/>
  <c r="N194" i="5"/>
  <c r="N195" i="5"/>
  <c r="O196" i="5"/>
  <c r="Q196" i="5" s="1"/>
  <c r="N197" i="5"/>
  <c r="N198" i="5"/>
  <c r="O200" i="5"/>
  <c r="Q200" i="5" s="1"/>
  <c r="K201" i="5"/>
  <c r="L201" i="5" s="1"/>
  <c r="N202" i="5"/>
  <c r="O204" i="5"/>
  <c r="Q204" i="5" s="1"/>
  <c r="N205" i="5"/>
  <c r="N206" i="5"/>
  <c r="O208" i="5"/>
  <c r="Q208" i="5" s="1"/>
  <c r="K209" i="5"/>
  <c r="L209" i="5" s="1"/>
  <c r="N210" i="5"/>
  <c r="O212" i="5"/>
  <c r="Q212" i="5" s="1"/>
  <c r="N213" i="5"/>
  <c r="N214" i="5"/>
  <c r="N215" i="5"/>
  <c r="N216" i="5"/>
  <c r="N217" i="5"/>
  <c r="N218" i="5"/>
  <c r="N219" i="5"/>
  <c r="X219" i="5"/>
  <c r="K221" i="5"/>
  <c r="L221" i="5" s="1"/>
  <c r="K222" i="5"/>
  <c r="L222" i="5" s="1"/>
  <c r="X223" i="5"/>
  <c r="N224" i="5"/>
  <c r="N225" i="5"/>
  <c r="N227" i="5"/>
  <c r="K228" i="5"/>
  <c r="L228" i="5" s="1"/>
  <c r="O231" i="5"/>
  <c r="X231" i="5"/>
  <c r="N232" i="5"/>
  <c r="N234" i="5"/>
  <c r="N235" i="5"/>
  <c r="X235" i="5"/>
  <c r="K237" i="5"/>
  <c r="L237" i="5" s="1"/>
  <c r="K238" i="5"/>
  <c r="L238" i="5" s="1"/>
  <c r="N239" i="5"/>
  <c r="N240" i="5"/>
  <c r="O241" i="5"/>
  <c r="O242" i="5"/>
  <c r="N243" i="5"/>
  <c r="X243" i="5"/>
  <c r="K244" i="5"/>
  <c r="L244" i="5" s="1"/>
  <c r="N246" i="5"/>
  <c r="N247" i="5"/>
  <c r="X247" i="5"/>
  <c r="O248" i="5"/>
  <c r="Q248" i="5" s="1"/>
  <c r="N249" i="5"/>
  <c r="K250" i="5"/>
  <c r="L250" i="5" s="1"/>
  <c r="N251" i="5"/>
  <c r="N252" i="5"/>
  <c r="K253" i="5"/>
  <c r="L253" i="5" s="1"/>
  <c r="K254" i="5"/>
  <c r="L254" i="5" s="1"/>
  <c r="N255" i="5"/>
  <c r="X255" i="5"/>
  <c r="N256" i="5"/>
  <c r="O257" i="5"/>
  <c r="O258" i="5"/>
  <c r="N259" i="5"/>
  <c r="X259" i="5"/>
  <c r="K260" i="5"/>
  <c r="L260" i="5" s="1"/>
  <c r="N262" i="5"/>
  <c r="N263" i="5"/>
  <c r="X263" i="5"/>
  <c r="O264" i="5"/>
  <c r="Q264" i="5" s="1"/>
  <c r="N265" i="5"/>
  <c r="K266" i="5"/>
  <c r="L266" i="5" s="1"/>
  <c r="K267" i="5"/>
  <c r="L267" i="5" s="1"/>
  <c r="X267" i="5"/>
  <c r="K268" i="5"/>
  <c r="L268" i="5" s="1"/>
  <c r="K269" i="5"/>
  <c r="L269" i="5" s="1"/>
  <c r="N270" i="5"/>
  <c r="N271" i="5"/>
  <c r="N272" i="5"/>
  <c r="N273" i="5"/>
  <c r="O274" i="5"/>
  <c r="N275" i="5"/>
  <c r="X275" i="5"/>
  <c r="N276" i="5"/>
  <c r="K277" i="5"/>
  <c r="L277" i="5" s="1"/>
  <c r="O278" i="5"/>
  <c r="N279" i="5"/>
  <c r="X279" i="5"/>
  <c r="N280" i="5"/>
  <c r="K281" i="5"/>
  <c r="L281" i="5" s="1"/>
  <c r="O282" i="5"/>
  <c r="N283" i="5"/>
  <c r="X283" i="5"/>
  <c r="O284" i="5"/>
  <c r="K285" i="5"/>
  <c r="L285" i="5" s="1"/>
  <c r="N286" i="5"/>
  <c r="N287" i="5"/>
  <c r="X287" i="5"/>
  <c r="K288" i="5"/>
  <c r="L288" i="5" s="1"/>
  <c r="X288" i="5"/>
  <c r="N289" i="5"/>
  <c r="K290" i="5"/>
  <c r="L290" i="5" s="1"/>
  <c r="N291" i="5"/>
  <c r="X291" i="5"/>
  <c r="K292" i="5"/>
  <c r="L292" i="5" s="1"/>
  <c r="N293" i="5"/>
  <c r="N294" i="5"/>
  <c r="N295" i="5"/>
  <c r="X295" i="5"/>
  <c r="K296" i="5"/>
  <c r="L296" i="5" s="1"/>
  <c r="O297" i="5"/>
  <c r="Q297" i="5" s="1"/>
  <c r="N298" i="5"/>
  <c r="N299" i="5"/>
  <c r="X299" i="5"/>
  <c r="K300" i="5"/>
  <c r="L300" i="5" s="1"/>
  <c r="K301" i="5"/>
  <c r="L301" i="5" s="1"/>
  <c r="K302" i="5"/>
  <c r="L302" i="5" s="1"/>
  <c r="N303" i="5"/>
  <c r="X303" i="5"/>
  <c r="K304" i="5"/>
  <c r="L304" i="5" s="1"/>
  <c r="X304" i="5"/>
  <c r="N305" i="5"/>
  <c r="K306" i="5"/>
  <c r="L306" i="5" s="1"/>
  <c r="O298" i="5" l="1"/>
  <c r="Q298" i="5" s="1"/>
  <c r="O201" i="5"/>
  <c r="Q201" i="5" s="1"/>
  <c r="N257" i="5"/>
  <c r="X250" i="5"/>
  <c r="X194" i="5"/>
  <c r="O302" i="5"/>
  <c r="Q302" i="5" s="1"/>
  <c r="X266" i="5"/>
  <c r="O256" i="5"/>
  <c r="Q256" i="5" s="1"/>
  <c r="O240" i="5"/>
  <c r="Q240" i="5" s="1"/>
  <c r="N238" i="5"/>
  <c r="O234" i="5"/>
  <c r="P234" i="5" s="1"/>
  <c r="O209" i="5"/>
  <c r="Q209" i="5" s="1"/>
  <c r="X270" i="5"/>
  <c r="X242" i="5"/>
  <c r="O286" i="5"/>
  <c r="Q286" i="5" s="1"/>
  <c r="N231" i="5"/>
  <c r="N297" i="5"/>
  <c r="O293" i="5"/>
  <c r="Q293" i="5" s="1"/>
  <c r="N285" i="5"/>
  <c r="N284" i="5"/>
  <c r="N268" i="5"/>
  <c r="N241" i="5"/>
  <c r="N222" i="5"/>
  <c r="O267" i="5"/>
  <c r="N212" i="5"/>
  <c r="K204" i="5"/>
  <c r="L204" i="5" s="1"/>
  <c r="K298" i="5"/>
  <c r="L298" i="5" s="1"/>
  <c r="K286" i="5"/>
  <c r="L286" i="5" s="1"/>
  <c r="O268" i="5"/>
  <c r="Q268" i="5" s="1"/>
  <c r="N267" i="5"/>
  <c r="N258" i="5"/>
  <c r="O255" i="5"/>
  <c r="Q255" i="5" s="1"/>
  <c r="N242" i="5"/>
  <c r="O239" i="5"/>
  <c r="Q239" i="5" s="1"/>
  <c r="N200" i="5"/>
  <c r="N204" i="5"/>
  <c r="N196" i="5"/>
  <c r="O193" i="5"/>
  <c r="Q193" i="5" s="1"/>
  <c r="K305" i="5"/>
  <c r="L305" i="5" s="1"/>
  <c r="N302" i="5"/>
  <c r="N296" i="5"/>
  <c r="K289" i="5"/>
  <c r="L289" i="5" s="1"/>
  <c r="K276" i="5"/>
  <c r="L276" i="5" s="1"/>
  <c r="O273" i="5"/>
  <c r="P273" i="5" s="1"/>
  <c r="N254" i="5"/>
  <c r="O252" i="5"/>
  <c r="Q252" i="5" s="1"/>
  <c r="K225" i="5"/>
  <c r="L225" i="5" s="1"/>
  <c r="K224" i="5"/>
  <c r="L224" i="5" s="1"/>
  <c r="K215" i="5"/>
  <c r="L215" i="5" s="1"/>
  <c r="K208" i="5"/>
  <c r="L208" i="5" s="1"/>
  <c r="K192" i="5"/>
  <c r="L192" i="5" s="1"/>
  <c r="O289" i="5"/>
  <c r="Q289" i="5" s="1"/>
  <c r="O277" i="5"/>
  <c r="P277" i="5" s="1"/>
  <c r="O276" i="5"/>
  <c r="O271" i="5"/>
  <c r="K271" i="5"/>
  <c r="L271" i="5" s="1"/>
  <c r="K231" i="5"/>
  <c r="L231" i="5" s="1"/>
  <c r="O225" i="5"/>
  <c r="P225" i="5" s="1"/>
  <c r="O224" i="5"/>
  <c r="Q224" i="5" s="1"/>
  <c r="N221" i="5"/>
  <c r="O215" i="5"/>
  <c r="Q215" i="5" s="1"/>
  <c r="K212" i="5"/>
  <c r="L212" i="5" s="1"/>
  <c r="K196" i="5"/>
  <c r="L196" i="5" s="1"/>
  <c r="O305" i="5"/>
  <c r="Q305" i="5" s="1"/>
  <c r="N306" i="5"/>
  <c r="N304" i="5"/>
  <c r="N290" i="5"/>
  <c r="N288" i="5"/>
  <c r="N277" i="5"/>
  <c r="N274" i="5"/>
  <c r="O272" i="5"/>
  <c r="P272" i="5" s="1"/>
  <c r="N253" i="5"/>
  <c r="K252" i="5"/>
  <c r="L252" i="5" s="1"/>
  <c r="N237" i="5"/>
  <c r="N208" i="5"/>
  <c r="K200" i="5"/>
  <c r="L200" i="5" s="1"/>
  <c r="N192" i="5"/>
  <c r="O301" i="5"/>
  <c r="Q301" i="5" s="1"/>
  <c r="K297" i="5"/>
  <c r="L297" i="5" s="1"/>
  <c r="O294" i="5"/>
  <c r="K294" i="5"/>
  <c r="L294" i="5" s="1"/>
  <c r="O266" i="5"/>
  <c r="Q266" i="5" s="1"/>
  <c r="O259" i="5"/>
  <c r="K259" i="5"/>
  <c r="L259" i="5" s="1"/>
  <c r="O250" i="5"/>
  <c r="Q250" i="5" s="1"/>
  <c r="O243" i="5"/>
  <c r="K243" i="5"/>
  <c r="L243" i="5" s="1"/>
  <c r="O228" i="5"/>
  <c r="Q228" i="5" s="1"/>
  <c r="O227" i="5"/>
  <c r="K227" i="5"/>
  <c r="L227" i="5" s="1"/>
  <c r="O306" i="5"/>
  <c r="N301" i="5"/>
  <c r="N300" i="5"/>
  <c r="K293" i="5"/>
  <c r="L293" i="5" s="1"/>
  <c r="O290" i="5"/>
  <c r="N282" i="5"/>
  <c r="N269" i="5"/>
  <c r="N266" i="5"/>
  <c r="K256" i="5"/>
  <c r="L256" i="5" s="1"/>
  <c r="O254" i="5"/>
  <c r="Q254" i="5" s="1"/>
  <c r="O253" i="5"/>
  <c r="N250" i="5"/>
  <c r="K240" i="5"/>
  <c r="L240" i="5" s="1"/>
  <c r="O238" i="5"/>
  <c r="P238" i="5" s="1"/>
  <c r="O237" i="5"/>
  <c r="K234" i="5"/>
  <c r="L234" i="5" s="1"/>
  <c r="N228" i="5"/>
  <c r="O222" i="5"/>
  <c r="Q222" i="5" s="1"/>
  <c r="O221" i="5"/>
  <c r="K218" i="5"/>
  <c r="L218" i="5" s="1"/>
  <c r="K217" i="5"/>
  <c r="L217" i="5" s="1"/>
  <c r="K213" i="5"/>
  <c r="L213" i="5" s="1"/>
  <c r="N209" i="5"/>
  <c r="K205" i="5"/>
  <c r="L205" i="5" s="1"/>
  <c r="N201" i="5"/>
  <c r="K197" i="5"/>
  <c r="L197" i="5" s="1"/>
  <c r="N193" i="5"/>
  <c r="O218" i="5"/>
  <c r="P218" i="5" s="1"/>
  <c r="O217" i="5"/>
  <c r="Q217" i="5" s="1"/>
  <c r="O213" i="5"/>
  <c r="Q213" i="5" s="1"/>
  <c r="O205" i="5"/>
  <c r="Q205" i="5" s="1"/>
  <c r="O197" i="5"/>
  <c r="Q197" i="5" s="1"/>
  <c r="N292" i="5"/>
  <c r="Q257" i="5"/>
  <c r="P257" i="5"/>
  <c r="Q241" i="5"/>
  <c r="P241" i="5"/>
  <c r="P284" i="5"/>
  <c r="Q284" i="5"/>
  <c r="O226" i="5"/>
  <c r="Q226" i="5" s="1"/>
  <c r="K226" i="5"/>
  <c r="L226" i="5" s="1"/>
  <c r="K248" i="5"/>
  <c r="L248" i="5" s="1"/>
  <c r="K247" i="5"/>
  <c r="L247" i="5" s="1"/>
  <c r="K246" i="5"/>
  <c r="L246" i="5" s="1"/>
  <c r="K235" i="5"/>
  <c r="L235" i="5" s="1"/>
  <c r="O235" i="5"/>
  <c r="N230" i="5"/>
  <c r="O230" i="5"/>
  <c r="P230" i="5" s="1"/>
  <c r="K219" i="5"/>
  <c r="L219" i="5" s="1"/>
  <c r="O219" i="5"/>
  <c r="K245" i="5"/>
  <c r="L245" i="5" s="1"/>
  <c r="O245" i="5"/>
  <c r="N233" i="5"/>
  <c r="K233" i="5"/>
  <c r="L233" i="5" s="1"/>
  <c r="O233" i="5"/>
  <c r="K229" i="5"/>
  <c r="L229" i="5" s="1"/>
  <c r="O229" i="5"/>
  <c r="N211" i="5"/>
  <c r="K211" i="5"/>
  <c r="L211" i="5" s="1"/>
  <c r="O211" i="5"/>
  <c r="N203" i="5"/>
  <c r="K203" i="5"/>
  <c r="L203" i="5" s="1"/>
  <c r="O203" i="5"/>
  <c r="N199" i="5"/>
  <c r="K199" i="5"/>
  <c r="L199" i="5" s="1"/>
  <c r="O199" i="5"/>
  <c r="K280" i="5"/>
  <c r="L280" i="5" s="1"/>
  <c r="K270" i="5"/>
  <c r="L270" i="5" s="1"/>
  <c r="K263" i="5"/>
  <c r="L263" i="5" s="1"/>
  <c r="K262" i="5"/>
  <c r="L262" i="5" s="1"/>
  <c r="O303" i="5"/>
  <c r="K303" i="5"/>
  <c r="L303" i="5" s="1"/>
  <c r="O299" i="5"/>
  <c r="K299" i="5"/>
  <c r="L299" i="5" s="1"/>
  <c r="O295" i="5"/>
  <c r="K295" i="5"/>
  <c r="L295" i="5" s="1"/>
  <c r="O291" i="5"/>
  <c r="K291" i="5"/>
  <c r="L291" i="5" s="1"/>
  <c r="O287" i="5"/>
  <c r="K287" i="5"/>
  <c r="L287" i="5" s="1"/>
  <c r="K284" i="5"/>
  <c r="L284" i="5" s="1"/>
  <c r="O281" i="5"/>
  <c r="P281" i="5" s="1"/>
  <c r="O280" i="5"/>
  <c r="O270" i="5"/>
  <c r="Q270" i="5" s="1"/>
  <c r="K265" i="5"/>
  <c r="L265" i="5" s="1"/>
  <c r="O263" i="5"/>
  <c r="O260" i="5"/>
  <c r="Q260" i="5" s="1"/>
  <c r="K258" i="5"/>
  <c r="L258" i="5" s="1"/>
  <c r="K257" i="5"/>
  <c r="L257" i="5" s="1"/>
  <c r="K249" i="5"/>
  <c r="L249" i="5" s="1"/>
  <c r="O247" i="5"/>
  <c r="O244" i="5"/>
  <c r="Q244" i="5" s="1"/>
  <c r="K242" i="5"/>
  <c r="L242" i="5" s="1"/>
  <c r="K241" i="5"/>
  <c r="L241" i="5" s="1"/>
  <c r="N236" i="5"/>
  <c r="O236" i="5"/>
  <c r="Q236" i="5" s="1"/>
  <c r="K230" i="5"/>
  <c r="L230" i="5" s="1"/>
  <c r="N223" i="5"/>
  <c r="K223" i="5"/>
  <c r="L223" i="5" s="1"/>
  <c r="O223" i="5"/>
  <c r="N220" i="5"/>
  <c r="O220" i="5"/>
  <c r="Q220" i="5" s="1"/>
  <c r="K261" i="5"/>
  <c r="L261" i="5" s="1"/>
  <c r="O261" i="5"/>
  <c r="Q231" i="5"/>
  <c r="P231" i="5"/>
  <c r="N207" i="5"/>
  <c r="K207" i="5"/>
  <c r="L207" i="5" s="1"/>
  <c r="O207" i="5"/>
  <c r="K264" i="5"/>
  <c r="L264" i="5" s="1"/>
  <c r="O304" i="5"/>
  <c r="O300" i="5"/>
  <c r="P297" i="5"/>
  <c r="O296" i="5"/>
  <c r="O292" i="5"/>
  <c r="O288" i="5"/>
  <c r="O285" i="5"/>
  <c r="P285" i="5" s="1"/>
  <c r="N281" i="5"/>
  <c r="N278" i="5"/>
  <c r="O269" i="5"/>
  <c r="O265" i="5"/>
  <c r="N264" i="5"/>
  <c r="O262" i="5"/>
  <c r="P262" i="5" s="1"/>
  <c r="N261" i="5"/>
  <c r="N260" i="5"/>
  <c r="K255" i="5"/>
  <c r="L255" i="5" s="1"/>
  <c r="K251" i="5"/>
  <c r="L251" i="5" s="1"/>
  <c r="O251" i="5"/>
  <c r="O249" i="5"/>
  <c r="N248" i="5"/>
  <c r="O246" i="5"/>
  <c r="P246" i="5" s="1"/>
  <c r="N245" i="5"/>
  <c r="N244" i="5"/>
  <c r="K239" i="5"/>
  <c r="L239" i="5" s="1"/>
  <c r="K236" i="5"/>
  <c r="L236" i="5" s="1"/>
  <c r="O232" i="5"/>
  <c r="Q232" i="5" s="1"/>
  <c r="K232" i="5"/>
  <c r="L232" i="5" s="1"/>
  <c r="N229" i="5"/>
  <c r="N226" i="5"/>
  <c r="K220" i="5"/>
  <c r="L220" i="5" s="1"/>
  <c r="O216" i="5"/>
  <c r="K216" i="5"/>
  <c r="L216" i="5" s="1"/>
  <c r="O214" i="5"/>
  <c r="Q214" i="5" s="1"/>
  <c r="K214" i="5"/>
  <c r="L214" i="5" s="1"/>
  <c r="O210" i="5"/>
  <c r="K210" i="5"/>
  <c r="L210" i="5" s="1"/>
  <c r="O206" i="5"/>
  <c r="K206" i="5"/>
  <c r="L206" i="5" s="1"/>
  <c r="O202" i="5"/>
  <c r="K202" i="5"/>
  <c r="L202" i="5" s="1"/>
  <c r="O198" i="5"/>
  <c r="K198" i="5"/>
  <c r="L198" i="5" s="1"/>
  <c r="O194" i="5"/>
  <c r="K194" i="5"/>
  <c r="L194" i="5" s="1"/>
  <c r="O190" i="5"/>
  <c r="P212" i="5"/>
  <c r="P208" i="5"/>
  <c r="P204" i="5"/>
  <c r="P200" i="5"/>
  <c r="P196" i="5"/>
  <c r="O195" i="5"/>
  <c r="K195" i="5"/>
  <c r="L195" i="5" s="1"/>
  <c r="P192" i="5"/>
  <c r="O191" i="5"/>
  <c r="K191" i="5"/>
  <c r="L191" i="5" s="1"/>
  <c r="N190" i="5"/>
  <c r="N189" i="5"/>
  <c r="N188" i="5"/>
  <c r="P278" i="5"/>
  <c r="Q278" i="5"/>
  <c r="P274" i="5"/>
  <c r="Q274" i="5"/>
  <c r="P282" i="5"/>
  <c r="Q282" i="5"/>
  <c r="X282" i="5"/>
  <c r="K279" i="5"/>
  <c r="L279" i="5" s="1"/>
  <c r="X274" i="5"/>
  <c r="K283" i="5"/>
  <c r="L283" i="5" s="1"/>
  <c r="X278" i="5"/>
  <c r="K275" i="5"/>
  <c r="L275" i="5" s="1"/>
  <c r="X269" i="5"/>
  <c r="O283" i="5"/>
  <c r="K282" i="5"/>
  <c r="L282" i="5" s="1"/>
  <c r="X281" i="5"/>
  <c r="O279" i="5"/>
  <c r="K278" i="5"/>
  <c r="L278" i="5" s="1"/>
  <c r="X277" i="5"/>
  <c r="O275" i="5"/>
  <c r="K274" i="5"/>
  <c r="L274" i="5" s="1"/>
  <c r="X273" i="5"/>
  <c r="K273" i="5"/>
  <c r="L273" i="5" s="1"/>
  <c r="K272" i="5"/>
  <c r="L272" i="5" s="1"/>
  <c r="Q258" i="5"/>
  <c r="P258" i="5"/>
  <c r="X253" i="5"/>
  <c r="Q242" i="5"/>
  <c r="P242" i="5"/>
  <c r="X257" i="5"/>
  <c r="X284" i="5"/>
  <c r="X280" i="5"/>
  <c r="X276" i="5"/>
  <c r="X265" i="5"/>
  <c r="P264" i="5"/>
  <c r="P248" i="5"/>
  <c r="O189" i="5"/>
  <c r="O188" i="5"/>
  <c r="O187" i="5"/>
  <c r="K187" i="5"/>
  <c r="L187" i="5" s="1"/>
  <c r="K3" i="5"/>
  <c r="L3" i="5" s="1"/>
  <c r="K4" i="5"/>
  <c r="L4" i="5" s="1"/>
  <c r="K5" i="5"/>
  <c r="L5" i="5" s="1"/>
  <c r="O6" i="5"/>
  <c r="K7" i="5"/>
  <c r="L7" i="5" s="1"/>
  <c r="K8" i="5"/>
  <c r="L8" i="5" s="1"/>
  <c r="K9" i="5"/>
  <c r="L9" i="5" s="1"/>
  <c r="O10" i="5"/>
  <c r="K11" i="5"/>
  <c r="L11" i="5" s="1"/>
  <c r="K12" i="5"/>
  <c r="L12" i="5" s="1"/>
  <c r="K13" i="5"/>
  <c r="L13" i="5" s="1"/>
  <c r="K14" i="5"/>
  <c r="L14" i="5" s="1"/>
  <c r="K15" i="5"/>
  <c r="L15" i="5" s="1"/>
  <c r="K16" i="5"/>
  <c r="L16" i="5" s="1"/>
  <c r="K17" i="5"/>
  <c r="L17" i="5" s="1"/>
  <c r="K18" i="5"/>
  <c r="L18" i="5" s="1"/>
  <c r="K19" i="5"/>
  <c r="L19" i="5" s="1"/>
  <c r="K20" i="5"/>
  <c r="L20" i="5" s="1"/>
  <c r="K21" i="5"/>
  <c r="L21" i="5" s="1"/>
  <c r="K22" i="5"/>
  <c r="L22" i="5" s="1"/>
  <c r="K23" i="5"/>
  <c r="L23" i="5" s="1"/>
  <c r="K24" i="5"/>
  <c r="L24" i="5" s="1"/>
  <c r="K25" i="5"/>
  <c r="L25" i="5" s="1"/>
  <c r="O26" i="5"/>
  <c r="K27" i="5"/>
  <c r="L27" i="5" s="1"/>
  <c r="K28" i="5"/>
  <c r="L28" i="5" s="1"/>
  <c r="K29" i="5"/>
  <c r="L29" i="5" s="1"/>
  <c r="K30" i="5"/>
  <c r="L30" i="5" s="1"/>
  <c r="K31" i="5"/>
  <c r="L31" i="5" s="1"/>
  <c r="K32" i="5"/>
  <c r="L32" i="5" s="1"/>
  <c r="K33" i="5"/>
  <c r="L33" i="5" s="1"/>
  <c r="K34" i="5"/>
  <c r="L34" i="5" s="1"/>
  <c r="K35" i="5"/>
  <c r="L35" i="5" s="1"/>
  <c r="K36" i="5"/>
  <c r="L36" i="5" s="1"/>
  <c r="K37" i="5"/>
  <c r="L37" i="5" s="1"/>
  <c r="K38" i="5"/>
  <c r="L38" i="5" s="1"/>
  <c r="K39" i="5"/>
  <c r="L39" i="5" s="1"/>
  <c r="K40" i="5"/>
  <c r="L40" i="5" s="1"/>
  <c r="K41" i="5"/>
  <c r="L41" i="5" s="1"/>
  <c r="O42" i="5"/>
  <c r="K43" i="5"/>
  <c r="L43" i="5" s="1"/>
  <c r="K44" i="5"/>
  <c r="L44" i="5" s="1"/>
  <c r="K45" i="5"/>
  <c r="L45" i="5" s="1"/>
  <c r="K46" i="5"/>
  <c r="L46" i="5" s="1"/>
  <c r="K47" i="5"/>
  <c r="L47" i="5" s="1"/>
  <c r="K48" i="5"/>
  <c r="L48" i="5" s="1"/>
  <c r="K49" i="5"/>
  <c r="L49" i="5" s="1"/>
  <c r="K50" i="5"/>
  <c r="L50" i="5" s="1"/>
  <c r="K51" i="5"/>
  <c r="L51" i="5" s="1"/>
  <c r="K52" i="5"/>
  <c r="L52" i="5" s="1"/>
  <c r="K53" i="5"/>
  <c r="L53" i="5" s="1"/>
  <c r="K54" i="5"/>
  <c r="L54" i="5" s="1"/>
  <c r="K55" i="5"/>
  <c r="L55" i="5" s="1"/>
  <c r="K56" i="5"/>
  <c r="L56" i="5" s="1"/>
  <c r="K57" i="5"/>
  <c r="L57" i="5" s="1"/>
  <c r="O58" i="5"/>
  <c r="K59" i="5"/>
  <c r="L59" i="5" s="1"/>
  <c r="K60" i="5"/>
  <c r="L60" i="5" s="1"/>
  <c r="K61" i="5"/>
  <c r="L61" i="5" s="1"/>
  <c r="K62" i="5"/>
  <c r="L62" i="5" s="1"/>
  <c r="K63" i="5"/>
  <c r="L63" i="5" s="1"/>
  <c r="K64" i="5"/>
  <c r="L64" i="5" s="1"/>
  <c r="K65" i="5"/>
  <c r="L65" i="5" s="1"/>
  <c r="K66" i="5"/>
  <c r="L66" i="5" s="1"/>
  <c r="K67" i="5"/>
  <c r="L67" i="5" s="1"/>
  <c r="K68" i="5"/>
  <c r="L68" i="5" s="1"/>
  <c r="K69" i="5"/>
  <c r="L69" i="5" s="1"/>
  <c r="K70" i="5"/>
  <c r="L70" i="5" s="1"/>
  <c r="K71" i="5"/>
  <c r="L71" i="5" s="1"/>
  <c r="K72" i="5"/>
  <c r="L72" i="5" s="1"/>
  <c r="K73" i="5"/>
  <c r="L73" i="5" s="1"/>
  <c r="O74" i="5"/>
  <c r="K75" i="5"/>
  <c r="L75" i="5" s="1"/>
  <c r="K76" i="5"/>
  <c r="L76" i="5" s="1"/>
  <c r="K77" i="5"/>
  <c r="L77" i="5" s="1"/>
  <c r="K78" i="5"/>
  <c r="L78" i="5" s="1"/>
  <c r="K79" i="5"/>
  <c r="L79" i="5" s="1"/>
  <c r="K80" i="5"/>
  <c r="L80" i="5" s="1"/>
  <c r="K81" i="5"/>
  <c r="L81" i="5" s="1"/>
  <c r="K82" i="5"/>
  <c r="L82" i="5" s="1"/>
  <c r="K83" i="5"/>
  <c r="L83" i="5" s="1"/>
  <c r="K84" i="5"/>
  <c r="L84" i="5" s="1"/>
  <c r="K85" i="5"/>
  <c r="L85" i="5" s="1"/>
  <c r="K86" i="5"/>
  <c r="L86" i="5" s="1"/>
  <c r="K87" i="5"/>
  <c r="L87" i="5" s="1"/>
  <c r="K88" i="5"/>
  <c r="L88" i="5" s="1"/>
  <c r="K89" i="5"/>
  <c r="L89" i="5" s="1"/>
  <c r="O90" i="5"/>
  <c r="K91" i="5"/>
  <c r="L91" i="5" s="1"/>
  <c r="K92" i="5"/>
  <c r="L92" i="5" s="1"/>
  <c r="K93" i="5"/>
  <c r="L93" i="5" s="1"/>
  <c r="K94" i="5"/>
  <c r="L94" i="5" s="1"/>
  <c r="K95" i="5"/>
  <c r="L95" i="5" s="1"/>
  <c r="K96" i="5"/>
  <c r="L96" i="5" s="1"/>
  <c r="K97" i="5"/>
  <c r="L97" i="5" s="1"/>
  <c r="K98" i="5"/>
  <c r="L98" i="5" s="1"/>
  <c r="K99" i="5"/>
  <c r="L99" i="5" s="1"/>
  <c r="K100" i="5"/>
  <c r="L100" i="5" s="1"/>
  <c r="K101" i="5"/>
  <c r="L101" i="5" s="1"/>
  <c r="K102" i="5"/>
  <c r="L102" i="5" s="1"/>
  <c r="K103" i="5"/>
  <c r="L103" i="5" s="1"/>
  <c r="K104" i="5"/>
  <c r="L104" i="5" s="1"/>
  <c r="K105" i="5"/>
  <c r="L105" i="5" s="1"/>
  <c r="O106" i="5"/>
  <c r="K107" i="5"/>
  <c r="L107" i="5" s="1"/>
  <c r="K108" i="5"/>
  <c r="L108" i="5" s="1"/>
  <c r="K109" i="5"/>
  <c r="L109" i="5" s="1"/>
  <c r="K110" i="5"/>
  <c r="L110" i="5" s="1"/>
  <c r="K111" i="5"/>
  <c r="L111" i="5" s="1"/>
  <c r="K112" i="5"/>
  <c r="L112" i="5" s="1"/>
  <c r="K113" i="5"/>
  <c r="L113" i="5" s="1"/>
  <c r="K114" i="5"/>
  <c r="L114" i="5" s="1"/>
  <c r="K115" i="5"/>
  <c r="L115" i="5" s="1"/>
  <c r="K116" i="5"/>
  <c r="L116" i="5" s="1"/>
  <c r="K117" i="5"/>
  <c r="L117" i="5" s="1"/>
  <c r="K118" i="5"/>
  <c r="L118" i="5" s="1"/>
  <c r="K119" i="5"/>
  <c r="L119" i="5" s="1"/>
  <c r="K120" i="5"/>
  <c r="L120" i="5" s="1"/>
  <c r="K121" i="5"/>
  <c r="L121" i="5" s="1"/>
  <c r="O122" i="5"/>
  <c r="K123" i="5"/>
  <c r="L123" i="5" s="1"/>
  <c r="K124" i="5"/>
  <c r="L124" i="5" s="1"/>
  <c r="K125" i="5"/>
  <c r="L125" i="5" s="1"/>
  <c r="K126" i="5"/>
  <c r="L126" i="5" s="1"/>
  <c r="K127" i="5"/>
  <c r="L127" i="5" s="1"/>
  <c r="K128" i="5"/>
  <c r="L128" i="5" s="1"/>
  <c r="K129" i="5"/>
  <c r="L129" i="5" s="1"/>
  <c r="K130" i="5"/>
  <c r="L130" i="5" s="1"/>
  <c r="K131" i="5"/>
  <c r="L131" i="5" s="1"/>
  <c r="K132" i="5"/>
  <c r="L132" i="5" s="1"/>
  <c r="K133" i="5"/>
  <c r="L133" i="5" s="1"/>
  <c r="K134" i="5"/>
  <c r="L134" i="5" s="1"/>
  <c r="K135" i="5"/>
  <c r="L135" i="5" s="1"/>
  <c r="K136" i="5"/>
  <c r="L136" i="5" s="1"/>
  <c r="K137" i="5"/>
  <c r="L137" i="5" s="1"/>
  <c r="O138" i="5"/>
  <c r="K139" i="5"/>
  <c r="L139" i="5" s="1"/>
  <c r="K140" i="5"/>
  <c r="L140" i="5" s="1"/>
  <c r="K141" i="5"/>
  <c r="L141" i="5" s="1"/>
  <c r="K142" i="5"/>
  <c r="L142" i="5" s="1"/>
  <c r="K143" i="5"/>
  <c r="L143" i="5" s="1"/>
  <c r="K144" i="5"/>
  <c r="L144" i="5" s="1"/>
  <c r="K145" i="5"/>
  <c r="L145" i="5" s="1"/>
  <c r="K146" i="5"/>
  <c r="L146" i="5" s="1"/>
  <c r="K147" i="5"/>
  <c r="L147" i="5" s="1"/>
  <c r="K148" i="5"/>
  <c r="L148" i="5" s="1"/>
  <c r="K149" i="5"/>
  <c r="L149" i="5" s="1"/>
  <c r="K150" i="5"/>
  <c r="L150" i="5" s="1"/>
  <c r="K151" i="5"/>
  <c r="L151" i="5" s="1"/>
  <c r="K152" i="5"/>
  <c r="L152" i="5" s="1"/>
  <c r="K153" i="5"/>
  <c r="L153" i="5" s="1"/>
  <c r="O154" i="5"/>
  <c r="K155" i="5"/>
  <c r="L155" i="5" s="1"/>
  <c r="K156" i="5"/>
  <c r="L156" i="5" s="1"/>
  <c r="K157" i="5"/>
  <c r="L157" i="5" s="1"/>
  <c r="K158" i="5"/>
  <c r="L158" i="5" s="1"/>
  <c r="K159" i="5"/>
  <c r="L159" i="5" s="1"/>
  <c r="K160" i="5"/>
  <c r="L160" i="5" s="1"/>
  <c r="K161" i="5"/>
  <c r="L161" i="5" s="1"/>
  <c r="K162" i="5"/>
  <c r="L162" i="5" s="1"/>
  <c r="K163" i="5"/>
  <c r="L163" i="5" s="1"/>
  <c r="K164" i="5"/>
  <c r="L164" i="5" s="1"/>
  <c r="K165" i="5"/>
  <c r="L165" i="5" s="1"/>
  <c r="K166" i="5"/>
  <c r="L166" i="5" s="1"/>
  <c r="K167" i="5"/>
  <c r="L167" i="5" s="1"/>
  <c r="K168" i="5"/>
  <c r="L168" i="5" s="1"/>
  <c r="K169" i="5"/>
  <c r="L169" i="5" s="1"/>
  <c r="O170" i="5"/>
  <c r="K171" i="5"/>
  <c r="L171" i="5" s="1"/>
  <c r="K172" i="5"/>
  <c r="L172" i="5" s="1"/>
  <c r="K173" i="5"/>
  <c r="L173" i="5" s="1"/>
  <c r="K174" i="5"/>
  <c r="L174" i="5" s="1"/>
  <c r="K175" i="5"/>
  <c r="L175" i="5" s="1"/>
  <c r="K176" i="5"/>
  <c r="L176" i="5" s="1"/>
  <c r="K177" i="5"/>
  <c r="L177" i="5" s="1"/>
  <c r="K178" i="5"/>
  <c r="L178" i="5" s="1"/>
  <c r="K179" i="5"/>
  <c r="L179" i="5" s="1"/>
  <c r="K180" i="5"/>
  <c r="L180" i="5" s="1"/>
  <c r="K181" i="5"/>
  <c r="L181" i="5" s="1"/>
  <c r="K182" i="5"/>
  <c r="L182" i="5" s="1"/>
  <c r="K183" i="5"/>
  <c r="L183" i="5" s="1"/>
  <c r="K184" i="5"/>
  <c r="L184" i="5" s="1"/>
  <c r="K185" i="5"/>
  <c r="L185" i="5" s="1"/>
  <c r="O186" i="5"/>
  <c r="P186" i="5" s="1"/>
  <c r="K2" i="5"/>
  <c r="L2" i="5" s="1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E3" i="5"/>
  <c r="E4" i="5"/>
  <c r="E6" i="5"/>
  <c r="E7" i="5"/>
  <c r="E8" i="5"/>
  <c r="C10" i="5"/>
  <c r="E11" i="5"/>
  <c r="E12" i="5"/>
  <c r="E13" i="5"/>
  <c r="E14" i="5"/>
  <c r="E15" i="5"/>
  <c r="E16" i="5"/>
  <c r="C18" i="5"/>
  <c r="E19" i="5"/>
  <c r="E20" i="5"/>
  <c r="E21" i="5"/>
  <c r="E22" i="5"/>
  <c r="E23" i="5"/>
  <c r="E24" i="5"/>
  <c r="C26" i="5"/>
  <c r="E27" i="5"/>
  <c r="E28" i="5"/>
  <c r="E29" i="5"/>
  <c r="E30" i="5"/>
  <c r="E31" i="5"/>
  <c r="E32" i="5"/>
  <c r="C34" i="5"/>
  <c r="E35" i="5"/>
  <c r="E36" i="5"/>
  <c r="E37" i="5"/>
  <c r="E38" i="5"/>
  <c r="E39" i="5"/>
  <c r="E40" i="5"/>
  <c r="C42" i="5"/>
  <c r="E43" i="5"/>
  <c r="E44" i="5"/>
  <c r="E45" i="5"/>
  <c r="E46" i="5"/>
  <c r="E47" i="5"/>
  <c r="E48" i="5"/>
  <c r="C50" i="5"/>
  <c r="E51" i="5"/>
  <c r="E52" i="5"/>
  <c r="E53" i="5"/>
  <c r="E54" i="5"/>
  <c r="E55" i="5"/>
  <c r="E56" i="5"/>
  <c r="C58" i="5"/>
  <c r="E59" i="5"/>
  <c r="E60" i="5"/>
  <c r="E61" i="5"/>
  <c r="E62" i="5"/>
  <c r="E63" i="5"/>
  <c r="E64" i="5"/>
  <c r="C66" i="5"/>
  <c r="E67" i="5"/>
  <c r="E68" i="5"/>
  <c r="E69" i="5"/>
  <c r="E70" i="5"/>
  <c r="E71" i="5"/>
  <c r="E72" i="5"/>
  <c r="C74" i="5"/>
  <c r="E75" i="5"/>
  <c r="E76" i="5"/>
  <c r="E77" i="5"/>
  <c r="E78" i="5"/>
  <c r="E79" i="5"/>
  <c r="E80" i="5"/>
  <c r="C82" i="5"/>
  <c r="E83" i="5"/>
  <c r="E84" i="5"/>
  <c r="E85" i="5"/>
  <c r="E86" i="5"/>
  <c r="E87" i="5"/>
  <c r="E88" i="5"/>
  <c r="C90" i="5"/>
  <c r="E91" i="5"/>
  <c r="E92" i="5"/>
  <c r="E93" i="5"/>
  <c r="E94" i="5"/>
  <c r="E95" i="5"/>
  <c r="E96" i="5"/>
  <c r="C98" i="5"/>
  <c r="E99" i="5"/>
  <c r="E100" i="5"/>
  <c r="E101" i="5"/>
  <c r="E102" i="5"/>
  <c r="E103" i="5"/>
  <c r="E104" i="5"/>
  <c r="C106" i="5"/>
  <c r="E107" i="5"/>
  <c r="E108" i="5"/>
  <c r="E109" i="5"/>
  <c r="E110" i="5"/>
  <c r="E111" i="5"/>
  <c r="E112" i="5"/>
  <c r="C114" i="5"/>
  <c r="E115" i="5"/>
  <c r="E116" i="5"/>
  <c r="E117" i="5"/>
  <c r="E118" i="5"/>
  <c r="E119" i="5"/>
  <c r="E120" i="5"/>
  <c r="C122" i="5"/>
  <c r="E123" i="5"/>
  <c r="E124" i="5"/>
  <c r="E125" i="5"/>
  <c r="E126" i="5"/>
  <c r="E127" i="5"/>
  <c r="E128" i="5"/>
  <c r="C130" i="5"/>
  <c r="E131" i="5"/>
  <c r="E132" i="5"/>
  <c r="E133" i="5"/>
  <c r="E134" i="5"/>
  <c r="E135" i="5"/>
  <c r="E136" i="5"/>
  <c r="C138" i="5"/>
  <c r="E139" i="5"/>
  <c r="E140" i="5"/>
  <c r="E141" i="5"/>
  <c r="E142" i="5"/>
  <c r="E143" i="5"/>
  <c r="E144" i="5"/>
  <c r="C146" i="5"/>
  <c r="E147" i="5"/>
  <c r="E148" i="5"/>
  <c r="E149" i="5"/>
  <c r="E150" i="5"/>
  <c r="E151" i="5"/>
  <c r="E152" i="5"/>
  <c r="C154" i="5"/>
  <c r="E155" i="5"/>
  <c r="E156" i="5"/>
  <c r="E157" i="5"/>
  <c r="E158" i="5"/>
  <c r="E159" i="5"/>
  <c r="E160" i="5"/>
  <c r="C162" i="5"/>
  <c r="E163" i="5"/>
  <c r="E164" i="5"/>
  <c r="E165" i="5"/>
  <c r="E166" i="5"/>
  <c r="E167" i="5"/>
  <c r="E168" i="5"/>
  <c r="C170" i="5"/>
  <c r="E171" i="5"/>
  <c r="E172" i="5"/>
  <c r="E173" i="5"/>
  <c r="E174" i="5"/>
  <c r="E175" i="5"/>
  <c r="E176" i="5"/>
  <c r="C178" i="5"/>
  <c r="E179" i="5"/>
  <c r="E180" i="5"/>
  <c r="E181" i="5"/>
  <c r="E182" i="5"/>
  <c r="E183" i="5"/>
  <c r="E184" i="5"/>
  <c r="C186" i="5"/>
  <c r="E187" i="5"/>
  <c r="E188" i="5"/>
  <c r="E189" i="5"/>
  <c r="E190" i="5"/>
  <c r="E191" i="5"/>
  <c r="E192" i="5"/>
  <c r="C194" i="5"/>
  <c r="E195" i="5"/>
  <c r="E196" i="5"/>
  <c r="E197" i="5"/>
  <c r="E198" i="5"/>
  <c r="E199" i="5"/>
  <c r="E200" i="5"/>
  <c r="C202" i="5"/>
  <c r="E203" i="5"/>
  <c r="E204" i="5"/>
  <c r="E205" i="5"/>
  <c r="E206" i="5"/>
  <c r="E207" i="5"/>
  <c r="E208" i="5"/>
  <c r="C210" i="5"/>
  <c r="E211" i="5"/>
  <c r="E212" i="5"/>
  <c r="E213" i="5"/>
  <c r="E214" i="5"/>
  <c r="E215" i="5"/>
  <c r="E216" i="5"/>
  <c r="C218" i="5"/>
  <c r="E219" i="5"/>
  <c r="E220" i="5"/>
  <c r="E221" i="5"/>
  <c r="E222" i="5"/>
  <c r="E223" i="5"/>
  <c r="E224" i="5"/>
  <c r="C226" i="5"/>
  <c r="E227" i="5"/>
  <c r="E228" i="5"/>
  <c r="E229" i="5"/>
  <c r="E230" i="5"/>
  <c r="E231" i="5"/>
  <c r="E232" i="5"/>
  <c r="C234" i="5"/>
  <c r="E235" i="5"/>
  <c r="E236" i="5"/>
  <c r="E237" i="5"/>
  <c r="E238" i="5"/>
  <c r="E239" i="5"/>
  <c r="E240" i="5"/>
  <c r="C242" i="5"/>
  <c r="E243" i="5"/>
  <c r="E244" i="5"/>
  <c r="E245" i="5"/>
  <c r="E246" i="5"/>
  <c r="E247" i="5"/>
  <c r="E248" i="5"/>
  <c r="C250" i="5"/>
  <c r="E251" i="5"/>
  <c r="E252" i="5"/>
  <c r="E253" i="5"/>
  <c r="E254" i="5"/>
  <c r="E255" i="5"/>
  <c r="E256" i="5"/>
  <c r="C258" i="5"/>
  <c r="E259" i="5"/>
  <c r="E260" i="5"/>
  <c r="E261" i="5"/>
  <c r="E262" i="5"/>
  <c r="E263" i="5"/>
  <c r="E264" i="5"/>
  <c r="C266" i="5"/>
  <c r="E267" i="5"/>
  <c r="E268" i="5"/>
  <c r="E269" i="5"/>
  <c r="E270" i="5"/>
  <c r="E271" i="5"/>
  <c r="E272" i="5"/>
  <c r="C274" i="5"/>
  <c r="E275" i="5"/>
  <c r="E276" i="5"/>
  <c r="E277" i="5"/>
  <c r="E278" i="5"/>
  <c r="E279" i="5"/>
  <c r="E280" i="5"/>
  <c r="C282" i="5"/>
  <c r="E283" i="5"/>
  <c r="E284" i="5"/>
  <c r="E285" i="5"/>
  <c r="E286" i="5"/>
  <c r="E287" i="5"/>
  <c r="E288" i="5"/>
  <c r="C290" i="5"/>
  <c r="E291" i="5"/>
  <c r="E292" i="5"/>
  <c r="E293" i="5"/>
  <c r="E294" i="5"/>
  <c r="E295" i="5"/>
  <c r="E296" i="5"/>
  <c r="C298" i="5"/>
  <c r="E299" i="5"/>
  <c r="E300" i="5"/>
  <c r="E301" i="5"/>
  <c r="E302" i="5"/>
  <c r="E303" i="5"/>
  <c r="E304" i="5"/>
  <c r="C306" i="5"/>
  <c r="C2" i="5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2" i="4"/>
  <c r="P201" i="5" l="1"/>
  <c r="P298" i="5"/>
  <c r="P224" i="5"/>
  <c r="Q230" i="5"/>
  <c r="P244" i="5"/>
  <c r="Q218" i="5"/>
  <c r="P301" i="5"/>
  <c r="P209" i="5"/>
  <c r="Q272" i="5"/>
  <c r="P214" i="5"/>
  <c r="P226" i="5"/>
  <c r="P256" i="5"/>
  <c r="P197" i="5"/>
  <c r="P228" i="5"/>
  <c r="P268" i="5"/>
  <c r="P240" i="5"/>
  <c r="Q277" i="5"/>
  <c r="P239" i="5"/>
  <c r="P293" i="5"/>
  <c r="P205" i="5"/>
  <c r="Q238" i="5"/>
  <c r="P215" i="5"/>
  <c r="Q225" i="5"/>
  <c r="P286" i="5"/>
  <c r="P232" i="5"/>
  <c r="Q234" i="5"/>
  <c r="P270" i="5"/>
  <c r="P193" i="5"/>
  <c r="P302" i="5"/>
  <c r="P220" i="5"/>
  <c r="Q273" i="5"/>
  <c r="Q281" i="5"/>
  <c r="P289" i="5"/>
  <c r="P305" i="5"/>
  <c r="P255" i="5"/>
  <c r="Q246" i="5"/>
  <c r="P222" i="5"/>
  <c r="P254" i="5"/>
  <c r="P266" i="5"/>
  <c r="P213" i="5"/>
  <c r="P236" i="5"/>
  <c r="Q285" i="5"/>
  <c r="Q267" i="5"/>
  <c r="P267" i="5"/>
  <c r="P276" i="5"/>
  <c r="Q276" i="5"/>
  <c r="P217" i="5"/>
  <c r="Q262" i="5"/>
  <c r="P252" i="5"/>
  <c r="Q271" i="5"/>
  <c r="P271" i="5"/>
  <c r="P250" i="5"/>
  <c r="Q290" i="5"/>
  <c r="P290" i="5"/>
  <c r="Q294" i="5"/>
  <c r="P294" i="5"/>
  <c r="Q227" i="5"/>
  <c r="P227" i="5"/>
  <c r="Q221" i="5"/>
  <c r="P221" i="5"/>
  <c r="Q237" i="5"/>
  <c r="P237" i="5"/>
  <c r="Q253" i="5"/>
  <c r="P253" i="5"/>
  <c r="Q306" i="5"/>
  <c r="P306" i="5"/>
  <c r="Q259" i="5"/>
  <c r="P259" i="5"/>
  <c r="Q243" i="5"/>
  <c r="P243" i="5"/>
  <c r="Q191" i="5"/>
  <c r="P191" i="5"/>
  <c r="Q194" i="5"/>
  <c r="P194" i="5"/>
  <c r="Q216" i="5"/>
  <c r="P216" i="5"/>
  <c r="P260" i="5"/>
  <c r="Q249" i="5"/>
  <c r="P249" i="5"/>
  <c r="Q292" i="5"/>
  <c r="P292" i="5"/>
  <c r="Q300" i="5"/>
  <c r="P300" i="5"/>
  <c r="Q263" i="5"/>
  <c r="P263" i="5"/>
  <c r="Q199" i="5"/>
  <c r="P199" i="5"/>
  <c r="Q219" i="5"/>
  <c r="P219" i="5"/>
  <c r="Q202" i="5"/>
  <c r="P202" i="5"/>
  <c r="Q210" i="5"/>
  <c r="P210" i="5"/>
  <c r="Q287" i="5"/>
  <c r="P287" i="5"/>
  <c r="Q203" i="5"/>
  <c r="P203" i="5"/>
  <c r="Q190" i="5"/>
  <c r="P190" i="5"/>
  <c r="Q198" i="5"/>
  <c r="P198" i="5"/>
  <c r="Q206" i="5"/>
  <c r="P206" i="5"/>
  <c r="Q251" i="5"/>
  <c r="P251" i="5"/>
  <c r="Q265" i="5"/>
  <c r="P265" i="5"/>
  <c r="Q207" i="5"/>
  <c r="P207" i="5"/>
  <c r="Q291" i="5"/>
  <c r="P291" i="5"/>
  <c r="Q299" i="5"/>
  <c r="P299" i="5"/>
  <c r="Q229" i="5"/>
  <c r="P229" i="5"/>
  <c r="Q247" i="5"/>
  <c r="P247" i="5"/>
  <c r="P280" i="5"/>
  <c r="Q280" i="5"/>
  <c r="Q295" i="5"/>
  <c r="P295" i="5"/>
  <c r="Q303" i="5"/>
  <c r="P303" i="5"/>
  <c r="Q233" i="5"/>
  <c r="P233" i="5"/>
  <c r="Q195" i="5"/>
  <c r="P195" i="5"/>
  <c r="Q269" i="5"/>
  <c r="P269" i="5"/>
  <c r="Q288" i="5"/>
  <c r="P288" i="5"/>
  <c r="Q296" i="5"/>
  <c r="P296" i="5"/>
  <c r="Q304" i="5"/>
  <c r="P304" i="5"/>
  <c r="Q261" i="5"/>
  <c r="P261" i="5"/>
  <c r="Q223" i="5"/>
  <c r="P223" i="5"/>
  <c r="Q211" i="5"/>
  <c r="P211" i="5"/>
  <c r="Q245" i="5"/>
  <c r="P245" i="5"/>
  <c r="Q235" i="5"/>
  <c r="P235" i="5"/>
  <c r="Q187" i="5"/>
  <c r="P187" i="5"/>
  <c r="P279" i="5"/>
  <c r="Q279" i="5"/>
  <c r="P283" i="5"/>
  <c r="Q283" i="5"/>
  <c r="Q188" i="5"/>
  <c r="P188" i="5"/>
  <c r="P275" i="5"/>
  <c r="Q275" i="5"/>
  <c r="Q189" i="5"/>
  <c r="P189" i="5"/>
  <c r="X27" i="5"/>
  <c r="X23" i="5"/>
  <c r="X15" i="5"/>
  <c r="X11" i="5"/>
  <c r="X7" i="5"/>
  <c r="X3" i="5"/>
  <c r="P138" i="5"/>
  <c r="Q138" i="5"/>
  <c r="P42" i="5"/>
  <c r="Q42" i="5"/>
  <c r="P170" i="5"/>
  <c r="Q170" i="5"/>
  <c r="P106" i="5"/>
  <c r="Q106" i="5"/>
  <c r="P74" i="5"/>
  <c r="Q74" i="5"/>
  <c r="P58" i="5"/>
  <c r="Q58" i="5"/>
  <c r="P26" i="5"/>
  <c r="Q26" i="5"/>
  <c r="P6" i="5"/>
  <c r="Q6" i="5"/>
  <c r="Q186" i="5"/>
  <c r="P154" i="5"/>
  <c r="Q154" i="5"/>
  <c r="P122" i="5"/>
  <c r="Q122" i="5"/>
  <c r="P90" i="5"/>
  <c r="Q90" i="5"/>
  <c r="P10" i="5"/>
  <c r="Q10" i="5"/>
  <c r="O174" i="5"/>
  <c r="O158" i="5"/>
  <c r="O142" i="5"/>
  <c r="O126" i="5"/>
  <c r="O110" i="5"/>
  <c r="O94" i="5"/>
  <c r="O78" i="5"/>
  <c r="O62" i="5"/>
  <c r="O46" i="5"/>
  <c r="O30" i="5"/>
  <c r="O14" i="5"/>
  <c r="O182" i="5"/>
  <c r="O166" i="5"/>
  <c r="O150" i="5"/>
  <c r="O134" i="5"/>
  <c r="O118" i="5"/>
  <c r="O102" i="5"/>
  <c r="O86" i="5"/>
  <c r="O70" i="5"/>
  <c r="O54" i="5"/>
  <c r="O38" i="5"/>
  <c r="O22" i="5"/>
  <c r="O178" i="5"/>
  <c r="O162" i="5"/>
  <c r="O146" i="5"/>
  <c r="O130" i="5"/>
  <c r="O114" i="5"/>
  <c r="O98" i="5"/>
  <c r="O82" i="5"/>
  <c r="O66" i="5"/>
  <c r="O50" i="5"/>
  <c r="O34" i="5"/>
  <c r="O18" i="5"/>
  <c r="O185" i="5"/>
  <c r="O181" i="5"/>
  <c r="O177" i="5"/>
  <c r="O173" i="5"/>
  <c r="O169" i="5"/>
  <c r="O165" i="5"/>
  <c r="O161" i="5"/>
  <c r="O157" i="5"/>
  <c r="O153" i="5"/>
  <c r="O149" i="5"/>
  <c r="O145" i="5"/>
  <c r="O141" i="5"/>
  <c r="O137" i="5"/>
  <c r="O133" i="5"/>
  <c r="O129" i="5"/>
  <c r="O125" i="5"/>
  <c r="O121" i="5"/>
  <c r="O117" i="5"/>
  <c r="O113" i="5"/>
  <c r="O109" i="5"/>
  <c r="O105" i="5"/>
  <c r="O101" i="5"/>
  <c r="O97" i="5"/>
  <c r="O93" i="5"/>
  <c r="O89" i="5"/>
  <c r="O85" i="5"/>
  <c r="O81" i="5"/>
  <c r="O77" i="5"/>
  <c r="O73" i="5"/>
  <c r="O69" i="5"/>
  <c r="O65" i="5"/>
  <c r="O61" i="5"/>
  <c r="O57" i="5"/>
  <c r="O53" i="5"/>
  <c r="O49" i="5"/>
  <c r="O45" i="5"/>
  <c r="O41" i="5"/>
  <c r="O37" i="5"/>
  <c r="O33" i="5"/>
  <c r="O29" i="5"/>
  <c r="O25" i="5"/>
  <c r="O21" i="5"/>
  <c r="O17" i="5"/>
  <c r="O13" i="5"/>
  <c r="O9" i="5"/>
  <c r="O5" i="5"/>
  <c r="O184" i="5"/>
  <c r="O180" i="5"/>
  <c r="O176" i="5"/>
  <c r="O172" i="5"/>
  <c r="O168" i="5"/>
  <c r="O164" i="5"/>
  <c r="O160" i="5"/>
  <c r="O156" i="5"/>
  <c r="O152" i="5"/>
  <c r="O148" i="5"/>
  <c r="O144" i="5"/>
  <c r="O140" i="5"/>
  <c r="O136" i="5"/>
  <c r="O132" i="5"/>
  <c r="O128" i="5"/>
  <c r="O124" i="5"/>
  <c r="O120" i="5"/>
  <c r="O116" i="5"/>
  <c r="O112" i="5"/>
  <c r="O108" i="5"/>
  <c r="O104" i="5"/>
  <c r="O100" i="5"/>
  <c r="O96" i="5"/>
  <c r="O92" i="5"/>
  <c r="O88" i="5"/>
  <c r="O84" i="5"/>
  <c r="O80" i="5"/>
  <c r="O76" i="5"/>
  <c r="O72" i="5"/>
  <c r="O68" i="5"/>
  <c r="O64" i="5"/>
  <c r="O60" i="5"/>
  <c r="O56" i="5"/>
  <c r="O52" i="5"/>
  <c r="O48" i="5"/>
  <c r="O44" i="5"/>
  <c r="O40" i="5"/>
  <c r="O36" i="5"/>
  <c r="O32" i="5"/>
  <c r="O28" i="5"/>
  <c r="O24" i="5"/>
  <c r="O20" i="5"/>
  <c r="O16" i="5"/>
  <c r="O12" i="5"/>
  <c r="O8" i="5"/>
  <c r="O4" i="5"/>
  <c r="O183" i="5"/>
  <c r="O179" i="5"/>
  <c r="O175" i="5"/>
  <c r="O171" i="5"/>
  <c r="O167" i="5"/>
  <c r="O163" i="5"/>
  <c r="O159" i="5"/>
  <c r="O155" i="5"/>
  <c r="O151" i="5"/>
  <c r="O147" i="5"/>
  <c r="O143" i="5"/>
  <c r="O139" i="5"/>
  <c r="O135" i="5"/>
  <c r="O131" i="5"/>
  <c r="O127" i="5"/>
  <c r="O123" i="5"/>
  <c r="O119" i="5"/>
  <c r="O115" i="5"/>
  <c r="O111" i="5"/>
  <c r="O107" i="5"/>
  <c r="O103" i="5"/>
  <c r="O99" i="5"/>
  <c r="O95" i="5"/>
  <c r="O91" i="5"/>
  <c r="O87" i="5"/>
  <c r="O83" i="5"/>
  <c r="O79" i="5"/>
  <c r="O75" i="5"/>
  <c r="O71" i="5"/>
  <c r="O67" i="5"/>
  <c r="O63" i="5"/>
  <c r="O59" i="5"/>
  <c r="O55" i="5"/>
  <c r="O51" i="5"/>
  <c r="O47" i="5"/>
  <c r="O43" i="5"/>
  <c r="O39" i="5"/>
  <c r="O35" i="5"/>
  <c r="O31" i="5"/>
  <c r="O27" i="5"/>
  <c r="O23" i="5"/>
  <c r="O19" i="5"/>
  <c r="O15" i="5"/>
  <c r="O11" i="5"/>
  <c r="O7" i="5"/>
  <c r="O3" i="5"/>
  <c r="O2" i="5"/>
  <c r="K6" i="5"/>
  <c r="L6" i="5" s="1"/>
  <c r="K186" i="5"/>
  <c r="L186" i="5" s="1"/>
  <c r="K170" i="5"/>
  <c r="L170" i="5" s="1"/>
  <c r="K154" i="5"/>
  <c r="L154" i="5" s="1"/>
  <c r="K138" i="5"/>
  <c r="L138" i="5" s="1"/>
  <c r="K122" i="5"/>
  <c r="L122" i="5" s="1"/>
  <c r="K106" i="5"/>
  <c r="L106" i="5" s="1"/>
  <c r="K90" i="5"/>
  <c r="L90" i="5" s="1"/>
  <c r="K74" i="5"/>
  <c r="L74" i="5" s="1"/>
  <c r="K58" i="5"/>
  <c r="L58" i="5" s="1"/>
  <c r="K42" i="5"/>
  <c r="L42" i="5" s="1"/>
  <c r="K26" i="5"/>
  <c r="L26" i="5" s="1"/>
  <c r="K10" i="5"/>
  <c r="L10" i="5" s="1"/>
  <c r="E178" i="5"/>
  <c r="E114" i="5"/>
  <c r="E66" i="5"/>
  <c r="E242" i="5"/>
  <c r="E50" i="5"/>
  <c r="E306" i="5"/>
  <c r="E290" i="5"/>
  <c r="E226" i="5"/>
  <c r="E162" i="5"/>
  <c r="E98" i="5"/>
  <c r="E34" i="5"/>
  <c r="E274" i="5"/>
  <c r="E210" i="5"/>
  <c r="E146" i="5"/>
  <c r="E82" i="5"/>
  <c r="E18" i="5"/>
  <c r="E258" i="5"/>
  <c r="E194" i="5"/>
  <c r="E130" i="5"/>
  <c r="C305" i="5"/>
  <c r="E305" i="5"/>
  <c r="C297" i="5"/>
  <c r="E297" i="5"/>
  <c r="C289" i="5"/>
  <c r="E289" i="5"/>
  <c r="C281" i="5"/>
  <c r="E281" i="5"/>
  <c r="C273" i="5"/>
  <c r="E273" i="5"/>
  <c r="C265" i="5"/>
  <c r="E265" i="5"/>
  <c r="C257" i="5"/>
  <c r="E257" i="5"/>
  <c r="C249" i="5"/>
  <c r="E249" i="5"/>
  <c r="C241" i="5"/>
  <c r="E241" i="5"/>
  <c r="C233" i="5"/>
  <c r="E233" i="5"/>
  <c r="C225" i="5"/>
  <c r="E225" i="5"/>
  <c r="C217" i="5"/>
  <c r="E217" i="5"/>
  <c r="C209" i="5"/>
  <c r="E209" i="5"/>
  <c r="C201" i="5"/>
  <c r="E201" i="5"/>
  <c r="C193" i="5"/>
  <c r="E193" i="5"/>
  <c r="C185" i="5"/>
  <c r="E185" i="5"/>
  <c r="C177" i="5"/>
  <c r="E177" i="5"/>
  <c r="C169" i="5"/>
  <c r="E169" i="5"/>
  <c r="C161" i="5"/>
  <c r="E161" i="5"/>
  <c r="C153" i="5"/>
  <c r="E153" i="5"/>
  <c r="C145" i="5"/>
  <c r="E145" i="5"/>
  <c r="C137" i="5"/>
  <c r="E137" i="5"/>
  <c r="C129" i="5"/>
  <c r="E129" i="5"/>
  <c r="C121" i="5"/>
  <c r="E121" i="5"/>
  <c r="C113" i="5"/>
  <c r="E113" i="5"/>
  <c r="C105" i="5"/>
  <c r="E105" i="5"/>
  <c r="C97" i="5"/>
  <c r="E97" i="5"/>
  <c r="C89" i="5"/>
  <c r="E89" i="5"/>
  <c r="C81" i="5"/>
  <c r="E81" i="5"/>
  <c r="C73" i="5"/>
  <c r="E73" i="5"/>
  <c r="C65" i="5"/>
  <c r="E65" i="5"/>
  <c r="C57" i="5"/>
  <c r="E57" i="5"/>
  <c r="C49" i="5"/>
  <c r="E49" i="5"/>
  <c r="C41" i="5"/>
  <c r="E41" i="5"/>
  <c r="C33" i="5"/>
  <c r="E33" i="5"/>
  <c r="C25" i="5"/>
  <c r="E25" i="5"/>
  <c r="C17" i="5"/>
  <c r="E17" i="5"/>
  <c r="C9" i="5"/>
  <c r="E9" i="5"/>
  <c r="C5" i="5"/>
  <c r="E5" i="5"/>
  <c r="E298" i="5"/>
  <c r="E282" i="5"/>
  <c r="E266" i="5"/>
  <c r="E250" i="5"/>
  <c r="E234" i="5"/>
  <c r="E218" i="5"/>
  <c r="E202" i="5"/>
  <c r="E186" i="5"/>
  <c r="E170" i="5"/>
  <c r="E154" i="5"/>
  <c r="E138" i="5"/>
  <c r="E122" i="5"/>
  <c r="E106" i="5"/>
  <c r="E90" i="5"/>
  <c r="E74" i="5"/>
  <c r="E58" i="5"/>
  <c r="E42" i="5"/>
  <c r="E26" i="5"/>
  <c r="E10" i="5"/>
  <c r="E2" i="5"/>
  <c r="D34" i="5"/>
  <c r="C294" i="5"/>
  <c r="D294" i="5"/>
  <c r="C278" i="5"/>
  <c r="D278" i="5"/>
  <c r="C246" i="5"/>
  <c r="D246" i="5"/>
  <c r="C206" i="5"/>
  <c r="D206" i="5"/>
  <c r="C190" i="5"/>
  <c r="D190" i="5"/>
  <c r="C174" i="5"/>
  <c r="D174" i="5"/>
  <c r="C158" i="5"/>
  <c r="D158" i="5"/>
  <c r="C301" i="5"/>
  <c r="D301" i="5"/>
  <c r="C293" i="5"/>
  <c r="D293" i="5"/>
  <c r="C285" i="5"/>
  <c r="D285" i="5"/>
  <c r="C269" i="5"/>
  <c r="D269" i="5"/>
  <c r="C261" i="5"/>
  <c r="D261" i="5"/>
  <c r="C181" i="5"/>
  <c r="D181" i="5"/>
  <c r="C165" i="5"/>
  <c r="D165" i="5"/>
  <c r="C141" i="5"/>
  <c r="D141" i="5"/>
  <c r="C125" i="5"/>
  <c r="D125" i="5"/>
  <c r="C117" i="5"/>
  <c r="D117" i="5"/>
  <c r="C101" i="5"/>
  <c r="D101" i="5"/>
  <c r="C85" i="5"/>
  <c r="D85" i="5"/>
  <c r="C69" i="5"/>
  <c r="D69" i="5"/>
  <c r="C61" i="5"/>
  <c r="D61" i="5"/>
  <c r="C53" i="5"/>
  <c r="D53" i="5"/>
  <c r="C37" i="5"/>
  <c r="D37" i="5"/>
  <c r="C21" i="5"/>
  <c r="D21" i="5"/>
  <c r="D305" i="5"/>
  <c r="D273" i="5"/>
  <c r="D241" i="5"/>
  <c r="D225" i="5"/>
  <c r="D193" i="5"/>
  <c r="D161" i="5"/>
  <c r="D129" i="5"/>
  <c r="D97" i="5"/>
  <c r="D65" i="5"/>
  <c r="D17" i="5"/>
  <c r="C304" i="5"/>
  <c r="D304" i="5"/>
  <c r="C300" i="5"/>
  <c r="D300" i="5"/>
  <c r="C296" i="5"/>
  <c r="D296" i="5"/>
  <c r="C292" i="5"/>
  <c r="D292" i="5"/>
  <c r="C288" i="5"/>
  <c r="D288" i="5"/>
  <c r="C284" i="5"/>
  <c r="D284" i="5"/>
  <c r="C280" i="5"/>
  <c r="D280" i="5"/>
  <c r="C276" i="5"/>
  <c r="D276" i="5"/>
  <c r="C272" i="5"/>
  <c r="D272" i="5"/>
  <c r="C268" i="5"/>
  <c r="D268" i="5"/>
  <c r="C264" i="5"/>
  <c r="D264" i="5"/>
  <c r="C260" i="5"/>
  <c r="D260" i="5"/>
  <c r="C256" i="5"/>
  <c r="D256" i="5"/>
  <c r="C252" i="5"/>
  <c r="D252" i="5"/>
  <c r="C248" i="5"/>
  <c r="D248" i="5"/>
  <c r="C244" i="5"/>
  <c r="D244" i="5"/>
  <c r="C240" i="5"/>
  <c r="D240" i="5"/>
  <c r="C236" i="5"/>
  <c r="D236" i="5"/>
  <c r="C232" i="5"/>
  <c r="D232" i="5"/>
  <c r="C228" i="5"/>
  <c r="D228" i="5"/>
  <c r="C224" i="5"/>
  <c r="D224" i="5"/>
  <c r="C220" i="5"/>
  <c r="D220" i="5"/>
  <c r="C216" i="5"/>
  <c r="D216" i="5"/>
  <c r="C212" i="5"/>
  <c r="D212" i="5"/>
  <c r="C208" i="5"/>
  <c r="D208" i="5"/>
  <c r="C204" i="5"/>
  <c r="D204" i="5"/>
  <c r="C200" i="5"/>
  <c r="D200" i="5"/>
  <c r="C196" i="5"/>
  <c r="D196" i="5"/>
  <c r="C192" i="5"/>
  <c r="D192" i="5"/>
  <c r="C188" i="5"/>
  <c r="D188" i="5"/>
  <c r="C184" i="5"/>
  <c r="D184" i="5"/>
  <c r="C180" i="5"/>
  <c r="D180" i="5"/>
  <c r="C176" i="5"/>
  <c r="D176" i="5"/>
  <c r="C172" i="5"/>
  <c r="D172" i="5"/>
  <c r="C168" i="5"/>
  <c r="D168" i="5"/>
  <c r="C164" i="5"/>
  <c r="D164" i="5"/>
  <c r="C160" i="5"/>
  <c r="D160" i="5"/>
  <c r="C156" i="5"/>
  <c r="D156" i="5"/>
  <c r="C152" i="5"/>
  <c r="D152" i="5"/>
  <c r="C148" i="5"/>
  <c r="D148" i="5"/>
  <c r="C144" i="5"/>
  <c r="D144" i="5"/>
  <c r="C140" i="5"/>
  <c r="D140" i="5"/>
  <c r="C136" i="5"/>
  <c r="D136" i="5"/>
  <c r="C132" i="5"/>
  <c r="D132" i="5"/>
  <c r="C128" i="5"/>
  <c r="D128" i="5"/>
  <c r="C124" i="5"/>
  <c r="D124" i="5"/>
  <c r="C120" i="5"/>
  <c r="D120" i="5"/>
  <c r="C116" i="5"/>
  <c r="D116" i="5"/>
  <c r="C112" i="5"/>
  <c r="D112" i="5"/>
  <c r="C108" i="5"/>
  <c r="D108" i="5"/>
  <c r="C104" i="5"/>
  <c r="D104" i="5"/>
  <c r="C100" i="5"/>
  <c r="D100" i="5"/>
  <c r="C96" i="5"/>
  <c r="D96" i="5"/>
  <c r="C92" i="5"/>
  <c r="D92" i="5"/>
  <c r="C88" i="5"/>
  <c r="D88" i="5"/>
  <c r="C84" i="5"/>
  <c r="D84" i="5"/>
  <c r="C80" i="5"/>
  <c r="D80" i="5"/>
  <c r="C76" i="5"/>
  <c r="D76" i="5"/>
  <c r="C72" i="5"/>
  <c r="D72" i="5"/>
  <c r="C68" i="5"/>
  <c r="D68" i="5"/>
  <c r="C64" i="5"/>
  <c r="D64" i="5"/>
  <c r="C60" i="5"/>
  <c r="D60" i="5"/>
  <c r="C56" i="5"/>
  <c r="D56" i="5"/>
  <c r="C52" i="5"/>
  <c r="D52" i="5"/>
  <c r="C48" i="5"/>
  <c r="D48" i="5"/>
  <c r="C44" i="5"/>
  <c r="D44" i="5"/>
  <c r="C40" i="5"/>
  <c r="D40" i="5"/>
  <c r="C36" i="5"/>
  <c r="D36" i="5"/>
  <c r="C32" i="5"/>
  <c r="D32" i="5"/>
  <c r="C28" i="5"/>
  <c r="D28" i="5"/>
  <c r="C24" i="5"/>
  <c r="D24" i="5"/>
  <c r="C20" i="5"/>
  <c r="D20" i="5"/>
  <c r="C16" i="5"/>
  <c r="D16" i="5"/>
  <c r="C12" i="5"/>
  <c r="D12" i="5"/>
  <c r="C8" i="5"/>
  <c r="D8" i="5"/>
  <c r="C4" i="5"/>
  <c r="D4" i="5"/>
  <c r="D298" i="5"/>
  <c r="D282" i="5"/>
  <c r="D266" i="5"/>
  <c r="D250" i="5"/>
  <c r="D234" i="5"/>
  <c r="D218" i="5"/>
  <c r="D202" i="5"/>
  <c r="D186" i="5"/>
  <c r="D170" i="5"/>
  <c r="D154" i="5"/>
  <c r="D138" i="5"/>
  <c r="D122" i="5"/>
  <c r="D106" i="5"/>
  <c r="D90" i="5"/>
  <c r="D74" i="5"/>
  <c r="D58" i="5"/>
  <c r="D42" i="5"/>
  <c r="D26" i="5"/>
  <c r="D10" i="5"/>
  <c r="C302" i="5"/>
  <c r="D302" i="5"/>
  <c r="C286" i="5"/>
  <c r="D286" i="5"/>
  <c r="C270" i="5"/>
  <c r="D270" i="5"/>
  <c r="C262" i="5"/>
  <c r="D262" i="5"/>
  <c r="C254" i="5"/>
  <c r="D254" i="5"/>
  <c r="C238" i="5"/>
  <c r="D238" i="5"/>
  <c r="C230" i="5"/>
  <c r="D230" i="5"/>
  <c r="C222" i="5"/>
  <c r="D222" i="5"/>
  <c r="C214" i="5"/>
  <c r="D214" i="5"/>
  <c r="C198" i="5"/>
  <c r="D198" i="5"/>
  <c r="C182" i="5"/>
  <c r="D182" i="5"/>
  <c r="C166" i="5"/>
  <c r="D166" i="5"/>
  <c r="C150" i="5"/>
  <c r="D150" i="5"/>
  <c r="C142" i="5"/>
  <c r="D142" i="5"/>
  <c r="C134" i="5"/>
  <c r="D134" i="5"/>
  <c r="C126" i="5"/>
  <c r="D126" i="5"/>
  <c r="C118" i="5"/>
  <c r="D118" i="5"/>
  <c r="C110" i="5"/>
  <c r="D110" i="5"/>
  <c r="C102" i="5"/>
  <c r="D102" i="5"/>
  <c r="C94" i="5"/>
  <c r="D94" i="5"/>
  <c r="C86" i="5"/>
  <c r="D86" i="5"/>
  <c r="C78" i="5"/>
  <c r="D78" i="5"/>
  <c r="C70" i="5"/>
  <c r="D70" i="5"/>
  <c r="C62" i="5"/>
  <c r="D62" i="5"/>
  <c r="C54" i="5"/>
  <c r="D54" i="5"/>
  <c r="C46" i="5"/>
  <c r="D46" i="5"/>
  <c r="C38" i="5"/>
  <c r="D38" i="5"/>
  <c r="C30" i="5"/>
  <c r="D30" i="5"/>
  <c r="C22" i="5"/>
  <c r="D22" i="5"/>
  <c r="C14" i="5"/>
  <c r="D14" i="5"/>
  <c r="C6" i="5"/>
  <c r="D6" i="5"/>
  <c r="D306" i="5"/>
  <c r="D290" i="5"/>
  <c r="D274" i="5"/>
  <c r="D258" i="5"/>
  <c r="D242" i="5"/>
  <c r="D226" i="5"/>
  <c r="D210" i="5"/>
  <c r="D194" i="5"/>
  <c r="D178" i="5"/>
  <c r="D162" i="5"/>
  <c r="D146" i="5"/>
  <c r="D130" i="5"/>
  <c r="D114" i="5"/>
  <c r="D98" i="5"/>
  <c r="D82" i="5"/>
  <c r="D66" i="5"/>
  <c r="D50" i="5"/>
  <c r="D18" i="5"/>
  <c r="C277" i="5"/>
  <c r="D277" i="5"/>
  <c r="C253" i="5"/>
  <c r="D253" i="5"/>
  <c r="C245" i="5"/>
  <c r="D245" i="5"/>
  <c r="C237" i="5"/>
  <c r="D237" i="5"/>
  <c r="C229" i="5"/>
  <c r="D229" i="5"/>
  <c r="C221" i="5"/>
  <c r="D221" i="5"/>
  <c r="C213" i="5"/>
  <c r="D213" i="5"/>
  <c r="C205" i="5"/>
  <c r="D205" i="5"/>
  <c r="C197" i="5"/>
  <c r="D197" i="5"/>
  <c r="C189" i="5"/>
  <c r="D189" i="5"/>
  <c r="C173" i="5"/>
  <c r="D173" i="5"/>
  <c r="C157" i="5"/>
  <c r="D157" i="5"/>
  <c r="C149" i="5"/>
  <c r="D149" i="5"/>
  <c r="C133" i="5"/>
  <c r="D133" i="5"/>
  <c r="C109" i="5"/>
  <c r="D109" i="5"/>
  <c r="C93" i="5"/>
  <c r="D93" i="5"/>
  <c r="C77" i="5"/>
  <c r="D77" i="5"/>
  <c r="C45" i="5"/>
  <c r="D45" i="5"/>
  <c r="C29" i="5"/>
  <c r="D29" i="5"/>
  <c r="C13" i="5"/>
  <c r="D13" i="5"/>
  <c r="D289" i="5"/>
  <c r="D257" i="5"/>
  <c r="D209" i="5"/>
  <c r="D177" i="5"/>
  <c r="D145" i="5"/>
  <c r="D113" i="5"/>
  <c r="D81" i="5"/>
  <c r="D49" i="5"/>
  <c r="D33" i="5"/>
  <c r="C303" i="5"/>
  <c r="D303" i="5"/>
  <c r="C299" i="5"/>
  <c r="D299" i="5"/>
  <c r="C295" i="5"/>
  <c r="D295" i="5"/>
  <c r="C291" i="5"/>
  <c r="D291" i="5"/>
  <c r="C287" i="5"/>
  <c r="D287" i="5"/>
  <c r="C283" i="5"/>
  <c r="D283" i="5"/>
  <c r="C279" i="5"/>
  <c r="D279" i="5"/>
  <c r="C275" i="5"/>
  <c r="D275" i="5"/>
  <c r="C271" i="5"/>
  <c r="D271" i="5"/>
  <c r="C267" i="5"/>
  <c r="D267" i="5"/>
  <c r="C263" i="5"/>
  <c r="D263" i="5"/>
  <c r="C259" i="5"/>
  <c r="D259" i="5"/>
  <c r="C255" i="5"/>
  <c r="D255" i="5"/>
  <c r="C251" i="5"/>
  <c r="D251" i="5"/>
  <c r="C247" i="5"/>
  <c r="D247" i="5"/>
  <c r="C243" i="5"/>
  <c r="D243" i="5"/>
  <c r="C239" i="5"/>
  <c r="D239" i="5"/>
  <c r="C235" i="5"/>
  <c r="D235" i="5"/>
  <c r="C231" i="5"/>
  <c r="D231" i="5"/>
  <c r="C227" i="5"/>
  <c r="D227" i="5"/>
  <c r="C223" i="5"/>
  <c r="D223" i="5"/>
  <c r="C219" i="5"/>
  <c r="D219" i="5"/>
  <c r="C215" i="5"/>
  <c r="D215" i="5"/>
  <c r="C211" i="5"/>
  <c r="D211" i="5"/>
  <c r="C207" i="5"/>
  <c r="D207" i="5"/>
  <c r="C203" i="5"/>
  <c r="D203" i="5"/>
  <c r="C199" i="5"/>
  <c r="D199" i="5"/>
  <c r="C195" i="5"/>
  <c r="D195" i="5"/>
  <c r="C191" i="5"/>
  <c r="D191" i="5"/>
  <c r="C187" i="5"/>
  <c r="D187" i="5"/>
  <c r="C183" i="5"/>
  <c r="D183" i="5"/>
  <c r="C179" i="5"/>
  <c r="D179" i="5"/>
  <c r="C175" i="5"/>
  <c r="D175" i="5"/>
  <c r="C171" i="5"/>
  <c r="D171" i="5"/>
  <c r="C167" i="5"/>
  <c r="D167" i="5"/>
  <c r="C163" i="5"/>
  <c r="D163" i="5"/>
  <c r="C159" i="5"/>
  <c r="D159" i="5"/>
  <c r="C155" i="5"/>
  <c r="D155" i="5"/>
  <c r="C151" i="5"/>
  <c r="D151" i="5"/>
  <c r="C147" i="5"/>
  <c r="D147" i="5"/>
  <c r="C143" i="5"/>
  <c r="D143" i="5"/>
  <c r="C139" i="5"/>
  <c r="D139" i="5"/>
  <c r="C135" i="5"/>
  <c r="D135" i="5"/>
  <c r="C131" i="5"/>
  <c r="D131" i="5"/>
  <c r="C127" i="5"/>
  <c r="D127" i="5"/>
  <c r="C123" i="5"/>
  <c r="D123" i="5"/>
  <c r="C119" i="5"/>
  <c r="D119" i="5"/>
  <c r="C115" i="5"/>
  <c r="D115" i="5"/>
  <c r="C111" i="5"/>
  <c r="D111" i="5"/>
  <c r="C107" i="5"/>
  <c r="D107" i="5"/>
  <c r="C103" i="5"/>
  <c r="D103" i="5"/>
  <c r="C99" i="5"/>
  <c r="D99" i="5"/>
  <c r="C95" i="5"/>
  <c r="D95" i="5"/>
  <c r="C91" i="5"/>
  <c r="D91" i="5"/>
  <c r="C87" i="5"/>
  <c r="D87" i="5"/>
  <c r="C83" i="5"/>
  <c r="D83" i="5"/>
  <c r="C79" i="5"/>
  <c r="D79" i="5"/>
  <c r="C75" i="5"/>
  <c r="D75" i="5"/>
  <c r="C71" i="5"/>
  <c r="D71" i="5"/>
  <c r="C67" i="5"/>
  <c r="D67" i="5"/>
  <c r="C63" i="5"/>
  <c r="D63" i="5"/>
  <c r="C59" i="5"/>
  <c r="D59" i="5"/>
  <c r="C55" i="5"/>
  <c r="D55" i="5"/>
  <c r="C51" i="5"/>
  <c r="D51" i="5"/>
  <c r="C47" i="5"/>
  <c r="D47" i="5"/>
  <c r="C43" i="5"/>
  <c r="D43" i="5"/>
  <c r="C39" i="5"/>
  <c r="D39" i="5"/>
  <c r="C35" i="5"/>
  <c r="D35" i="5"/>
  <c r="C31" i="5"/>
  <c r="D31" i="5"/>
  <c r="C27" i="5"/>
  <c r="D27" i="5"/>
  <c r="C23" i="5"/>
  <c r="D23" i="5"/>
  <c r="C19" i="5"/>
  <c r="D19" i="5"/>
  <c r="C15" i="5"/>
  <c r="D15" i="5"/>
  <c r="C11" i="5"/>
  <c r="D11" i="5"/>
  <c r="C7" i="5"/>
  <c r="D7" i="5"/>
  <c r="C3" i="5"/>
  <c r="D3" i="5"/>
  <c r="D297" i="5"/>
  <c r="D281" i="5"/>
  <c r="D265" i="5"/>
  <c r="D249" i="5"/>
  <c r="D233" i="5"/>
  <c r="D217" i="5"/>
  <c r="D201" i="5"/>
  <c r="D185" i="5"/>
  <c r="D169" i="5"/>
  <c r="D153" i="5"/>
  <c r="D137" i="5"/>
  <c r="D121" i="5"/>
  <c r="D105" i="5"/>
  <c r="D89" i="5"/>
  <c r="D73" i="5"/>
  <c r="D57" i="5"/>
  <c r="D41" i="5"/>
  <c r="D25" i="5"/>
  <c r="D9" i="5"/>
  <c r="D5" i="5"/>
  <c r="D2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P3" i="5" l="1"/>
  <c r="Q3" i="5"/>
  <c r="P19" i="5"/>
  <c r="Q19" i="5"/>
  <c r="P35" i="5"/>
  <c r="Q35" i="5"/>
  <c r="P51" i="5"/>
  <c r="Q51" i="5"/>
  <c r="P67" i="5"/>
  <c r="Q67" i="5"/>
  <c r="P83" i="5"/>
  <c r="Q83" i="5"/>
  <c r="P99" i="5"/>
  <c r="Q99" i="5"/>
  <c r="P115" i="5"/>
  <c r="Q115" i="5"/>
  <c r="P131" i="5"/>
  <c r="Q131" i="5"/>
  <c r="P147" i="5"/>
  <c r="Q147" i="5"/>
  <c r="P163" i="5"/>
  <c r="Q163" i="5"/>
  <c r="P179" i="5"/>
  <c r="Q179" i="5"/>
  <c r="P12" i="5"/>
  <c r="Q12" i="5"/>
  <c r="P28" i="5"/>
  <c r="Q28" i="5"/>
  <c r="P76" i="5"/>
  <c r="Q76" i="5"/>
  <c r="P92" i="5"/>
  <c r="Q92" i="5"/>
  <c r="P108" i="5"/>
  <c r="Q108" i="5"/>
  <c r="P124" i="5"/>
  <c r="Q124" i="5"/>
  <c r="P140" i="5"/>
  <c r="Q140" i="5"/>
  <c r="P156" i="5"/>
  <c r="Q156" i="5"/>
  <c r="P172" i="5"/>
  <c r="Q172" i="5"/>
  <c r="P5" i="5"/>
  <c r="Q5" i="5"/>
  <c r="P21" i="5"/>
  <c r="Q21" i="5"/>
  <c r="P37" i="5"/>
  <c r="Q37" i="5"/>
  <c r="P53" i="5"/>
  <c r="Q53" i="5"/>
  <c r="P69" i="5"/>
  <c r="Q69" i="5"/>
  <c r="P85" i="5"/>
  <c r="Q85" i="5"/>
  <c r="P101" i="5"/>
  <c r="Q101" i="5"/>
  <c r="P117" i="5"/>
  <c r="Q117" i="5"/>
  <c r="P133" i="5"/>
  <c r="Q133" i="5"/>
  <c r="P149" i="5"/>
  <c r="Q149" i="5"/>
  <c r="P165" i="5"/>
  <c r="Q165" i="5"/>
  <c r="P181" i="5"/>
  <c r="Q181" i="5"/>
  <c r="P50" i="5"/>
  <c r="Q50" i="5"/>
  <c r="P114" i="5"/>
  <c r="Q114" i="5"/>
  <c r="P178" i="5"/>
  <c r="Q178" i="5"/>
  <c r="P70" i="5"/>
  <c r="Q70" i="5"/>
  <c r="P134" i="5"/>
  <c r="Q134" i="5"/>
  <c r="P14" i="5"/>
  <c r="Q14" i="5"/>
  <c r="P78" i="5"/>
  <c r="Q78" i="5"/>
  <c r="P142" i="5"/>
  <c r="Q142" i="5"/>
  <c r="P7" i="5"/>
  <c r="Q7" i="5"/>
  <c r="P23" i="5"/>
  <c r="Q23" i="5"/>
  <c r="P39" i="5"/>
  <c r="Q39" i="5"/>
  <c r="P55" i="5"/>
  <c r="Q55" i="5"/>
  <c r="P71" i="5"/>
  <c r="Q71" i="5"/>
  <c r="P87" i="5"/>
  <c r="Q87" i="5"/>
  <c r="P103" i="5"/>
  <c r="Q103" i="5"/>
  <c r="P119" i="5"/>
  <c r="Q119" i="5"/>
  <c r="P135" i="5"/>
  <c r="Q135" i="5"/>
  <c r="P151" i="5"/>
  <c r="Q151" i="5"/>
  <c r="P167" i="5"/>
  <c r="Q167" i="5"/>
  <c r="P183" i="5"/>
  <c r="Q183" i="5"/>
  <c r="P16" i="5"/>
  <c r="Q16" i="5"/>
  <c r="P32" i="5"/>
  <c r="Q32" i="5"/>
  <c r="P48" i="5"/>
  <c r="Q48" i="5"/>
  <c r="P64" i="5"/>
  <c r="Q64" i="5"/>
  <c r="P80" i="5"/>
  <c r="Q80" i="5"/>
  <c r="P96" i="5"/>
  <c r="Q96" i="5"/>
  <c r="P112" i="5"/>
  <c r="Q112" i="5"/>
  <c r="P128" i="5"/>
  <c r="Q128" i="5"/>
  <c r="P144" i="5"/>
  <c r="Q144" i="5"/>
  <c r="P160" i="5"/>
  <c r="Q160" i="5"/>
  <c r="P176" i="5"/>
  <c r="Q176" i="5"/>
  <c r="P9" i="5"/>
  <c r="Q9" i="5"/>
  <c r="P25" i="5"/>
  <c r="Q25" i="5"/>
  <c r="P41" i="5"/>
  <c r="Q41" i="5"/>
  <c r="P57" i="5"/>
  <c r="Q57" i="5"/>
  <c r="P73" i="5"/>
  <c r="Q73" i="5"/>
  <c r="P89" i="5"/>
  <c r="Q89" i="5"/>
  <c r="P105" i="5"/>
  <c r="Q105" i="5"/>
  <c r="P121" i="5"/>
  <c r="Q121" i="5"/>
  <c r="P137" i="5"/>
  <c r="Q137" i="5"/>
  <c r="P153" i="5"/>
  <c r="Q153" i="5"/>
  <c r="P169" i="5"/>
  <c r="Q169" i="5"/>
  <c r="P185" i="5"/>
  <c r="Q185" i="5"/>
  <c r="P66" i="5"/>
  <c r="Q66" i="5"/>
  <c r="P130" i="5"/>
  <c r="Q130" i="5"/>
  <c r="P22" i="5"/>
  <c r="Q22" i="5"/>
  <c r="P86" i="5"/>
  <c r="Q86" i="5"/>
  <c r="P150" i="5"/>
  <c r="Q150" i="5"/>
  <c r="P30" i="5"/>
  <c r="Q30" i="5"/>
  <c r="P94" i="5"/>
  <c r="Q94" i="5"/>
  <c r="P158" i="5"/>
  <c r="Q158" i="5"/>
  <c r="P60" i="5"/>
  <c r="Q60" i="5"/>
  <c r="P11" i="5"/>
  <c r="Q11" i="5"/>
  <c r="P27" i="5"/>
  <c r="Q27" i="5"/>
  <c r="P43" i="5"/>
  <c r="Q43" i="5"/>
  <c r="P59" i="5"/>
  <c r="Q59" i="5"/>
  <c r="P75" i="5"/>
  <c r="Q75" i="5"/>
  <c r="P91" i="5"/>
  <c r="Q91" i="5"/>
  <c r="P107" i="5"/>
  <c r="Q107" i="5"/>
  <c r="P123" i="5"/>
  <c r="Q123" i="5"/>
  <c r="P139" i="5"/>
  <c r="Q139" i="5"/>
  <c r="P155" i="5"/>
  <c r="Q155" i="5"/>
  <c r="P171" i="5"/>
  <c r="Q171" i="5"/>
  <c r="P4" i="5"/>
  <c r="Q4" i="5"/>
  <c r="P20" i="5"/>
  <c r="Q20" i="5"/>
  <c r="P36" i="5"/>
  <c r="Q36" i="5"/>
  <c r="P52" i="5"/>
  <c r="Q52" i="5"/>
  <c r="P68" i="5"/>
  <c r="Q68" i="5"/>
  <c r="P84" i="5"/>
  <c r="Q84" i="5"/>
  <c r="P100" i="5"/>
  <c r="Q100" i="5"/>
  <c r="P116" i="5"/>
  <c r="Q116" i="5"/>
  <c r="P132" i="5"/>
  <c r="Q132" i="5"/>
  <c r="P148" i="5"/>
  <c r="Q148" i="5"/>
  <c r="P164" i="5"/>
  <c r="Q164" i="5"/>
  <c r="P180" i="5"/>
  <c r="Q180" i="5"/>
  <c r="P13" i="5"/>
  <c r="Q13" i="5"/>
  <c r="P29" i="5"/>
  <c r="Q29" i="5"/>
  <c r="P45" i="5"/>
  <c r="Q45" i="5"/>
  <c r="P61" i="5"/>
  <c r="Q61" i="5"/>
  <c r="P77" i="5"/>
  <c r="Q77" i="5"/>
  <c r="P93" i="5"/>
  <c r="Q93" i="5"/>
  <c r="P109" i="5"/>
  <c r="Q109" i="5"/>
  <c r="P125" i="5"/>
  <c r="Q125" i="5"/>
  <c r="P141" i="5"/>
  <c r="Q141" i="5"/>
  <c r="P157" i="5"/>
  <c r="Q157" i="5"/>
  <c r="P173" i="5"/>
  <c r="Q173" i="5"/>
  <c r="P18" i="5"/>
  <c r="Q18" i="5"/>
  <c r="P82" i="5"/>
  <c r="Q82" i="5"/>
  <c r="P146" i="5"/>
  <c r="Q146" i="5"/>
  <c r="P38" i="5"/>
  <c r="Q38" i="5"/>
  <c r="P102" i="5"/>
  <c r="Q102" i="5"/>
  <c r="P166" i="5"/>
  <c r="Q166" i="5"/>
  <c r="P46" i="5"/>
  <c r="Q46" i="5"/>
  <c r="P110" i="5"/>
  <c r="Q110" i="5"/>
  <c r="P174" i="5"/>
  <c r="Q174" i="5"/>
  <c r="P44" i="5"/>
  <c r="Q44" i="5"/>
  <c r="P15" i="5"/>
  <c r="Q15" i="5"/>
  <c r="P31" i="5"/>
  <c r="Q31" i="5"/>
  <c r="P47" i="5"/>
  <c r="Q47" i="5"/>
  <c r="P63" i="5"/>
  <c r="Q63" i="5"/>
  <c r="P79" i="5"/>
  <c r="Q79" i="5"/>
  <c r="P95" i="5"/>
  <c r="Q95" i="5"/>
  <c r="P111" i="5"/>
  <c r="Q111" i="5"/>
  <c r="P127" i="5"/>
  <c r="Q127" i="5"/>
  <c r="P143" i="5"/>
  <c r="Q143" i="5"/>
  <c r="P159" i="5"/>
  <c r="Q159" i="5"/>
  <c r="P175" i="5"/>
  <c r="Q175" i="5"/>
  <c r="P8" i="5"/>
  <c r="Q8" i="5"/>
  <c r="P24" i="5"/>
  <c r="Q24" i="5"/>
  <c r="P40" i="5"/>
  <c r="Q40" i="5"/>
  <c r="P56" i="5"/>
  <c r="Q56" i="5"/>
  <c r="P72" i="5"/>
  <c r="Q72" i="5"/>
  <c r="P88" i="5"/>
  <c r="Q88" i="5"/>
  <c r="P104" i="5"/>
  <c r="Q104" i="5"/>
  <c r="P120" i="5"/>
  <c r="Q120" i="5"/>
  <c r="P136" i="5"/>
  <c r="Q136" i="5"/>
  <c r="P152" i="5"/>
  <c r="Q152" i="5"/>
  <c r="P168" i="5"/>
  <c r="Q168" i="5"/>
  <c r="P184" i="5"/>
  <c r="Q184" i="5"/>
  <c r="P17" i="5"/>
  <c r="Q17" i="5"/>
  <c r="P33" i="5"/>
  <c r="Q33" i="5"/>
  <c r="P49" i="5"/>
  <c r="Q49" i="5"/>
  <c r="P65" i="5"/>
  <c r="Q65" i="5"/>
  <c r="P81" i="5"/>
  <c r="Q81" i="5"/>
  <c r="P97" i="5"/>
  <c r="Q97" i="5"/>
  <c r="P113" i="5"/>
  <c r="Q113" i="5"/>
  <c r="P129" i="5"/>
  <c r="Q129" i="5"/>
  <c r="P145" i="5"/>
  <c r="Q145" i="5"/>
  <c r="P161" i="5"/>
  <c r="Q161" i="5"/>
  <c r="P177" i="5"/>
  <c r="Q177" i="5"/>
  <c r="P34" i="5"/>
  <c r="Q34" i="5"/>
  <c r="P98" i="5"/>
  <c r="Q98" i="5"/>
  <c r="P162" i="5"/>
  <c r="Q162" i="5"/>
  <c r="P54" i="5"/>
  <c r="Q54" i="5"/>
  <c r="P118" i="5"/>
  <c r="Q118" i="5"/>
  <c r="P182" i="5"/>
  <c r="Q182" i="5"/>
  <c r="P62" i="5"/>
  <c r="Q62" i="5"/>
  <c r="P126" i="5"/>
  <c r="Q126" i="5"/>
  <c r="P2" i="5"/>
  <c r="Q2" i="5"/>
  <c r="X50" i="5"/>
  <c r="X46" i="5"/>
  <c r="X42" i="5"/>
  <c r="X38" i="5"/>
  <c r="X34" i="5"/>
  <c r="X30" i="5"/>
  <c r="X183" i="5"/>
  <c r="X179" i="5"/>
  <c r="X175" i="5"/>
  <c r="X171" i="5"/>
  <c r="X167" i="5"/>
  <c r="X163" i="5"/>
  <c r="X159" i="5"/>
  <c r="X155" i="5"/>
  <c r="X151" i="5"/>
  <c r="X147" i="5"/>
  <c r="X143" i="5"/>
  <c r="X139" i="5"/>
  <c r="X135" i="5"/>
  <c r="X131" i="5"/>
  <c r="X127" i="5"/>
  <c r="X123" i="5"/>
  <c r="X119" i="5"/>
  <c r="X115" i="5"/>
  <c r="X111" i="5"/>
  <c r="X107" i="5"/>
  <c r="X103" i="5"/>
  <c r="X99" i="5"/>
  <c r="X95" i="5"/>
  <c r="X91" i="5"/>
  <c r="X87" i="5"/>
  <c r="X83" i="5"/>
  <c r="X79" i="5"/>
  <c r="X75" i="5"/>
  <c r="X71" i="5"/>
  <c r="X67" i="5"/>
  <c r="X63" i="5"/>
  <c r="X59" i="5"/>
  <c r="X55" i="5"/>
  <c r="X51" i="5"/>
  <c r="X47" i="5"/>
  <c r="X43" i="5"/>
  <c r="X39" i="5"/>
  <c r="X35" i="5"/>
  <c r="X31" i="5"/>
  <c r="X184" i="5"/>
  <c r="X180" i="5"/>
  <c r="X176" i="5"/>
  <c r="X172" i="5"/>
  <c r="X168" i="5"/>
  <c r="X164" i="5"/>
  <c r="X160" i="5"/>
  <c r="X156" i="5"/>
  <c r="X152" i="5"/>
  <c r="X148" i="5"/>
  <c r="X144" i="5"/>
  <c r="X140" i="5"/>
  <c r="X136" i="5"/>
  <c r="X132" i="5"/>
  <c r="X128" i="5"/>
  <c r="X124" i="5"/>
  <c r="X120" i="5"/>
  <c r="X116" i="5"/>
  <c r="X112" i="5"/>
  <c r="X108" i="5"/>
  <c r="X104" i="5"/>
  <c r="X100" i="5"/>
  <c r="X96" i="5"/>
  <c r="X92" i="5"/>
  <c r="X88" i="5"/>
  <c r="X84" i="5"/>
  <c r="X80" i="5"/>
  <c r="X76" i="5"/>
  <c r="X72" i="5"/>
  <c r="X68" i="5"/>
  <c r="X64" i="5"/>
  <c r="X60" i="5"/>
  <c r="X56" i="5"/>
  <c r="X52" i="5"/>
  <c r="X48" i="5"/>
  <c r="X44" i="5"/>
  <c r="X40" i="5"/>
  <c r="X36" i="5"/>
  <c r="X32" i="5"/>
  <c r="X19" i="5"/>
  <c r="X186" i="5"/>
  <c r="X182" i="5"/>
  <c r="X178" i="5"/>
  <c r="X174" i="5"/>
  <c r="X170" i="5"/>
  <c r="X166" i="5"/>
  <c r="X162" i="5"/>
  <c r="X158" i="5"/>
  <c r="X154" i="5"/>
  <c r="X150" i="5"/>
  <c r="X146" i="5"/>
  <c r="X142" i="5"/>
  <c r="X138" i="5"/>
  <c r="X134" i="5"/>
  <c r="X130" i="5"/>
  <c r="X126" i="5"/>
  <c r="X122" i="5"/>
  <c r="X118" i="5"/>
  <c r="X114" i="5"/>
  <c r="X110" i="5"/>
  <c r="X106" i="5"/>
  <c r="X102" i="5"/>
  <c r="X98" i="5"/>
  <c r="X94" i="5"/>
  <c r="X90" i="5"/>
  <c r="X86" i="5"/>
  <c r="X82" i="5"/>
  <c r="X78" i="5"/>
  <c r="X74" i="5"/>
  <c r="X70" i="5"/>
  <c r="X66" i="5"/>
  <c r="X62" i="5"/>
  <c r="X58" i="5"/>
  <c r="X54" i="5"/>
  <c r="X185" i="5"/>
  <c r="X181" i="5"/>
  <c r="X177" i="5"/>
  <c r="X173" i="5"/>
  <c r="X169" i="5"/>
  <c r="X165" i="5"/>
  <c r="X161" i="5"/>
  <c r="X157" i="5"/>
  <c r="X153" i="5"/>
  <c r="X149" i="5"/>
  <c r="X145" i="5"/>
  <c r="X141" i="5"/>
  <c r="X137" i="5"/>
  <c r="X133" i="5"/>
  <c r="X129" i="5"/>
  <c r="X125" i="5"/>
  <c r="X121" i="5"/>
  <c r="X117" i="5"/>
  <c r="X113" i="5"/>
  <c r="X109" i="5"/>
  <c r="X105" i="5"/>
  <c r="X101" i="5"/>
  <c r="X97" i="5"/>
  <c r="X93" i="5"/>
  <c r="X89" i="5"/>
  <c r="X85" i="5"/>
  <c r="X81" i="5"/>
  <c r="X77" i="5"/>
  <c r="X73" i="5"/>
  <c r="X69" i="5"/>
  <c r="X65" i="5"/>
  <c r="X61" i="5"/>
  <c r="X57" i="5"/>
  <c r="X53" i="5"/>
  <c r="X49" i="5"/>
  <c r="X45" i="5"/>
  <c r="X41" i="5"/>
  <c r="X37" i="5"/>
  <c r="X33" i="5"/>
  <c r="X16" i="5"/>
  <c r="X12" i="5"/>
  <c r="X29" i="5"/>
  <c r="X25" i="5"/>
  <c r="X21" i="5"/>
  <c r="X17" i="5"/>
  <c r="X13" i="5"/>
  <c r="X9" i="5"/>
  <c r="X5" i="5"/>
  <c r="X24" i="5"/>
  <c r="X20" i="5"/>
  <c r="X8" i="5"/>
  <c r="X4" i="5"/>
  <c r="X2" i="5"/>
  <c r="X26" i="5"/>
  <c r="X22" i="5"/>
  <c r="X18" i="5"/>
  <c r="X14" i="5"/>
  <c r="X10" i="5"/>
  <c r="X6" i="5"/>
  <c r="X28" i="5"/>
  <c r="D34" i="4" l="1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N24" i="5" l="1"/>
  <c r="N28" i="5" l="1"/>
  <c r="G28" i="5"/>
  <c r="N27" i="5"/>
  <c r="G27" i="5"/>
  <c r="N21" i="5"/>
  <c r="G21" i="5"/>
  <c r="N26" i="5"/>
  <c r="G26" i="5"/>
  <c r="N25" i="5"/>
  <c r="G25" i="5"/>
  <c r="N20" i="5"/>
  <c r="G20" i="5"/>
  <c r="N22" i="5"/>
  <c r="G22" i="5"/>
  <c r="G24" i="5"/>
  <c r="N19" i="5"/>
  <c r="G19" i="5"/>
  <c r="N23" i="5"/>
  <c r="G23" i="5"/>
  <c r="N18" i="5"/>
  <c r="G18" i="5"/>
  <c r="N29" i="5"/>
  <c r="G29" i="5"/>
  <c r="N13" i="5"/>
  <c r="G13" i="5"/>
  <c r="N4" i="5"/>
  <c r="G4" i="5"/>
  <c r="N7" i="5"/>
  <c r="G7" i="5"/>
  <c r="N12" i="5"/>
  <c r="G12" i="5"/>
  <c r="N6" i="5"/>
  <c r="G6" i="5"/>
  <c r="N16" i="5"/>
  <c r="G16" i="5"/>
  <c r="N15" i="5"/>
  <c r="G15" i="5"/>
  <c r="N3" i="5"/>
  <c r="G3" i="5"/>
  <c r="N5" i="5"/>
  <c r="G5" i="5"/>
  <c r="N8" i="5"/>
  <c r="G8" i="5"/>
  <c r="N10" i="5"/>
  <c r="G10" i="5"/>
  <c r="N17" i="5"/>
  <c r="G17" i="5"/>
  <c r="N14" i="5"/>
  <c r="G14" i="5"/>
  <c r="N2" i="5"/>
  <c r="G2" i="5"/>
  <c r="G11" i="5"/>
  <c r="N11" i="5"/>
  <c r="G9" i="5"/>
  <c r="D2" i="4"/>
  <c r="N9" i="5" l="1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</calcChain>
</file>

<file path=xl/sharedStrings.xml><?xml version="1.0" encoding="utf-8"?>
<sst xmlns="http://schemas.openxmlformats.org/spreadsheetml/2006/main" count="365" uniqueCount="208">
  <si>
    <t>Cod_Produto</t>
  </si>
  <si>
    <t>Custo</t>
  </si>
  <si>
    <t>Cod_Cliente</t>
  </si>
  <si>
    <t>Nome_Cliente</t>
  </si>
  <si>
    <t>Tom Cruise</t>
  </si>
  <si>
    <t>Anthony Hopkins</t>
  </si>
  <si>
    <t>Orlando Bloom</t>
  </si>
  <si>
    <t>Al Pacino</t>
  </si>
  <si>
    <t>Antonio Banderas</t>
  </si>
  <si>
    <t>George Clooney</t>
  </si>
  <si>
    <t>Matt Demon</t>
  </si>
  <si>
    <t>Julia Roberts</t>
  </si>
  <si>
    <t>Cod_Periodo</t>
  </si>
  <si>
    <t>Data</t>
  </si>
  <si>
    <t>Mês</t>
  </si>
  <si>
    <t>Fim_Semana</t>
  </si>
  <si>
    <t>CMV</t>
  </si>
  <si>
    <t>Receita</t>
  </si>
  <si>
    <t>Fim Semana</t>
  </si>
  <si>
    <t>Cod Venda</t>
  </si>
  <si>
    <t>Cod Periodo</t>
  </si>
  <si>
    <t>Cod Produto</t>
  </si>
  <si>
    <t>Cod Cliente</t>
  </si>
  <si>
    <t>Nome Cliente</t>
  </si>
  <si>
    <t>Qtide Vendida</t>
  </si>
  <si>
    <t>Margem</t>
  </si>
  <si>
    <t>Vinho Uva Verde</t>
  </si>
  <si>
    <t>Vinho Uva Doce</t>
  </si>
  <si>
    <t>Vinho Português</t>
  </si>
  <si>
    <t>Vinho Italiano</t>
  </si>
  <si>
    <t>Vinho Seco</t>
  </si>
  <si>
    <t>Vinho Tinto</t>
  </si>
  <si>
    <t>Origem</t>
  </si>
  <si>
    <t>Brasil</t>
  </si>
  <si>
    <t>Portugal</t>
  </si>
  <si>
    <t>Itália</t>
  </si>
  <si>
    <t>Califónia</t>
  </si>
  <si>
    <t>Inglaterra</t>
  </si>
  <si>
    <t>Safra</t>
  </si>
  <si>
    <t>Verão</t>
  </si>
  <si>
    <t>Primavera</t>
  </si>
  <si>
    <t>Outono</t>
  </si>
  <si>
    <t>TempoEnvelhecido</t>
  </si>
  <si>
    <t>4 Anos</t>
  </si>
  <si>
    <t>2 Anos</t>
  </si>
  <si>
    <t>5 Anos</t>
  </si>
  <si>
    <t>Deposito</t>
  </si>
  <si>
    <t>Cidade</t>
  </si>
  <si>
    <t>UF</t>
  </si>
  <si>
    <t>Vinhos S.A</t>
  </si>
  <si>
    <t>Uvas S.A</t>
  </si>
  <si>
    <t>Vinhos LTDA</t>
  </si>
  <si>
    <t>Vinhos Ouro</t>
  </si>
  <si>
    <t>São Paulo</t>
  </si>
  <si>
    <t>Rio de Janeiro</t>
  </si>
  <si>
    <t>SP</t>
  </si>
  <si>
    <t>RJ</t>
  </si>
  <si>
    <t>Inauguracao</t>
  </si>
  <si>
    <t>Belo Horizonte</t>
  </si>
  <si>
    <t>Palmas</t>
  </si>
  <si>
    <t>MG</t>
  </si>
  <si>
    <t>TO</t>
  </si>
  <si>
    <t>CapacidadeLitros</t>
  </si>
  <si>
    <t>10 Mil</t>
  </si>
  <si>
    <t>40 Mil</t>
  </si>
  <si>
    <t>25 Mil</t>
  </si>
  <si>
    <t>15 Mil</t>
  </si>
  <si>
    <t>Cod_Deposito</t>
  </si>
  <si>
    <t>Nome</t>
  </si>
  <si>
    <t>Sexo</t>
  </si>
  <si>
    <t>DataNascimento</t>
  </si>
  <si>
    <t>Thor</t>
  </si>
  <si>
    <t>Batman</t>
  </si>
  <si>
    <t>Hulk</t>
  </si>
  <si>
    <t>DataContratacao</t>
  </si>
  <si>
    <t>M</t>
  </si>
  <si>
    <t>Scarlet</t>
  </si>
  <si>
    <t>F</t>
  </si>
  <si>
    <t>Gamora</t>
  </si>
  <si>
    <t>Gerente</t>
  </si>
  <si>
    <t>Capitão América</t>
  </si>
  <si>
    <t>Homem de Ferro</t>
  </si>
  <si>
    <t>Senhor das Galáxia</t>
  </si>
  <si>
    <t>João Pessoa</t>
  </si>
  <si>
    <t>PB</t>
  </si>
  <si>
    <t>Cod_Vendedor</t>
  </si>
  <si>
    <t>Funcionarios</t>
  </si>
  <si>
    <t>Cod_Score</t>
  </si>
  <si>
    <t>Score</t>
  </si>
  <si>
    <t>Definição</t>
  </si>
  <si>
    <t>A</t>
  </si>
  <si>
    <t>B</t>
  </si>
  <si>
    <t>C</t>
  </si>
  <si>
    <t>D</t>
  </si>
  <si>
    <t>E</t>
  </si>
  <si>
    <t>Excelente</t>
  </si>
  <si>
    <t xml:space="preserve">Muito Bom </t>
  </si>
  <si>
    <t>Bom</t>
  </si>
  <si>
    <t>Restrições</t>
  </si>
  <si>
    <t>Inaceitável</t>
  </si>
  <si>
    <t>Cod_Segmento</t>
  </si>
  <si>
    <t>Renda</t>
  </si>
  <si>
    <t>Cod Deposito</t>
  </si>
  <si>
    <t>Faixa</t>
  </si>
  <si>
    <t>Descricao</t>
  </si>
  <si>
    <t>0 a 17 Anos</t>
  </si>
  <si>
    <t>Sem renda</t>
  </si>
  <si>
    <t>Jovens sem renda morando com os pais</t>
  </si>
  <si>
    <t>18 a 30 anos</t>
  </si>
  <si>
    <t>Dois Salários</t>
  </si>
  <si>
    <t>Jovens recém formados</t>
  </si>
  <si>
    <t>31 a 49 anos</t>
  </si>
  <si>
    <t>Até dez salários</t>
  </si>
  <si>
    <t>Adultos experientes e estáveis Financeiramente</t>
  </si>
  <si>
    <t>Cod Score</t>
  </si>
  <si>
    <t>Cod Segmento</t>
  </si>
  <si>
    <t>Segmento Descricao</t>
  </si>
  <si>
    <t>Flag</t>
  </si>
  <si>
    <t>Inverno</t>
  </si>
  <si>
    <t>Hist</t>
  </si>
  <si>
    <t>Atual</t>
  </si>
  <si>
    <t>3 Anos</t>
  </si>
  <si>
    <t>Cod Vendedor</t>
  </si>
  <si>
    <t>Nome Vendedor</t>
  </si>
  <si>
    <t>Rótulos de Linha</t>
  </si>
  <si>
    <t>Total Geral</t>
  </si>
  <si>
    <t>Soma de Margem</t>
  </si>
  <si>
    <t>Rótulos de Coluna</t>
  </si>
  <si>
    <t>Margem dos vinhos por Deposito</t>
  </si>
  <si>
    <t>Receita por produto por mes</t>
  </si>
  <si>
    <t>maiores cliente por receita por mes</t>
  </si>
  <si>
    <t>Não</t>
  </si>
  <si>
    <t>Sim</t>
  </si>
  <si>
    <t>margem por vendedor se FDS</t>
  </si>
  <si>
    <t>Soma de Qtide Vendida</t>
  </si>
  <si>
    <t>quantidade vendida por cliente e vendedor</t>
  </si>
  <si>
    <t>Soma de Receita</t>
  </si>
  <si>
    <t>Soma de CMV</t>
  </si>
  <si>
    <t>receita vs tempo</t>
  </si>
  <si>
    <t>quantidade vendida por segmento</t>
  </si>
  <si>
    <t>produto vendido por segmento</t>
  </si>
  <si>
    <t>Vinho portugues traz maior margem</t>
  </si>
  <si>
    <t>vinho tinto a menor</t>
  </si>
  <si>
    <t>deposito vinhos ouro traz a maior margem</t>
  </si>
  <si>
    <t>deposito vinhos sa a menor margem</t>
  </si>
  <si>
    <t>Cod_Busca</t>
  </si>
  <si>
    <t>Data_Atualiz</t>
  </si>
  <si>
    <t>Data_Vetor</t>
  </si>
  <si>
    <t>Cod_Prod</t>
  </si>
  <si>
    <t>Produto</t>
  </si>
  <si>
    <t>Preco</t>
  </si>
  <si>
    <t xml:space="preserve"> </t>
  </si>
  <si>
    <t>Nome_Produto</t>
  </si>
  <si>
    <t>Cod_busca</t>
  </si>
  <si>
    <t>dim_Produtos</t>
  </si>
  <si>
    <t>PK Cod_Produto</t>
  </si>
  <si>
    <t>PK Cod Venda</t>
  </si>
  <si>
    <t>PK Cod_Cliente</t>
  </si>
  <si>
    <t>FK Cod Periodo</t>
  </si>
  <si>
    <t>PK Cod_Periodo</t>
  </si>
  <si>
    <t>FK Cod Produto</t>
  </si>
  <si>
    <t>FK Cod Cliente</t>
  </si>
  <si>
    <t>TempoEnvelhecimento</t>
  </si>
  <si>
    <t>dim_preços</t>
  </si>
  <si>
    <t>PK Cod_busca</t>
  </si>
  <si>
    <t>Cod_periodo</t>
  </si>
  <si>
    <t>FK Cod_periodo</t>
  </si>
  <si>
    <t>data_atualiz</t>
  </si>
  <si>
    <t>data_vetor</t>
  </si>
  <si>
    <t>FK cod_produto</t>
  </si>
  <si>
    <t>produto</t>
  </si>
  <si>
    <t>custo</t>
  </si>
  <si>
    <t>preço flag</t>
  </si>
  <si>
    <t>Dim_Depositos</t>
  </si>
  <si>
    <t>PK cod_deposito</t>
  </si>
  <si>
    <t>deposito</t>
  </si>
  <si>
    <t>cidade</t>
  </si>
  <si>
    <t>uf</t>
  </si>
  <si>
    <t>inauguração</t>
  </si>
  <si>
    <t>capacidade litros</t>
  </si>
  <si>
    <t>funcionários</t>
  </si>
  <si>
    <t>Dim_vendedores</t>
  </si>
  <si>
    <t>PK cod_vendedor</t>
  </si>
  <si>
    <t>nome</t>
  </si>
  <si>
    <t>data contratação</t>
  </si>
  <si>
    <t>sexo</t>
  </si>
  <si>
    <t>data nascimento</t>
  </si>
  <si>
    <t>gerente</t>
  </si>
  <si>
    <t>data_nascimento</t>
  </si>
  <si>
    <t>FK cod_segmento</t>
  </si>
  <si>
    <t>FK cod_score</t>
  </si>
  <si>
    <t>dim_score</t>
  </si>
  <si>
    <t>dim_Clientes</t>
  </si>
  <si>
    <t>dim_Períodos</t>
  </si>
  <si>
    <t>PK cod_score</t>
  </si>
  <si>
    <t>score</t>
  </si>
  <si>
    <t>definição</t>
  </si>
  <si>
    <t>dim_segmentos</t>
  </si>
  <si>
    <t>PK cod_segmento</t>
  </si>
  <si>
    <t>faixa</t>
  </si>
  <si>
    <t>renda</t>
  </si>
  <si>
    <t>descrição</t>
  </si>
  <si>
    <t>FK Cod Deposito</t>
  </si>
  <si>
    <t>FK Cod Score</t>
  </si>
  <si>
    <t>FK Cod Segmento</t>
  </si>
  <si>
    <t>FK Cod Vendedor</t>
  </si>
  <si>
    <t>FK Cod_busca</t>
  </si>
  <si>
    <t>fato_Vendas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</si>
</sst>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[$-416]d\-mmm\-yy;@"/>
    <numFmt numFmtId="165" formatCode="[$-416]dd\-mmm\-yy;@"/>
    <numFmt numFmtId="166" formatCode="_-* #,##0_-;\-* #,##0_-;_-* &quot;-&quot;??_-;_-@_-"/>
    <numFmt numFmtId="167" formatCode="#,##0_ ;[Red]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3366"/>
      <name val="Calibri"/>
      <family val="2"/>
      <scheme val="minor"/>
    </font>
    <font>
      <b/>
      <sz val="10"/>
      <color rgb="FF003366"/>
      <name val="Calibri"/>
      <family val="2"/>
      <scheme val="minor"/>
    </font>
    <font>
      <sz val="10"/>
      <color indexed="8"/>
      <name val="Arial"/>
      <family val="2"/>
    </font>
    <font>
      <sz val="11"/>
      <color rgb="FF00336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CCECFF"/>
        <bgColor indexed="0"/>
      </patternFill>
    </fill>
    <fill>
      <patternFill patternType="solid">
        <fgColor rgb="FFFFFF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3" fontId="2" fillId="0" borderId="0" xfId="1" applyFont="1"/>
    <xf numFmtId="0" fontId="2" fillId="0" borderId="0" xfId="2" applyFont="1" applyFill="1" applyBorder="1" applyAlignment="1">
      <alignment horizontal="center" wrapText="1"/>
    </xf>
    <xf numFmtId="0" fontId="2" fillId="0" borderId="0" xfId="2" applyFont="1" applyFill="1" applyBorder="1" applyAlignment="1">
      <alignment wrapText="1"/>
    </xf>
    <xf numFmtId="0" fontId="3" fillId="3" borderId="1" xfId="2" applyFont="1" applyFill="1" applyBorder="1" applyAlignment="1">
      <alignment horizontal="center"/>
    </xf>
    <xf numFmtId="43" fontId="2" fillId="0" borderId="0" xfId="0" applyNumberFormat="1" applyFont="1"/>
    <xf numFmtId="0" fontId="5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164" fontId="3" fillId="2" borderId="2" xfId="0" applyNumberFormat="1" applyFont="1" applyFill="1" applyBorder="1" applyAlignment="1">
      <alignment horizontal="center"/>
    </xf>
    <xf numFmtId="164" fontId="2" fillId="0" borderId="0" xfId="0" applyNumberFormat="1" applyFont="1" applyAlignment="1" applyProtection="1">
      <alignment horizontal="center" vertical="center"/>
    </xf>
    <xf numFmtId="164" fontId="2" fillId="0" borderId="0" xfId="0" applyNumberFormat="1" applyFont="1"/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2" borderId="2" xfId="0" applyNumberFormat="1" applyFont="1" applyFill="1" applyBorder="1" applyAlignment="1">
      <alignment horizontal="center" wrapText="1"/>
    </xf>
    <xf numFmtId="1" fontId="2" fillId="0" borderId="0" xfId="0" applyNumberFormat="1" applyFont="1"/>
    <xf numFmtId="14" fontId="5" fillId="0" borderId="0" xfId="0" applyNumberFormat="1" applyFont="1"/>
    <xf numFmtId="17" fontId="2" fillId="0" borderId="0" xfId="0" applyNumberFormat="1" applyFont="1"/>
    <xf numFmtId="0" fontId="0" fillId="0" borderId="0" xfId="0" applyAlignment="1">
      <alignment horizontal="center"/>
    </xf>
    <xf numFmtId="0" fontId="3" fillId="3" borderId="0" xfId="2" applyFont="1" applyFill="1" applyBorder="1" applyAlignment="1">
      <alignment horizontal="center"/>
    </xf>
    <xf numFmtId="14" fontId="2" fillId="0" borderId="0" xfId="2" applyNumberFormat="1" applyFont="1" applyFill="1" applyBorder="1" applyAlignment="1">
      <alignment wrapText="1"/>
    </xf>
    <xf numFmtId="1" fontId="3" fillId="4" borderId="2" xfId="0" applyNumberFormat="1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3" fillId="5" borderId="0" xfId="0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7" fontId="2" fillId="6" borderId="0" xfId="1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43" fontId="2" fillId="0" borderId="0" xfId="1" applyFont="1" applyFill="1"/>
    <xf numFmtId="166" fontId="2" fillId="8" borderId="0" xfId="1" applyNumberFormat="1" applyFont="1" applyFill="1" applyAlignment="1">
      <alignment horizontal="center"/>
    </xf>
    <xf numFmtId="164" fontId="2" fillId="8" borderId="0" xfId="0" applyNumberFormat="1" applyFont="1" applyFill="1" applyAlignment="1">
      <alignment horizontal="center"/>
    </xf>
    <xf numFmtId="167" fontId="2" fillId="8" borderId="0" xfId="1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left"/>
    </xf>
    <xf numFmtId="43" fontId="2" fillId="8" borderId="0" xfId="1" applyFont="1" applyFill="1"/>
    <xf numFmtId="9" fontId="0" fillId="0" borderId="0" xfId="3" applyFont="1"/>
    <xf numFmtId="0" fontId="7" fillId="9" borderId="3" xfId="0" applyFont="1" applyFill="1" applyBorder="1"/>
    <xf numFmtId="0" fontId="6" fillId="9" borderId="4" xfId="0" applyFont="1" applyFill="1" applyBorder="1"/>
    <xf numFmtId="0" fontId="0" fillId="9" borderId="4" xfId="0" applyFill="1" applyBorder="1"/>
    <xf numFmtId="0" fontId="0" fillId="9" borderId="5" xfId="0" applyFill="1" applyBorder="1"/>
    <xf numFmtId="0" fontId="0" fillId="0" borderId="0" xfId="0" applyBorder="1"/>
    <xf numFmtId="0" fontId="7" fillId="10" borderId="3" xfId="0" applyFont="1" applyFill="1" applyBorder="1"/>
    <xf numFmtId="0" fontId="6" fillId="10" borderId="4" xfId="0" applyFont="1" applyFill="1" applyBorder="1"/>
    <xf numFmtId="0" fontId="0" fillId="10" borderId="4" xfId="0" applyFill="1" applyBorder="1"/>
    <xf numFmtId="0" fontId="0" fillId="10" borderId="5" xfId="0" applyFill="1" applyBorder="1"/>
    <xf numFmtId="0" fontId="6" fillId="10" borderId="5" xfId="0" applyFont="1" applyFill="1" applyBorder="1"/>
  </cellXfs>
  <cellStyles count="4">
    <cellStyle name="Normal" xfId="0" builtinId="0"/>
    <cellStyle name="Normal_Quadro_Controle" xfId="2"/>
    <cellStyle name="Porcentagem" xfId="3" builtinId="5"/>
    <cellStyle name="Vírgula" xfId="1" builtinId="3"/>
  </cellStyles>
  <dxfs count="46">
    <dxf>
      <font>
        <color rgb="FFFF0000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numFmt numFmtId="165" formatCode="[$-416]dd\-mmm\-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numFmt numFmtId="165" formatCode="[$-416]dd\-mmm\-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dash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fill>
        <patternFill patternType="solid">
          <fgColor indexed="64"/>
          <bgColor rgb="FFCCECFF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dash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fill>
        <patternFill patternType="solid">
          <fgColor indexed="64"/>
          <bgColor rgb="FFCCECFF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dash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fill>
        <patternFill patternType="solid">
          <fgColor indexed="64"/>
          <bgColor rgb="FFCCECFF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dash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fill>
        <patternFill patternType="solid">
          <fgColor indexed="64"/>
          <bgColor rgb="FFCCECFF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dash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fill>
        <patternFill patternType="solid">
          <fgColor indexed="64"/>
          <bgColor rgb="FFCCECFF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dashed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dash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3366"/>
        <name val="Calibri"/>
        <scheme val="minor"/>
      </font>
      <fill>
        <patternFill patternType="solid">
          <fgColor indexed="64"/>
          <bgColor rgb="FFCCECFF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FF"/>
      <color rgb="FFCCECFF"/>
      <color rgb="FFFFFF66"/>
      <color rgb="FF003366"/>
      <color rgb="FFFFFF99"/>
      <color rgb="FFDDDDDD"/>
      <color rgb="FFEAEAEA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[Vinicola.xlsx]Análises!Tabela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 vs Tempo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Análises!$B$73</c:f>
              <c:strCache>
                <c:ptCount val="1"/>
                <c:pt idx="0">
                  <c:v>Soma de Receita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Análises!$A$74:$A$80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Análises!$B$74:$B$80</c:f>
              <c:numCache>
                <c:formatCode>General</c:formatCode>
                <c:ptCount val="6"/>
                <c:pt idx="0">
                  <c:v>3617</c:v>
                </c:pt>
                <c:pt idx="1">
                  <c:v>4278</c:v>
                </c:pt>
                <c:pt idx="2">
                  <c:v>6048</c:v>
                </c:pt>
                <c:pt idx="3">
                  <c:v>5939</c:v>
                </c:pt>
                <c:pt idx="4">
                  <c:v>4711</c:v>
                </c:pt>
                <c:pt idx="5">
                  <c:v>4191</c:v>
                </c:pt>
              </c:numCache>
            </c:numRef>
          </c:val>
        </c:ser>
        <c:ser>
          <c:idx val="1"/>
          <c:order val="1"/>
          <c:tx>
            <c:strRef>
              <c:f>Análises!$C$73</c:f>
              <c:strCache>
                <c:ptCount val="1"/>
                <c:pt idx="0">
                  <c:v>Soma de CMV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Análises!$A$74:$A$80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Análises!$C$74:$C$80</c:f>
              <c:numCache>
                <c:formatCode>General</c:formatCode>
                <c:ptCount val="6"/>
                <c:pt idx="0">
                  <c:v>2242.5</c:v>
                </c:pt>
                <c:pt idx="1">
                  <c:v>2686.5</c:v>
                </c:pt>
                <c:pt idx="2">
                  <c:v>3741.5</c:v>
                </c:pt>
                <c:pt idx="3">
                  <c:v>3657.5</c:v>
                </c:pt>
                <c:pt idx="4">
                  <c:v>2834.5</c:v>
                </c:pt>
                <c:pt idx="5">
                  <c:v>2610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895520"/>
        <c:axId val="1114894976"/>
      </c:barChart>
      <c:catAx>
        <c:axId val="111489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4894976"/>
        <c:crosses val="autoZero"/>
        <c:auto val="1"/>
        <c:lblAlgn val="ctr"/>
        <c:lblOffset val="100"/>
        <c:noMultiLvlLbl val="0"/>
      </c:catAx>
      <c:valAx>
        <c:axId val="11148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48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57150</xdr:rowOff>
    </xdr:from>
    <xdr:to>
      <xdr:col>3</xdr:col>
      <xdr:colOff>9525</xdr:colOff>
      <xdr:row>7</xdr:row>
      <xdr:rowOff>0</xdr:rowOff>
    </xdr:to>
    <xdr:cxnSp macro="">
      <xdr:nvCxnSpPr>
        <xdr:cNvPr id="2" name="Elbow Connector 4"/>
        <xdr:cNvCxnSpPr/>
      </xdr:nvCxnSpPr>
      <xdr:spPr>
        <a:xfrm>
          <a:off x="1825625" y="793750"/>
          <a:ext cx="609600" cy="495300"/>
        </a:xfrm>
        <a:prstGeom prst="bentConnector3">
          <a:avLst/>
        </a:prstGeom>
        <a:ln w="19050">
          <a:solidFill>
            <a:schemeClr val="tx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</xdr:row>
      <xdr:rowOff>133350</xdr:rowOff>
    </xdr:from>
    <xdr:to>
      <xdr:col>3</xdr:col>
      <xdr:colOff>19050</xdr:colOff>
      <xdr:row>12</xdr:row>
      <xdr:rowOff>38100</xdr:rowOff>
    </xdr:to>
    <xdr:cxnSp macro="">
      <xdr:nvCxnSpPr>
        <xdr:cNvPr id="3" name="Elbow Connector 6"/>
        <xdr:cNvCxnSpPr/>
      </xdr:nvCxnSpPr>
      <xdr:spPr>
        <a:xfrm flipV="1">
          <a:off x="1816100" y="1790700"/>
          <a:ext cx="628650" cy="457200"/>
        </a:xfrm>
        <a:prstGeom prst="bentConnector3">
          <a:avLst/>
        </a:prstGeom>
        <a:ln w="19050">
          <a:solidFill>
            <a:schemeClr val="tx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3</xdr:col>
      <xdr:colOff>9525</xdr:colOff>
      <xdr:row>22</xdr:row>
      <xdr:rowOff>174625</xdr:rowOff>
    </xdr:to>
    <xdr:cxnSp macro="">
      <xdr:nvCxnSpPr>
        <xdr:cNvPr id="4" name="Elbow Connector 8"/>
        <xdr:cNvCxnSpPr/>
      </xdr:nvCxnSpPr>
      <xdr:spPr>
        <a:xfrm flipV="1">
          <a:off x="1816100" y="3575050"/>
          <a:ext cx="619125" cy="542925"/>
        </a:xfrm>
        <a:prstGeom prst="bentConnector3">
          <a:avLst/>
        </a:prstGeom>
        <a:ln w="19050">
          <a:solidFill>
            <a:schemeClr val="tx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9526</xdr:colOff>
      <xdr:row>4</xdr:row>
      <xdr:rowOff>133349</xdr:rowOff>
    </xdr:from>
    <xdr:to>
      <xdr:col>5</xdr:col>
      <xdr:colOff>1</xdr:colOff>
      <xdr:row>7</xdr:row>
      <xdr:rowOff>85724</xdr:rowOff>
    </xdr:to>
    <xdr:cxnSp macro="">
      <xdr:nvCxnSpPr>
        <xdr:cNvPr id="5" name="Elbow Connector 10"/>
        <xdr:cNvCxnSpPr/>
      </xdr:nvCxnSpPr>
      <xdr:spPr>
        <a:xfrm rot="10800000" flipV="1">
          <a:off x="3584576" y="869949"/>
          <a:ext cx="600075" cy="504825"/>
        </a:xfrm>
        <a:prstGeom prst="bentConnector3">
          <a:avLst/>
        </a:prstGeom>
        <a:ln w="19050">
          <a:solidFill>
            <a:schemeClr val="tx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10</xdr:row>
      <xdr:rowOff>133350</xdr:rowOff>
    </xdr:from>
    <xdr:to>
      <xdr:col>4</xdr:col>
      <xdr:colOff>600075</xdr:colOff>
      <xdr:row>13</xdr:row>
      <xdr:rowOff>38100</xdr:rowOff>
    </xdr:to>
    <xdr:cxnSp macro="">
      <xdr:nvCxnSpPr>
        <xdr:cNvPr id="6" name="Elbow Connector 12"/>
        <xdr:cNvCxnSpPr/>
      </xdr:nvCxnSpPr>
      <xdr:spPr>
        <a:xfrm rot="10800000" flipV="1">
          <a:off x="3584575" y="1974850"/>
          <a:ext cx="590550" cy="457200"/>
        </a:xfrm>
        <a:prstGeom prst="bentConnector3">
          <a:avLst/>
        </a:prstGeom>
        <a:ln w="19050">
          <a:solidFill>
            <a:schemeClr val="tx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</xdr:colOff>
      <xdr:row>19</xdr:row>
      <xdr:rowOff>63500</xdr:rowOff>
    </xdr:from>
    <xdr:to>
      <xdr:col>4</xdr:col>
      <xdr:colOff>593725</xdr:colOff>
      <xdr:row>21</xdr:row>
      <xdr:rowOff>152400</xdr:rowOff>
    </xdr:to>
    <xdr:cxnSp macro="">
      <xdr:nvCxnSpPr>
        <xdr:cNvPr id="8" name="Elbow Connector 12"/>
        <xdr:cNvCxnSpPr/>
      </xdr:nvCxnSpPr>
      <xdr:spPr>
        <a:xfrm rot="10800000" flipV="1">
          <a:off x="3578225" y="3454400"/>
          <a:ext cx="590550" cy="457200"/>
        </a:xfrm>
        <a:prstGeom prst="bentConnector3">
          <a:avLst/>
        </a:prstGeom>
        <a:ln w="19050">
          <a:solidFill>
            <a:schemeClr val="tx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1139826</xdr:colOff>
      <xdr:row>25</xdr:row>
      <xdr:rowOff>133350</xdr:rowOff>
    </xdr:from>
    <xdr:to>
      <xdr:col>5</xdr:col>
      <xdr:colOff>12701</xdr:colOff>
      <xdr:row>28</xdr:row>
      <xdr:rowOff>38100</xdr:rowOff>
    </xdr:to>
    <xdr:cxnSp macro="">
      <xdr:nvCxnSpPr>
        <xdr:cNvPr id="9" name="Elbow Connector 12"/>
        <xdr:cNvCxnSpPr/>
      </xdr:nvCxnSpPr>
      <xdr:spPr>
        <a:xfrm rot="10800000">
          <a:off x="3565526" y="4629150"/>
          <a:ext cx="631825" cy="457200"/>
        </a:xfrm>
        <a:prstGeom prst="bentConnector3">
          <a:avLst/>
        </a:prstGeom>
        <a:ln w="19050">
          <a:solidFill>
            <a:schemeClr val="tx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587377</xdr:colOff>
      <xdr:row>26</xdr:row>
      <xdr:rowOff>177800</xdr:rowOff>
    </xdr:from>
    <xdr:to>
      <xdr:col>3</xdr:col>
      <xdr:colOff>596900</xdr:colOff>
      <xdr:row>29</xdr:row>
      <xdr:rowOff>19050</xdr:rowOff>
    </xdr:to>
    <xdr:cxnSp macro="">
      <xdr:nvCxnSpPr>
        <xdr:cNvPr id="11" name="Elbow Connector 12"/>
        <xdr:cNvCxnSpPr/>
      </xdr:nvCxnSpPr>
      <xdr:spPr>
        <a:xfrm rot="16200000" flipV="1">
          <a:off x="2820989" y="5049838"/>
          <a:ext cx="393700" cy="9523"/>
        </a:xfrm>
        <a:prstGeom prst="bentConnector3">
          <a:avLst/>
        </a:prstGeom>
        <a:ln w="19050">
          <a:solidFill>
            <a:schemeClr val="tx2">
              <a:lumMod val="40000"/>
              <a:lumOff val="6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339725</xdr:colOff>
      <xdr:row>70</xdr:row>
      <xdr:rowOff>73025</xdr:rowOff>
    </xdr:from>
    <xdr:to>
      <xdr:col>13</xdr:col>
      <xdr:colOff>698500</xdr:colOff>
      <xdr:row>85</xdr:row>
      <xdr:rowOff>53975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cos_e_Custos_Vinicol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weet_Delight_dad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tos"/>
      <sheetName val="Precos"/>
      <sheetName val="Periodos"/>
      <sheetName val="Vendas"/>
    </sheetNames>
    <sheetDataSet>
      <sheetData sheetId="0">
        <row r="2">
          <cell r="A2">
            <v>9</v>
          </cell>
          <cell r="B2" t="str">
            <v>Vinho Muito Bom</v>
          </cell>
        </row>
        <row r="3">
          <cell r="A3">
            <v>10</v>
          </cell>
          <cell r="B3" t="str">
            <v>Vinho Excelente</v>
          </cell>
        </row>
        <row r="4">
          <cell r="A4">
            <v>11</v>
          </cell>
          <cell r="B4" t="str">
            <v>Vinho Mais do que Bom</v>
          </cell>
        </row>
        <row r="5">
          <cell r="A5">
            <v>12</v>
          </cell>
          <cell r="B5" t="str">
            <v>Vinho Bom Demais</v>
          </cell>
        </row>
        <row r="6">
          <cell r="A6">
            <v>9999</v>
          </cell>
          <cell r="B6" t="str">
            <v>ZZZZZZ</v>
          </cell>
        </row>
      </sheetData>
      <sheetData sheetId="1"/>
      <sheetData sheetId="2">
        <row r="2">
          <cell r="A2">
            <v>1</v>
          </cell>
          <cell r="B2">
            <v>42749</v>
          </cell>
          <cell r="C2" t="str">
            <v>Sábado</v>
          </cell>
          <cell r="D2" t="str">
            <v>2017_1</v>
          </cell>
          <cell r="F2">
            <v>1</v>
          </cell>
          <cell r="G2" t="str">
            <v>Domingo</v>
          </cell>
        </row>
        <row r="3">
          <cell r="A3">
            <v>2</v>
          </cell>
          <cell r="B3">
            <v>42752</v>
          </cell>
          <cell r="C3" t="str">
            <v>Terça Feira</v>
          </cell>
          <cell r="D3" t="str">
            <v>2017_1</v>
          </cell>
          <cell r="F3">
            <v>2</v>
          </cell>
          <cell r="G3" t="str">
            <v>Segunda Feira</v>
          </cell>
        </row>
        <row r="4">
          <cell r="A4">
            <v>3</v>
          </cell>
          <cell r="B4">
            <v>42758</v>
          </cell>
          <cell r="C4" t="str">
            <v>Segunda Feira</v>
          </cell>
          <cell r="D4" t="str">
            <v>2017_1</v>
          </cell>
          <cell r="F4">
            <v>3</v>
          </cell>
          <cell r="G4" t="str">
            <v>Terça Feira</v>
          </cell>
        </row>
        <row r="5">
          <cell r="A5">
            <v>4</v>
          </cell>
          <cell r="B5">
            <v>42762</v>
          </cell>
          <cell r="C5" t="str">
            <v>Sexta Feira</v>
          </cell>
          <cell r="D5" t="str">
            <v>2017_1</v>
          </cell>
          <cell r="F5">
            <v>4</v>
          </cell>
          <cell r="G5" t="str">
            <v>Quarta Feira</v>
          </cell>
        </row>
        <row r="6">
          <cell r="A6">
            <v>5</v>
          </cell>
          <cell r="B6">
            <v>42765</v>
          </cell>
          <cell r="C6" t="str">
            <v>Segunda Feira</v>
          </cell>
          <cell r="D6" t="str">
            <v>2017_1</v>
          </cell>
          <cell r="F6">
            <v>5</v>
          </cell>
          <cell r="G6" t="str">
            <v>Quinta Feira</v>
          </cell>
        </row>
        <row r="7">
          <cell r="A7">
            <v>6</v>
          </cell>
          <cell r="B7">
            <v>42772</v>
          </cell>
          <cell r="C7" t="str">
            <v>Segunda Feira</v>
          </cell>
          <cell r="D7" t="str">
            <v>2017_2</v>
          </cell>
          <cell r="F7">
            <v>6</v>
          </cell>
          <cell r="G7" t="str">
            <v>Sexta Feira</v>
          </cell>
        </row>
        <row r="8">
          <cell r="A8">
            <v>7</v>
          </cell>
          <cell r="B8">
            <v>42774</v>
          </cell>
          <cell r="C8" t="str">
            <v>Quarta Feira</v>
          </cell>
          <cell r="D8" t="str">
            <v>2017_2</v>
          </cell>
          <cell r="F8">
            <v>7</v>
          </cell>
          <cell r="G8" t="str">
            <v>Sábado</v>
          </cell>
        </row>
        <row r="9">
          <cell r="A9">
            <v>8</v>
          </cell>
          <cell r="B9">
            <v>42777</v>
          </cell>
          <cell r="C9" t="str">
            <v>Sábado</v>
          </cell>
          <cell r="D9" t="str">
            <v>2017_2</v>
          </cell>
        </row>
        <row r="10">
          <cell r="A10">
            <v>9</v>
          </cell>
          <cell r="B10">
            <v>42782</v>
          </cell>
          <cell r="C10" t="str">
            <v>Quinta Feira</v>
          </cell>
          <cell r="D10" t="str">
            <v>2017_2</v>
          </cell>
        </row>
        <row r="11">
          <cell r="A11">
            <v>10</v>
          </cell>
          <cell r="B11">
            <v>42784</v>
          </cell>
          <cell r="C11" t="str">
            <v>Sábado</v>
          </cell>
          <cell r="D11" t="str">
            <v>2017_2</v>
          </cell>
        </row>
        <row r="12">
          <cell r="A12">
            <v>11</v>
          </cell>
          <cell r="B12">
            <v>42787</v>
          </cell>
          <cell r="C12" t="str">
            <v>Terça Feira</v>
          </cell>
          <cell r="D12" t="str">
            <v>2017_2</v>
          </cell>
        </row>
        <row r="13">
          <cell r="A13">
            <v>12</v>
          </cell>
          <cell r="B13">
            <v>42795</v>
          </cell>
          <cell r="C13" t="str">
            <v>Quarta Feira</v>
          </cell>
          <cell r="D13" t="str">
            <v>2017_3</v>
          </cell>
        </row>
        <row r="14">
          <cell r="A14">
            <v>13</v>
          </cell>
          <cell r="B14">
            <v>42803</v>
          </cell>
          <cell r="C14" t="str">
            <v>Quinta Feira</v>
          </cell>
          <cell r="D14" t="str">
            <v>2017_3</v>
          </cell>
        </row>
        <row r="15">
          <cell r="A15">
            <v>14</v>
          </cell>
          <cell r="B15">
            <v>42810</v>
          </cell>
          <cell r="C15" t="str">
            <v>Quinta Feira</v>
          </cell>
          <cell r="D15" t="str">
            <v>2017_3</v>
          </cell>
        </row>
        <row r="16">
          <cell r="A16">
            <v>15</v>
          </cell>
          <cell r="B16">
            <v>42813</v>
          </cell>
          <cell r="C16" t="str">
            <v>Domingo</v>
          </cell>
          <cell r="D16" t="str">
            <v>2017_3</v>
          </cell>
        </row>
        <row r="17">
          <cell r="A17">
            <v>16</v>
          </cell>
          <cell r="B17">
            <v>42816</v>
          </cell>
          <cell r="C17" t="str">
            <v>Quarta Feira</v>
          </cell>
          <cell r="D17" t="str">
            <v>2017_3</v>
          </cell>
        </row>
        <row r="18">
          <cell r="A18">
            <v>17</v>
          </cell>
          <cell r="B18">
            <v>42818</v>
          </cell>
          <cell r="C18" t="str">
            <v>Sexta Feira</v>
          </cell>
          <cell r="D18" t="str">
            <v>2017_3</v>
          </cell>
        </row>
        <row r="19">
          <cell r="A19">
            <v>18</v>
          </cell>
          <cell r="B19">
            <v>42823</v>
          </cell>
          <cell r="C19" t="str">
            <v>Quarta Feira</v>
          </cell>
          <cell r="D19" t="str">
            <v>2017_3</v>
          </cell>
        </row>
        <row r="20">
          <cell r="A20">
            <v>19</v>
          </cell>
          <cell r="B20">
            <v>42829</v>
          </cell>
          <cell r="C20" t="str">
            <v>Terça Feira</v>
          </cell>
          <cell r="D20" t="str">
            <v>2017_4</v>
          </cell>
        </row>
        <row r="21">
          <cell r="A21">
            <v>20</v>
          </cell>
          <cell r="B21">
            <v>42831</v>
          </cell>
          <cell r="C21" t="str">
            <v>Quinta Feira</v>
          </cell>
          <cell r="D21" t="str">
            <v>2017_4</v>
          </cell>
        </row>
        <row r="22">
          <cell r="A22">
            <v>21</v>
          </cell>
          <cell r="B22">
            <v>42839</v>
          </cell>
          <cell r="C22" t="str">
            <v>Sexta Feira</v>
          </cell>
          <cell r="D22" t="str">
            <v>2017_4</v>
          </cell>
        </row>
        <row r="23">
          <cell r="A23">
            <v>22</v>
          </cell>
          <cell r="B23">
            <v>42843</v>
          </cell>
          <cell r="C23" t="str">
            <v>Terça Feira</v>
          </cell>
          <cell r="D23" t="str">
            <v>2017_4</v>
          </cell>
        </row>
        <row r="24">
          <cell r="A24">
            <v>23</v>
          </cell>
          <cell r="B24">
            <v>42849</v>
          </cell>
          <cell r="C24" t="str">
            <v>Segunda Feira</v>
          </cell>
          <cell r="D24" t="str">
            <v>2017_4</v>
          </cell>
        </row>
        <row r="25">
          <cell r="A25">
            <v>24</v>
          </cell>
          <cell r="B25">
            <v>42852</v>
          </cell>
          <cell r="C25" t="str">
            <v>Quinta Feira</v>
          </cell>
          <cell r="D25" t="str">
            <v>2017_4</v>
          </cell>
        </row>
        <row r="26">
          <cell r="A26">
            <v>25</v>
          </cell>
          <cell r="B26">
            <v>42856</v>
          </cell>
          <cell r="C26" t="str">
            <v>Segunda Feira</v>
          </cell>
          <cell r="D26" t="str">
            <v>2017_5</v>
          </cell>
        </row>
        <row r="27">
          <cell r="A27">
            <v>26</v>
          </cell>
          <cell r="B27">
            <v>42858</v>
          </cell>
          <cell r="C27" t="str">
            <v>Quarta Feira</v>
          </cell>
          <cell r="D27" t="str">
            <v>2017_5</v>
          </cell>
        </row>
        <row r="28">
          <cell r="A28">
            <v>27</v>
          </cell>
          <cell r="B28">
            <v>42860</v>
          </cell>
          <cell r="C28" t="str">
            <v>Sexta Feira</v>
          </cell>
          <cell r="D28" t="str">
            <v>2017_5</v>
          </cell>
        </row>
        <row r="29">
          <cell r="A29">
            <v>28</v>
          </cell>
          <cell r="B29">
            <v>42863</v>
          </cell>
          <cell r="C29" t="str">
            <v>Segunda Feira</v>
          </cell>
          <cell r="D29" t="str">
            <v>2017_5</v>
          </cell>
        </row>
        <row r="30">
          <cell r="A30">
            <v>29</v>
          </cell>
          <cell r="B30">
            <v>42868</v>
          </cell>
          <cell r="C30" t="str">
            <v>Sábado</v>
          </cell>
          <cell r="D30" t="str">
            <v>2017_5</v>
          </cell>
        </row>
        <row r="31">
          <cell r="A31">
            <v>30</v>
          </cell>
          <cell r="B31">
            <v>42872</v>
          </cell>
          <cell r="C31" t="str">
            <v>Quarta Feira</v>
          </cell>
          <cell r="D31" t="str">
            <v>2017_5</v>
          </cell>
        </row>
        <row r="32">
          <cell r="A32">
            <v>31</v>
          </cell>
          <cell r="B32">
            <v>42877</v>
          </cell>
          <cell r="C32" t="str">
            <v>Segunda Feira</v>
          </cell>
          <cell r="D32" t="str">
            <v>2017_5</v>
          </cell>
        </row>
        <row r="33">
          <cell r="A33">
            <v>32</v>
          </cell>
          <cell r="B33">
            <v>42884</v>
          </cell>
          <cell r="C33" t="str">
            <v>Segunda Feira</v>
          </cell>
          <cell r="D33" t="str">
            <v>2017_5</v>
          </cell>
        </row>
        <row r="34">
          <cell r="A34">
            <v>33</v>
          </cell>
          <cell r="B34">
            <v>42887</v>
          </cell>
          <cell r="C34" t="str">
            <v>Quinta Feira</v>
          </cell>
          <cell r="D34" t="str">
            <v>2017_6</v>
          </cell>
        </row>
        <row r="35">
          <cell r="A35">
            <v>34</v>
          </cell>
          <cell r="B35">
            <v>42895</v>
          </cell>
          <cell r="C35" t="str">
            <v>Sexta Feira</v>
          </cell>
          <cell r="D35" t="str">
            <v>2017_6</v>
          </cell>
        </row>
        <row r="36">
          <cell r="A36">
            <v>35</v>
          </cell>
          <cell r="B36">
            <v>42897</v>
          </cell>
          <cell r="C36" t="str">
            <v>Domingo</v>
          </cell>
          <cell r="D36" t="str">
            <v>2017_6</v>
          </cell>
        </row>
        <row r="37">
          <cell r="A37">
            <v>36</v>
          </cell>
          <cell r="B37">
            <v>42905</v>
          </cell>
          <cell r="C37" t="str">
            <v>Segunda Feira</v>
          </cell>
          <cell r="D37" t="str">
            <v>2017_6</v>
          </cell>
        </row>
        <row r="38">
          <cell r="A38">
            <v>37</v>
          </cell>
          <cell r="B38">
            <v>42912</v>
          </cell>
          <cell r="C38" t="str">
            <v>Segunda Feira</v>
          </cell>
          <cell r="D38" t="str">
            <v>2017_6</v>
          </cell>
        </row>
        <row r="39">
          <cell r="A39">
            <v>38</v>
          </cell>
          <cell r="B39">
            <v>42915</v>
          </cell>
          <cell r="C39" t="str">
            <v>Quinta Feira</v>
          </cell>
          <cell r="D39" t="str">
            <v>2017_6</v>
          </cell>
        </row>
        <row r="40">
          <cell r="A40">
            <v>39</v>
          </cell>
          <cell r="B40">
            <v>42923</v>
          </cell>
          <cell r="C40" t="str">
            <v>Sexta Feira</v>
          </cell>
          <cell r="D40" t="str">
            <v>2017_7</v>
          </cell>
        </row>
        <row r="41">
          <cell r="A41">
            <v>40</v>
          </cell>
          <cell r="B41">
            <v>42926</v>
          </cell>
          <cell r="C41" t="str">
            <v>Segunda Feira</v>
          </cell>
          <cell r="D41" t="str">
            <v>2017_7</v>
          </cell>
        </row>
        <row r="42">
          <cell r="A42">
            <v>41</v>
          </cell>
          <cell r="B42">
            <v>42932</v>
          </cell>
          <cell r="C42" t="str">
            <v>Domingo</v>
          </cell>
          <cell r="D42" t="str">
            <v>2017_7</v>
          </cell>
        </row>
        <row r="43">
          <cell r="A43">
            <v>42</v>
          </cell>
          <cell r="B43">
            <v>42938</v>
          </cell>
          <cell r="C43" t="str">
            <v>Sábado</v>
          </cell>
          <cell r="D43" t="str">
            <v>2017_7</v>
          </cell>
        </row>
        <row r="44">
          <cell r="A44">
            <v>43</v>
          </cell>
          <cell r="B44">
            <v>42941</v>
          </cell>
          <cell r="C44" t="str">
            <v>Terça Feira</v>
          </cell>
          <cell r="D44" t="str">
            <v>2017_7</v>
          </cell>
        </row>
        <row r="45">
          <cell r="A45">
            <v>44</v>
          </cell>
          <cell r="B45">
            <v>42947</v>
          </cell>
          <cell r="C45" t="str">
            <v>Segunda Feira</v>
          </cell>
          <cell r="D45" t="str">
            <v>2017_7</v>
          </cell>
        </row>
        <row r="46">
          <cell r="A46">
            <v>45</v>
          </cell>
          <cell r="B46">
            <v>42953</v>
          </cell>
          <cell r="C46" t="str">
            <v>Domingo</v>
          </cell>
          <cell r="D46" t="str">
            <v>2017_8</v>
          </cell>
        </row>
        <row r="47">
          <cell r="A47">
            <v>46</v>
          </cell>
          <cell r="B47">
            <v>42958</v>
          </cell>
          <cell r="C47" t="str">
            <v>Sexta Feira</v>
          </cell>
          <cell r="D47" t="str">
            <v>2017_8</v>
          </cell>
        </row>
        <row r="48">
          <cell r="A48">
            <v>47</v>
          </cell>
          <cell r="B48">
            <v>42965</v>
          </cell>
          <cell r="C48" t="str">
            <v>Sexta Feira</v>
          </cell>
          <cell r="D48" t="str">
            <v>2017_8</v>
          </cell>
        </row>
        <row r="49">
          <cell r="A49">
            <v>48</v>
          </cell>
          <cell r="B49">
            <v>42972</v>
          </cell>
          <cell r="C49" t="str">
            <v>Sexta Feira</v>
          </cell>
          <cell r="D49" t="str">
            <v>2017_8</v>
          </cell>
        </row>
        <row r="50">
          <cell r="A50">
            <v>49</v>
          </cell>
          <cell r="B50">
            <v>42975</v>
          </cell>
          <cell r="C50" t="str">
            <v>Segunda Feira</v>
          </cell>
          <cell r="D50" t="str">
            <v>2017_8</v>
          </cell>
        </row>
        <row r="51">
          <cell r="A51">
            <v>50</v>
          </cell>
          <cell r="B51">
            <v>42979</v>
          </cell>
          <cell r="C51" t="str">
            <v>Sexta Feira</v>
          </cell>
          <cell r="D51" t="str">
            <v>2017_9</v>
          </cell>
        </row>
        <row r="52">
          <cell r="A52">
            <v>51</v>
          </cell>
          <cell r="B52">
            <v>42981</v>
          </cell>
          <cell r="C52" t="str">
            <v>Domingo</v>
          </cell>
          <cell r="D52" t="str">
            <v>2017_9</v>
          </cell>
        </row>
        <row r="53">
          <cell r="A53">
            <v>52</v>
          </cell>
          <cell r="B53">
            <v>42986</v>
          </cell>
          <cell r="C53" t="str">
            <v>Sexta Feira</v>
          </cell>
          <cell r="D53" t="str">
            <v>2017_9</v>
          </cell>
        </row>
        <row r="54">
          <cell r="A54">
            <v>53</v>
          </cell>
          <cell r="B54">
            <v>42988</v>
          </cell>
          <cell r="C54" t="str">
            <v>Domingo</v>
          </cell>
          <cell r="D54" t="str">
            <v>2017_9</v>
          </cell>
        </row>
        <row r="55">
          <cell r="A55">
            <v>54</v>
          </cell>
          <cell r="B55">
            <v>42993</v>
          </cell>
          <cell r="C55" t="str">
            <v>Sexta Feira</v>
          </cell>
          <cell r="D55" t="str">
            <v>2017_9</v>
          </cell>
        </row>
        <row r="56">
          <cell r="A56">
            <v>55</v>
          </cell>
          <cell r="B56">
            <v>42997</v>
          </cell>
          <cell r="C56" t="str">
            <v>Terça Feira</v>
          </cell>
          <cell r="D56" t="str">
            <v>2017_9</v>
          </cell>
        </row>
        <row r="57">
          <cell r="A57">
            <v>56</v>
          </cell>
          <cell r="B57">
            <v>43003</v>
          </cell>
          <cell r="C57" t="str">
            <v>Segunda Feira</v>
          </cell>
          <cell r="D57" t="str">
            <v>2017_9</v>
          </cell>
        </row>
        <row r="58">
          <cell r="A58">
            <v>57</v>
          </cell>
          <cell r="B58">
            <v>43009</v>
          </cell>
          <cell r="C58" t="str">
            <v>Domingo</v>
          </cell>
          <cell r="D58" t="str">
            <v>2017_10</v>
          </cell>
        </row>
        <row r="59">
          <cell r="A59">
            <v>58</v>
          </cell>
          <cell r="B59">
            <v>43012</v>
          </cell>
          <cell r="C59" t="str">
            <v>Quarta Feira</v>
          </cell>
          <cell r="D59" t="str">
            <v>2017_10</v>
          </cell>
        </row>
        <row r="60">
          <cell r="A60">
            <v>59</v>
          </cell>
          <cell r="B60">
            <v>43018</v>
          </cell>
          <cell r="C60" t="str">
            <v>Terça Feira</v>
          </cell>
          <cell r="D60" t="str">
            <v>2017_10</v>
          </cell>
        </row>
        <row r="61">
          <cell r="A61">
            <v>60</v>
          </cell>
          <cell r="B61">
            <v>43020</v>
          </cell>
          <cell r="C61" t="str">
            <v>Quinta Feira</v>
          </cell>
          <cell r="D61" t="str">
            <v>2017_10</v>
          </cell>
        </row>
        <row r="62">
          <cell r="A62">
            <v>61</v>
          </cell>
          <cell r="B62">
            <v>43028</v>
          </cell>
          <cell r="C62" t="str">
            <v>Sexta Feira</v>
          </cell>
          <cell r="D62" t="str">
            <v>2017_10</v>
          </cell>
        </row>
        <row r="63">
          <cell r="A63">
            <v>62</v>
          </cell>
          <cell r="B63">
            <v>43034</v>
          </cell>
          <cell r="C63" t="str">
            <v>Quinta Feira</v>
          </cell>
          <cell r="D63" t="str">
            <v>2017_10</v>
          </cell>
        </row>
        <row r="64">
          <cell r="A64">
            <v>63</v>
          </cell>
          <cell r="B64">
            <v>43038</v>
          </cell>
          <cell r="C64" t="str">
            <v>Segunda Feira</v>
          </cell>
          <cell r="D64" t="str">
            <v>2017_10</v>
          </cell>
        </row>
        <row r="65">
          <cell r="A65">
            <v>64</v>
          </cell>
          <cell r="B65">
            <v>43043</v>
          </cell>
          <cell r="C65" t="str">
            <v>Sábado</v>
          </cell>
          <cell r="D65" t="str">
            <v>2017_11</v>
          </cell>
        </row>
        <row r="66">
          <cell r="A66">
            <v>65</v>
          </cell>
          <cell r="B66">
            <v>43047</v>
          </cell>
          <cell r="C66" t="str">
            <v>Quarta Feira</v>
          </cell>
          <cell r="D66" t="str">
            <v>2017_11</v>
          </cell>
        </row>
        <row r="67">
          <cell r="A67">
            <v>66</v>
          </cell>
          <cell r="B67">
            <v>43050</v>
          </cell>
          <cell r="C67" t="str">
            <v>Sábado</v>
          </cell>
          <cell r="D67" t="str">
            <v>2017_11</v>
          </cell>
        </row>
        <row r="68">
          <cell r="A68">
            <v>67</v>
          </cell>
          <cell r="B68">
            <v>43055</v>
          </cell>
          <cell r="C68" t="str">
            <v>Quinta Feira</v>
          </cell>
          <cell r="D68" t="str">
            <v>2017_11</v>
          </cell>
        </row>
        <row r="69">
          <cell r="A69">
            <v>68</v>
          </cell>
          <cell r="B69">
            <v>43059</v>
          </cell>
          <cell r="C69" t="str">
            <v>Segunda Feira</v>
          </cell>
          <cell r="D69" t="str">
            <v>2017_11</v>
          </cell>
        </row>
        <row r="70">
          <cell r="A70">
            <v>69</v>
          </cell>
          <cell r="B70">
            <v>43062</v>
          </cell>
          <cell r="C70" t="str">
            <v>Quinta Feira</v>
          </cell>
          <cell r="D70" t="str">
            <v>2017_11</v>
          </cell>
        </row>
        <row r="71">
          <cell r="A71">
            <v>70</v>
          </cell>
          <cell r="B71">
            <v>43070</v>
          </cell>
          <cell r="C71" t="str">
            <v>Sexta Feira</v>
          </cell>
          <cell r="D71" t="str">
            <v>2017_12</v>
          </cell>
        </row>
        <row r="72">
          <cell r="A72">
            <v>71</v>
          </cell>
          <cell r="B72">
            <v>43077</v>
          </cell>
          <cell r="C72" t="str">
            <v>Sexta Feira</v>
          </cell>
          <cell r="D72" t="str">
            <v>2017_12</v>
          </cell>
        </row>
        <row r="73">
          <cell r="A73">
            <v>72</v>
          </cell>
          <cell r="B73">
            <v>43080</v>
          </cell>
          <cell r="C73" t="str">
            <v>Segunda Feira</v>
          </cell>
          <cell r="D73" t="str">
            <v>2017_12</v>
          </cell>
        </row>
        <row r="74">
          <cell r="A74">
            <v>73</v>
          </cell>
          <cell r="B74">
            <v>43084</v>
          </cell>
          <cell r="C74" t="str">
            <v>Sexta Feira</v>
          </cell>
          <cell r="D74" t="str">
            <v>2017_12</v>
          </cell>
        </row>
        <row r="75">
          <cell r="A75">
            <v>74</v>
          </cell>
          <cell r="B75">
            <v>43086</v>
          </cell>
          <cell r="C75" t="str">
            <v>Domingo</v>
          </cell>
          <cell r="D75" t="str">
            <v>2017_12</v>
          </cell>
        </row>
        <row r="76">
          <cell r="A76">
            <v>75</v>
          </cell>
          <cell r="B76">
            <v>43091</v>
          </cell>
          <cell r="C76" t="str">
            <v>Sexta Feira</v>
          </cell>
          <cell r="D76" t="str">
            <v>2017_12</v>
          </cell>
        </row>
        <row r="77">
          <cell r="A77">
            <v>76</v>
          </cell>
          <cell r="B77">
            <v>43098</v>
          </cell>
          <cell r="C77" t="str">
            <v>Sexta Feira</v>
          </cell>
          <cell r="D77" t="str">
            <v>2017_12</v>
          </cell>
        </row>
        <row r="78">
          <cell r="A78">
            <v>77</v>
          </cell>
          <cell r="B78">
            <v>43103</v>
          </cell>
          <cell r="C78" t="str">
            <v>Quarta Feira</v>
          </cell>
          <cell r="D78" t="str">
            <v>2018_1</v>
          </cell>
        </row>
        <row r="79">
          <cell r="A79">
            <v>78</v>
          </cell>
          <cell r="B79">
            <v>43111</v>
          </cell>
          <cell r="C79" t="str">
            <v>Quinta Feira</v>
          </cell>
          <cell r="D79" t="str">
            <v>2018_1</v>
          </cell>
        </row>
        <row r="80">
          <cell r="A80">
            <v>79</v>
          </cell>
          <cell r="B80">
            <v>43116</v>
          </cell>
          <cell r="C80" t="str">
            <v>Terça Feira</v>
          </cell>
          <cell r="D80" t="str">
            <v>2018_1</v>
          </cell>
        </row>
        <row r="81">
          <cell r="A81">
            <v>80</v>
          </cell>
          <cell r="B81">
            <v>43120</v>
          </cell>
          <cell r="C81" t="str">
            <v>Sábado</v>
          </cell>
          <cell r="D81" t="str">
            <v>2018_1</v>
          </cell>
        </row>
        <row r="82">
          <cell r="A82">
            <v>81</v>
          </cell>
          <cell r="B82">
            <v>43128</v>
          </cell>
          <cell r="C82" t="str">
            <v>Domingo</v>
          </cell>
          <cell r="D82" t="str">
            <v>2018_1</v>
          </cell>
        </row>
        <row r="83">
          <cell r="A83">
            <v>82</v>
          </cell>
          <cell r="B83">
            <v>43130</v>
          </cell>
          <cell r="C83" t="str">
            <v>Terça Feira</v>
          </cell>
          <cell r="D83" t="str">
            <v>2018_1</v>
          </cell>
        </row>
        <row r="84">
          <cell r="A84">
            <v>83</v>
          </cell>
          <cell r="B84">
            <v>43132</v>
          </cell>
          <cell r="C84" t="str">
            <v>Quinta Feira</v>
          </cell>
          <cell r="D84" t="str">
            <v>2018_2</v>
          </cell>
        </row>
        <row r="85">
          <cell r="A85">
            <v>84</v>
          </cell>
          <cell r="B85">
            <v>43137</v>
          </cell>
          <cell r="C85" t="str">
            <v>Terça Feira</v>
          </cell>
          <cell r="D85" t="str">
            <v>2018_2</v>
          </cell>
        </row>
        <row r="86">
          <cell r="A86">
            <v>85</v>
          </cell>
          <cell r="B86">
            <v>43140</v>
          </cell>
          <cell r="C86" t="str">
            <v>Sexta Feira</v>
          </cell>
          <cell r="D86" t="str">
            <v>2018_2</v>
          </cell>
        </row>
        <row r="87">
          <cell r="A87">
            <v>86</v>
          </cell>
          <cell r="B87">
            <v>43145</v>
          </cell>
          <cell r="C87" t="str">
            <v>Quarta Feira</v>
          </cell>
          <cell r="D87" t="str">
            <v>2018_2</v>
          </cell>
        </row>
        <row r="88">
          <cell r="A88">
            <v>87</v>
          </cell>
          <cell r="B88">
            <v>43151</v>
          </cell>
          <cell r="C88" t="str">
            <v>Terça Feira</v>
          </cell>
          <cell r="D88" t="str">
            <v>2018_2</v>
          </cell>
        </row>
        <row r="89">
          <cell r="A89">
            <v>88</v>
          </cell>
          <cell r="B89">
            <v>43153</v>
          </cell>
          <cell r="C89" t="str">
            <v>Quinta Feira</v>
          </cell>
          <cell r="D89" t="str">
            <v>2018_2</v>
          </cell>
        </row>
        <row r="90">
          <cell r="A90">
            <v>89</v>
          </cell>
          <cell r="B90">
            <v>43161</v>
          </cell>
          <cell r="C90" t="str">
            <v>Sexta Feira</v>
          </cell>
          <cell r="D90" t="str">
            <v>2018_3</v>
          </cell>
        </row>
        <row r="91">
          <cell r="A91">
            <v>90</v>
          </cell>
          <cell r="B91">
            <v>43169</v>
          </cell>
          <cell r="C91" t="str">
            <v>Sábado</v>
          </cell>
          <cell r="D91" t="str">
            <v>2018_3</v>
          </cell>
        </row>
        <row r="92">
          <cell r="A92">
            <v>91</v>
          </cell>
          <cell r="B92">
            <v>43176</v>
          </cell>
          <cell r="C92" t="str">
            <v>Sábado</v>
          </cell>
          <cell r="D92" t="str">
            <v>2018_3</v>
          </cell>
        </row>
        <row r="93">
          <cell r="A93">
            <v>92</v>
          </cell>
          <cell r="B93">
            <v>43183</v>
          </cell>
          <cell r="C93" t="str">
            <v>Sábado</v>
          </cell>
          <cell r="D93" t="str">
            <v>2018_3</v>
          </cell>
        </row>
        <row r="94">
          <cell r="A94">
            <v>93</v>
          </cell>
          <cell r="B94">
            <v>43189</v>
          </cell>
          <cell r="C94" t="str">
            <v>Sexta Feira</v>
          </cell>
          <cell r="D94" t="str">
            <v>2018_3</v>
          </cell>
        </row>
        <row r="95">
          <cell r="A95">
            <v>94</v>
          </cell>
          <cell r="B95">
            <v>43196</v>
          </cell>
          <cell r="C95" t="str">
            <v>Sexta Feira</v>
          </cell>
          <cell r="D95" t="str">
            <v>2018_4</v>
          </cell>
        </row>
        <row r="96">
          <cell r="A96">
            <v>95</v>
          </cell>
          <cell r="B96">
            <v>43203</v>
          </cell>
          <cell r="C96" t="str">
            <v>Sexta Feira</v>
          </cell>
          <cell r="D96" t="str">
            <v>2018_4</v>
          </cell>
        </row>
        <row r="97">
          <cell r="A97">
            <v>96</v>
          </cell>
          <cell r="B97">
            <v>43206</v>
          </cell>
          <cell r="C97" t="str">
            <v>Segunda Feira</v>
          </cell>
          <cell r="D97" t="str">
            <v>2018_4</v>
          </cell>
        </row>
        <row r="98">
          <cell r="A98">
            <v>97</v>
          </cell>
          <cell r="B98">
            <v>43212</v>
          </cell>
          <cell r="C98" t="str">
            <v>Domingo</v>
          </cell>
          <cell r="D98" t="str">
            <v>2018_4</v>
          </cell>
        </row>
        <row r="99">
          <cell r="A99">
            <v>98</v>
          </cell>
          <cell r="B99">
            <v>43219</v>
          </cell>
          <cell r="C99" t="str">
            <v>Domingo</v>
          </cell>
          <cell r="D99" t="str">
            <v>2018_4</v>
          </cell>
        </row>
        <row r="100">
          <cell r="A100">
            <v>99</v>
          </cell>
          <cell r="B100">
            <v>43226</v>
          </cell>
          <cell r="C100" t="str">
            <v>Domingo</v>
          </cell>
          <cell r="D100" t="str">
            <v>2018_5</v>
          </cell>
        </row>
        <row r="101">
          <cell r="A101">
            <v>100</v>
          </cell>
          <cell r="B101">
            <v>43231</v>
          </cell>
          <cell r="C101" t="str">
            <v>Sexta Feira</v>
          </cell>
          <cell r="D101" t="str">
            <v>2018_5</v>
          </cell>
        </row>
        <row r="102">
          <cell r="A102">
            <v>101</v>
          </cell>
          <cell r="B102">
            <v>43235</v>
          </cell>
          <cell r="C102" t="str">
            <v>Terça Feira</v>
          </cell>
          <cell r="D102" t="str">
            <v>2018_5</v>
          </cell>
        </row>
        <row r="103">
          <cell r="A103">
            <v>102</v>
          </cell>
          <cell r="B103">
            <v>43240</v>
          </cell>
          <cell r="C103" t="str">
            <v>Domingo</v>
          </cell>
          <cell r="D103" t="str">
            <v>2018_5</v>
          </cell>
        </row>
        <row r="104">
          <cell r="A104">
            <v>103</v>
          </cell>
          <cell r="B104">
            <v>43246</v>
          </cell>
          <cell r="C104" t="str">
            <v>Sábado</v>
          </cell>
          <cell r="D104" t="str">
            <v>2018_5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m_Produtos"/>
      <sheetName val="Dim_Lojas"/>
      <sheetName val="Dim_Promocoes"/>
      <sheetName val="Dim_Clientes"/>
      <sheetName val="Dim_Periodos"/>
      <sheetName val="Fatos_Vendas"/>
      <sheetName val="Análise Produtos"/>
      <sheetName val="Análise Lojas"/>
      <sheetName val="Star Schema"/>
    </sheetNames>
    <sheetDataSet>
      <sheetData sheetId="0">
        <row r="2">
          <cell r="A2">
            <v>11</v>
          </cell>
          <cell r="B2" t="str">
            <v>Morango</v>
          </cell>
          <cell r="C2" t="str">
            <v>Copinho</v>
          </cell>
          <cell r="D2">
            <v>3</v>
          </cell>
          <cell r="E2">
            <v>4.5</v>
          </cell>
        </row>
        <row r="3">
          <cell r="A3">
            <v>12</v>
          </cell>
          <cell r="B3" t="str">
            <v>Morango</v>
          </cell>
          <cell r="C3" t="str">
            <v>Casquinha</v>
          </cell>
          <cell r="D3">
            <v>3</v>
          </cell>
          <cell r="E3">
            <v>4.5</v>
          </cell>
        </row>
        <row r="4">
          <cell r="A4">
            <v>13</v>
          </cell>
          <cell r="B4" t="str">
            <v>Morango</v>
          </cell>
          <cell r="C4" t="str">
            <v>Pote 250g</v>
          </cell>
          <cell r="D4">
            <v>4.2</v>
          </cell>
          <cell r="E4">
            <v>7</v>
          </cell>
        </row>
        <row r="5">
          <cell r="A5">
            <v>14</v>
          </cell>
          <cell r="B5" t="str">
            <v>Morango</v>
          </cell>
          <cell r="C5" t="str">
            <v>Pote 500g</v>
          </cell>
          <cell r="D5">
            <v>7.1999999999999993</v>
          </cell>
          <cell r="E5">
            <v>12</v>
          </cell>
        </row>
        <row r="6">
          <cell r="A6">
            <v>16</v>
          </cell>
          <cell r="B6" t="str">
            <v>Chocolate</v>
          </cell>
          <cell r="C6" t="str">
            <v>Casquinha</v>
          </cell>
          <cell r="D6">
            <v>3.2</v>
          </cell>
          <cell r="E6">
            <v>5</v>
          </cell>
        </row>
        <row r="7">
          <cell r="A7">
            <v>17</v>
          </cell>
          <cell r="B7" t="str">
            <v>Chocolate</v>
          </cell>
          <cell r="C7" t="str">
            <v>Pote 250g</v>
          </cell>
          <cell r="D7">
            <v>4.8</v>
          </cell>
          <cell r="E7">
            <v>8</v>
          </cell>
        </row>
        <row r="8">
          <cell r="A8">
            <v>18</v>
          </cell>
          <cell r="B8" t="str">
            <v>Chocolate</v>
          </cell>
          <cell r="C8" t="str">
            <v>Pote 500g</v>
          </cell>
          <cell r="D8">
            <v>7.8</v>
          </cell>
          <cell r="E8">
            <v>13</v>
          </cell>
        </row>
        <row r="9">
          <cell r="A9">
            <v>20</v>
          </cell>
          <cell r="B9" t="str">
            <v>Abacaxi</v>
          </cell>
          <cell r="C9" t="str">
            <v>Copinho</v>
          </cell>
          <cell r="D9">
            <v>2.2000000000000002</v>
          </cell>
          <cell r="E9">
            <v>4</v>
          </cell>
        </row>
        <row r="10">
          <cell r="A10">
            <v>22</v>
          </cell>
          <cell r="B10" t="str">
            <v>Abacaxi</v>
          </cell>
          <cell r="C10" t="str">
            <v>Casquinha</v>
          </cell>
          <cell r="D10">
            <v>2.2000000000000002</v>
          </cell>
          <cell r="E10">
            <v>4</v>
          </cell>
        </row>
        <row r="11">
          <cell r="A11">
            <v>23</v>
          </cell>
          <cell r="B11" t="str">
            <v>Abacaxi</v>
          </cell>
          <cell r="C11" t="str">
            <v>Pote 250g</v>
          </cell>
          <cell r="D11">
            <v>3.2</v>
          </cell>
          <cell r="E11">
            <v>6</v>
          </cell>
        </row>
        <row r="12">
          <cell r="A12">
            <v>24</v>
          </cell>
          <cell r="B12" t="str">
            <v>Abacaxi</v>
          </cell>
          <cell r="C12" t="str">
            <v>Pote 500g</v>
          </cell>
          <cell r="D12">
            <v>6</v>
          </cell>
          <cell r="E12">
            <v>11</v>
          </cell>
        </row>
      </sheetData>
      <sheetData sheetId="1">
        <row r="2">
          <cell r="A2">
            <v>1</v>
          </cell>
          <cell r="B2" t="str">
            <v>Iguatemi</v>
          </cell>
          <cell r="C2">
            <v>19</v>
          </cell>
        </row>
        <row r="3">
          <cell r="A3">
            <v>4</v>
          </cell>
          <cell r="B3" t="str">
            <v>Morumbi</v>
          </cell>
          <cell r="C3">
            <v>34</v>
          </cell>
        </row>
        <row r="4">
          <cell r="A4">
            <v>5</v>
          </cell>
          <cell r="B4" t="str">
            <v>Villa Lobos</v>
          </cell>
          <cell r="C4">
            <v>19</v>
          </cell>
        </row>
        <row r="5">
          <cell r="A5">
            <v>9</v>
          </cell>
          <cell r="B5" t="str">
            <v>Market Place</v>
          </cell>
          <cell r="C5">
            <v>34</v>
          </cell>
        </row>
      </sheetData>
      <sheetData sheetId="2">
        <row r="2">
          <cell r="A2">
            <v>1</v>
          </cell>
          <cell r="B2" t="str">
            <v>Cupom</v>
          </cell>
          <cell r="C2">
            <v>0.05</v>
          </cell>
        </row>
        <row r="3">
          <cell r="A3">
            <v>2</v>
          </cell>
          <cell r="B3" t="str">
            <v>SMS</v>
          </cell>
          <cell r="C3">
            <v>0.03</v>
          </cell>
        </row>
        <row r="4">
          <cell r="A4">
            <v>3</v>
          </cell>
          <cell r="B4" t="str">
            <v>e_mail</v>
          </cell>
          <cell r="C4">
            <v>0.05</v>
          </cell>
        </row>
        <row r="5">
          <cell r="A5">
            <v>4</v>
          </cell>
          <cell r="B5" t="str">
            <v>WhatsUp</v>
          </cell>
          <cell r="C5">
            <v>0.04</v>
          </cell>
        </row>
        <row r="6">
          <cell r="A6">
            <v>5</v>
          </cell>
          <cell r="B6" t="str">
            <v>Nenhuma</v>
          </cell>
          <cell r="C6">
            <v>0</v>
          </cell>
        </row>
      </sheetData>
      <sheetData sheetId="3">
        <row r="2">
          <cell r="A2">
            <v>3</v>
          </cell>
          <cell r="B2" t="str">
            <v>Tom Cruise</v>
          </cell>
          <cell r="C2" t="str">
            <v>Rua das Abóboras, 414</v>
          </cell>
        </row>
        <row r="3">
          <cell r="A3">
            <v>5</v>
          </cell>
          <cell r="B3" t="str">
            <v>Anthony Hopkins</v>
          </cell>
          <cell r="C3" t="str">
            <v>Alameda Buritis, 212</v>
          </cell>
        </row>
        <row r="4">
          <cell r="A4">
            <v>6</v>
          </cell>
          <cell r="B4" t="str">
            <v>Orlando Bloom</v>
          </cell>
          <cell r="C4" t="str">
            <v>Rua do Orvalho, 200</v>
          </cell>
        </row>
        <row r="5">
          <cell r="A5">
            <v>8</v>
          </cell>
          <cell r="B5" t="str">
            <v>Al Pacino</v>
          </cell>
          <cell r="C5" t="str">
            <v>Alameda dos Álamos, 38</v>
          </cell>
        </row>
        <row r="6">
          <cell r="A6">
            <v>11</v>
          </cell>
          <cell r="B6" t="str">
            <v>Antonio Banderas</v>
          </cell>
          <cell r="C6" t="str">
            <v>Rua das Bandeiras, 306</v>
          </cell>
        </row>
        <row r="7">
          <cell r="A7">
            <v>14</v>
          </cell>
          <cell r="B7" t="str">
            <v>George Clooney</v>
          </cell>
          <cell r="C7" t="str">
            <v>Rua do Cassino, 28</v>
          </cell>
        </row>
        <row r="8">
          <cell r="A8">
            <v>16</v>
          </cell>
          <cell r="B8" t="str">
            <v>Matt Demon</v>
          </cell>
          <cell r="C8" t="str">
            <v>Avenida Longa, 23456</v>
          </cell>
        </row>
        <row r="9">
          <cell r="A9">
            <v>18</v>
          </cell>
          <cell r="B9" t="str">
            <v>Julia Roberts</v>
          </cell>
          <cell r="C9" t="str">
            <v>Avenida Marítima, 180</v>
          </cell>
        </row>
        <row r="10">
          <cell r="A10">
            <v>19</v>
          </cell>
          <cell r="B10" t="str">
            <v>Mel Gibson</v>
          </cell>
          <cell r="C10" t="str">
            <v>Rua da Curva, 15</v>
          </cell>
        </row>
        <row r="11">
          <cell r="A11">
            <v>21</v>
          </cell>
          <cell r="B11" t="str">
            <v>Charlize Theron</v>
          </cell>
          <cell r="C11" t="str">
            <v>Rua das Estrelas, 21</v>
          </cell>
        </row>
        <row r="12">
          <cell r="A12">
            <v>22</v>
          </cell>
          <cell r="B12" t="str">
            <v>Jack Nicholson</v>
          </cell>
          <cell r="C12" t="str">
            <v>Rua do Relógio, 12</v>
          </cell>
        </row>
        <row r="13">
          <cell r="A13">
            <v>25</v>
          </cell>
          <cell r="B13" t="str">
            <v>Eric Bana</v>
          </cell>
          <cell r="C13" t="str">
            <v>Rua da Tranquilidade, 70</v>
          </cell>
        </row>
        <row r="14">
          <cell r="A14">
            <v>28</v>
          </cell>
          <cell r="B14" t="str">
            <v>Brad Pitt</v>
          </cell>
          <cell r="C14" t="str">
            <v>Rua da Flecha, 40</v>
          </cell>
        </row>
        <row r="15">
          <cell r="A15">
            <v>30</v>
          </cell>
          <cell r="B15" t="str">
            <v>Keanu Reeves</v>
          </cell>
          <cell r="C15" t="str">
            <v>Praça da Matriz, 81</v>
          </cell>
        </row>
        <row r="16">
          <cell r="A16">
            <v>33</v>
          </cell>
          <cell r="B16" t="str">
            <v>Robert De Niro</v>
          </cell>
          <cell r="C16" t="str">
            <v>Rua do Tango, 92</v>
          </cell>
        </row>
        <row r="17">
          <cell r="A17">
            <v>34</v>
          </cell>
          <cell r="B17" t="str">
            <v>Val Kilmer</v>
          </cell>
          <cell r="C17" t="str">
            <v>Rua do Banco, 56</v>
          </cell>
        </row>
        <row r="18">
          <cell r="A18">
            <v>37</v>
          </cell>
          <cell r="B18" t="str">
            <v xml:space="preserve">Catherine Zeta Jones </v>
          </cell>
          <cell r="C18" t="str">
            <v>Rua do Lado, 45</v>
          </cell>
        </row>
        <row r="19">
          <cell r="A19">
            <v>41</v>
          </cell>
          <cell r="B19" t="str">
            <v>Sophie Marceau</v>
          </cell>
          <cell r="C19" t="str">
            <v>Avenida Curta, 84</v>
          </cell>
        </row>
        <row r="20">
          <cell r="A20">
            <v>42</v>
          </cell>
          <cell r="B20" t="str">
            <v>Demi Moore</v>
          </cell>
          <cell r="C20" t="str">
            <v>Avenida Média, 96</v>
          </cell>
        </row>
      </sheetData>
      <sheetData sheetId="4">
        <row r="2">
          <cell r="A2">
            <v>1</v>
          </cell>
          <cell r="B2">
            <v>42752</v>
          </cell>
          <cell r="C2" t="str">
            <v>Não</v>
          </cell>
          <cell r="D2">
            <v>1</v>
          </cell>
        </row>
        <row r="3">
          <cell r="A3">
            <v>2</v>
          </cell>
          <cell r="B3">
            <v>42767</v>
          </cell>
          <cell r="C3" t="str">
            <v>Não</v>
          </cell>
          <cell r="D3">
            <v>2</v>
          </cell>
        </row>
        <row r="4">
          <cell r="A4">
            <v>3</v>
          </cell>
          <cell r="B4">
            <v>42768</v>
          </cell>
          <cell r="C4" t="str">
            <v>Não</v>
          </cell>
          <cell r="D4">
            <v>2</v>
          </cell>
        </row>
        <row r="5">
          <cell r="A5">
            <v>4</v>
          </cell>
          <cell r="B5">
            <v>42770</v>
          </cell>
          <cell r="C5" t="str">
            <v>Sim</v>
          </cell>
          <cell r="D5">
            <v>2</v>
          </cell>
        </row>
        <row r="6">
          <cell r="A6">
            <v>5</v>
          </cell>
          <cell r="B6">
            <v>42776</v>
          </cell>
          <cell r="C6" t="str">
            <v>Não</v>
          </cell>
          <cell r="D6">
            <v>2</v>
          </cell>
        </row>
        <row r="7">
          <cell r="A7">
            <v>6</v>
          </cell>
          <cell r="B7">
            <v>42778</v>
          </cell>
          <cell r="C7" t="str">
            <v>Sim</v>
          </cell>
          <cell r="D7">
            <v>2</v>
          </cell>
        </row>
        <row r="8">
          <cell r="A8">
            <v>7</v>
          </cell>
          <cell r="B8">
            <v>42784</v>
          </cell>
          <cell r="C8" t="str">
            <v>Sim</v>
          </cell>
          <cell r="D8">
            <v>2</v>
          </cell>
        </row>
        <row r="9">
          <cell r="A9">
            <v>8</v>
          </cell>
          <cell r="B9">
            <v>42803</v>
          </cell>
          <cell r="C9" t="str">
            <v>Não</v>
          </cell>
          <cell r="D9">
            <v>3</v>
          </cell>
        </row>
        <row r="10">
          <cell r="A10">
            <v>9</v>
          </cell>
          <cell r="B10">
            <v>42805</v>
          </cell>
          <cell r="C10" t="str">
            <v>Sim</v>
          </cell>
          <cell r="D10">
            <v>3</v>
          </cell>
        </row>
        <row r="11">
          <cell r="A11">
            <v>11</v>
          </cell>
          <cell r="B11">
            <v>42807</v>
          </cell>
          <cell r="C11" t="str">
            <v>Não</v>
          </cell>
          <cell r="D11">
            <v>3</v>
          </cell>
        </row>
        <row r="12">
          <cell r="A12">
            <v>12</v>
          </cell>
          <cell r="B12">
            <v>42810</v>
          </cell>
          <cell r="C12" t="str">
            <v>Não</v>
          </cell>
          <cell r="D12">
            <v>3</v>
          </cell>
        </row>
        <row r="13">
          <cell r="A13">
            <v>13</v>
          </cell>
          <cell r="B13">
            <v>42811</v>
          </cell>
          <cell r="C13" t="str">
            <v>Não</v>
          </cell>
          <cell r="D13">
            <v>3</v>
          </cell>
        </row>
        <row r="14">
          <cell r="A14">
            <v>17</v>
          </cell>
          <cell r="B14">
            <v>42812</v>
          </cell>
          <cell r="C14" t="str">
            <v>Sim</v>
          </cell>
          <cell r="D14">
            <v>3</v>
          </cell>
        </row>
        <row r="15">
          <cell r="A15">
            <v>18</v>
          </cell>
          <cell r="B15">
            <v>42816</v>
          </cell>
          <cell r="C15" t="str">
            <v>Não</v>
          </cell>
          <cell r="D15">
            <v>3</v>
          </cell>
        </row>
        <row r="16">
          <cell r="A16">
            <v>19</v>
          </cell>
          <cell r="B16">
            <v>42818</v>
          </cell>
          <cell r="C16" t="str">
            <v>Não</v>
          </cell>
          <cell r="D16">
            <v>3</v>
          </cell>
        </row>
        <row r="17">
          <cell r="A17">
            <v>21</v>
          </cell>
          <cell r="B17">
            <v>42820</v>
          </cell>
          <cell r="C17" t="str">
            <v>Sim</v>
          </cell>
          <cell r="D17">
            <v>3</v>
          </cell>
        </row>
        <row r="18">
          <cell r="A18">
            <v>22</v>
          </cell>
          <cell r="B18">
            <v>42822</v>
          </cell>
          <cell r="C18" t="str">
            <v>Não</v>
          </cell>
          <cell r="D18">
            <v>3</v>
          </cell>
        </row>
        <row r="19">
          <cell r="A19">
            <v>23</v>
          </cell>
          <cell r="B19">
            <v>42823</v>
          </cell>
          <cell r="C19" t="str">
            <v>Não</v>
          </cell>
          <cell r="D19">
            <v>3</v>
          </cell>
        </row>
        <row r="20">
          <cell r="A20">
            <v>25</v>
          </cell>
          <cell r="B20">
            <v>42824</v>
          </cell>
          <cell r="C20" t="str">
            <v>Não</v>
          </cell>
          <cell r="D20">
            <v>3</v>
          </cell>
        </row>
        <row r="21">
          <cell r="A21">
            <v>26</v>
          </cell>
          <cell r="B21">
            <v>42830</v>
          </cell>
          <cell r="C21" t="str">
            <v>Não</v>
          </cell>
          <cell r="D21">
            <v>4</v>
          </cell>
        </row>
        <row r="22">
          <cell r="A22">
            <v>27</v>
          </cell>
          <cell r="B22">
            <v>42835</v>
          </cell>
          <cell r="C22" t="str">
            <v>Não</v>
          </cell>
          <cell r="D22">
            <v>4</v>
          </cell>
        </row>
        <row r="23">
          <cell r="A23">
            <v>28</v>
          </cell>
          <cell r="B23">
            <v>42837</v>
          </cell>
          <cell r="C23" t="str">
            <v>Não</v>
          </cell>
          <cell r="D23">
            <v>4</v>
          </cell>
        </row>
        <row r="24">
          <cell r="A24">
            <v>30</v>
          </cell>
          <cell r="B24">
            <v>42840</v>
          </cell>
          <cell r="C24" t="str">
            <v>Sim</v>
          </cell>
          <cell r="D24">
            <v>4</v>
          </cell>
        </row>
        <row r="25">
          <cell r="A25">
            <v>32</v>
          </cell>
          <cell r="B25">
            <v>42842</v>
          </cell>
          <cell r="C25" t="str">
            <v>Não</v>
          </cell>
          <cell r="D25">
            <v>4</v>
          </cell>
        </row>
        <row r="26">
          <cell r="A26">
            <v>34</v>
          </cell>
          <cell r="B26">
            <v>42843</v>
          </cell>
          <cell r="C26" t="str">
            <v>Não</v>
          </cell>
          <cell r="D26">
            <v>4</v>
          </cell>
        </row>
        <row r="27">
          <cell r="A27">
            <v>35</v>
          </cell>
          <cell r="B27">
            <v>42845</v>
          </cell>
          <cell r="C27" t="str">
            <v>Não</v>
          </cell>
          <cell r="D27">
            <v>4</v>
          </cell>
        </row>
        <row r="28">
          <cell r="A28">
            <v>37</v>
          </cell>
          <cell r="B28">
            <v>42852</v>
          </cell>
          <cell r="C28" t="str">
            <v>Não</v>
          </cell>
          <cell r="D28">
            <v>4</v>
          </cell>
        </row>
        <row r="29">
          <cell r="A29">
            <v>39</v>
          </cell>
          <cell r="B29">
            <v>42857</v>
          </cell>
          <cell r="C29" t="str">
            <v>Não</v>
          </cell>
          <cell r="D29">
            <v>5</v>
          </cell>
        </row>
        <row r="30">
          <cell r="A30">
            <v>40</v>
          </cell>
          <cell r="B30">
            <v>42858</v>
          </cell>
          <cell r="C30" t="str">
            <v>Não</v>
          </cell>
          <cell r="D30">
            <v>5</v>
          </cell>
        </row>
        <row r="31">
          <cell r="A31">
            <v>41</v>
          </cell>
          <cell r="B31">
            <v>42859</v>
          </cell>
          <cell r="C31" t="str">
            <v>Não</v>
          </cell>
          <cell r="D31">
            <v>5</v>
          </cell>
        </row>
        <row r="32">
          <cell r="A32">
            <v>42</v>
          </cell>
          <cell r="B32">
            <v>42862</v>
          </cell>
          <cell r="C32" t="str">
            <v>Sim</v>
          </cell>
          <cell r="D32">
            <v>5</v>
          </cell>
        </row>
        <row r="33">
          <cell r="A33">
            <v>43</v>
          </cell>
          <cell r="B33">
            <v>42864</v>
          </cell>
          <cell r="C33" t="str">
            <v>Não</v>
          </cell>
          <cell r="D33">
            <v>5</v>
          </cell>
        </row>
        <row r="34">
          <cell r="A34">
            <v>44</v>
          </cell>
          <cell r="B34">
            <v>42866</v>
          </cell>
          <cell r="C34" t="str">
            <v>Não</v>
          </cell>
          <cell r="D34">
            <v>5</v>
          </cell>
        </row>
        <row r="35">
          <cell r="A35">
            <v>45</v>
          </cell>
          <cell r="B35">
            <v>42867</v>
          </cell>
          <cell r="C35" t="str">
            <v>Não</v>
          </cell>
          <cell r="D35">
            <v>5</v>
          </cell>
        </row>
        <row r="36">
          <cell r="A36">
            <v>46</v>
          </cell>
          <cell r="B36">
            <v>42868</v>
          </cell>
          <cell r="C36" t="str">
            <v>Sim</v>
          </cell>
          <cell r="D36">
            <v>5</v>
          </cell>
        </row>
        <row r="37">
          <cell r="A37">
            <v>47</v>
          </cell>
          <cell r="B37">
            <v>42869</v>
          </cell>
          <cell r="C37" t="str">
            <v>Sim</v>
          </cell>
          <cell r="D37">
            <v>5</v>
          </cell>
        </row>
        <row r="38">
          <cell r="A38">
            <v>48</v>
          </cell>
          <cell r="B38">
            <v>42870</v>
          </cell>
          <cell r="C38" t="str">
            <v>Não</v>
          </cell>
          <cell r="D38">
            <v>5</v>
          </cell>
        </row>
        <row r="39">
          <cell r="A39">
            <v>49</v>
          </cell>
          <cell r="B39">
            <v>42871</v>
          </cell>
          <cell r="C39" t="str">
            <v>Não</v>
          </cell>
          <cell r="D39">
            <v>5</v>
          </cell>
        </row>
        <row r="40">
          <cell r="A40">
            <v>50</v>
          </cell>
          <cell r="B40">
            <v>42872</v>
          </cell>
          <cell r="C40" t="str">
            <v>Não</v>
          </cell>
          <cell r="D40">
            <v>5</v>
          </cell>
        </row>
        <row r="41">
          <cell r="A41">
            <v>51</v>
          </cell>
          <cell r="B41">
            <v>42874</v>
          </cell>
          <cell r="C41" t="str">
            <v>Não</v>
          </cell>
          <cell r="D41">
            <v>5</v>
          </cell>
        </row>
        <row r="42">
          <cell r="A42">
            <v>52</v>
          </cell>
          <cell r="B42">
            <v>42875</v>
          </cell>
          <cell r="C42" t="str">
            <v>Sim</v>
          </cell>
          <cell r="D42">
            <v>5</v>
          </cell>
        </row>
        <row r="43">
          <cell r="A43">
            <v>53</v>
          </cell>
          <cell r="B43">
            <v>42878</v>
          </cell>
          <cell r="C43" t="str">
            <v>Não</v>
          </cell>
          <cell r="D43">
            <v>5</v>
          </cell>
        </row>
        <row r="44">
          <cell r="A44">
            <v>54</v>
          </cell>
          <cell r="B44">
            <v>42879</v>
          </cell>
          <cell r="C44" t="str">
            <v>Não</v>
          </cell>
          <cell r="D44">
            <v>5</v>
          </cell>
        </row>
        <row r="45">
          <cell r="A45">
            <v>55</v>
          </cell>
          <cell r="B45">
            <v>42880</v>
          </cell>
          <cell r="C45" t="str">
            <v>Não</v>
          </cell>
          <cell r="D45">
            <v>5</v>
          </cell>
        </row>
        <row r="46">
          <cell r="A46">
            <v>56</v>
          </cell>
          <cell r="B46">
            <v>42881</v>
          </cell>
          <cell r="C46" t="str">
            <v>Não</v>
          </cell>
          <cell r="D46">
            <v>5</v>
          </cell>
        </row>
      </sheetData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 Erdmann" refreshedDate="43270.206003240739" createdVersion="5" refreshedVersion="5" minRefreshableVersion="3" recordCount="305">
  <cacheSource type="worksheet">
    <worksheetSource name="Tabela2"/>
  </cacheSource>
  <cacheFields count="24">
    <cacheField name="Cod Venda" numFmtId="0">
      <sharedItems containsSemiMixedTypes="0" containsString="0" containsNumber="1" containsInteger="1" minValue="1" maxValue="305"/>
    </cacheField>
    <cacheField name="Cod Periodo" numFmtId="1">
      <sharedItems containsSemiMixedTypes="0" containsString="0" containsNumber="1" containsInteger="1" minValue="1" maxValue="180"/>
    </cacheField>
    <cacheField name="Data" numFmtId="165">
      <sharedItems containsSemiMixedTypes="0" containsNonDate="0" containsDate="1" containsString="0" minDate="2018-01-01T00:00:00" maxDate="2018-06-30T00:00:00"/>
    </cacheField>
    <cacheField name="Fim Semana" numFmtId="165">
      <sharedItems count="2">
        <s v="Sim"/>
        <s v="Não"/>
      </sharedItems>
    </cacheField>
    <cacheField name="Mês" numFmtId="1">
      <sharedItems containsSemiMixedTypes="0" containsString="0" containsNumber="1" containsInteger="1" minValue="1" maxValue="6" count="6">
        <n v="3"/>
        <n v="2"/>
        <n v="6"/>
        <n v="4"/>
        <n v="1"/>
        <n v="5"/>
      </sharedItems>
    </cacheField>
    <cacheField name="Cod Deposito" numFmtId="0">
      <sharedItems containsSemiMixedTypes="0" containsString="0" containsNumber="1" containsInteger="1" minValue="1" maxValue="4"/>
    </cacheField>
    <cacheField name="Deposito" numFmtId="0">
      <sharedItems count="4">
        <s v="Uvas S.A"/>
        <s v="Vinhos LTDA"/>
        <s v="Vinhos S.A"/>
        <s v="Vinhos Ouro"/>
      </sharedItems>
    </cacheField>
    <cacheField name="Cod Produto" numFmtId="0">
      <sharedItems containsSemiMixedTypes="0" containsString="0" containsNumber="1" containsInteger="1" minValue="9" maxValue="14"/>
    </cacheField>
    <cacheField name="Nome_Produto" numFmtId="0">
      <sharedItems count="6">
        <s v="Vinho Português"/>
        <s v="Vinho Italiano"/>
        <s v="Vinho Uva Doce"/>
        <s v="Vinho Uva Verde"/>
        <s v="Vinho Tinto"/>
        <s v="Vinho Seco"/>
      </sharedItems>
    </cacheField>
    <cacheField name="Origem" numFmtId="0">
      <sharedItems/>
    </cacheField>
    <cacheField name="Cod Score" numFmtId="0">
      <sharedItems containsSemiMixedTypes="0" containsString="0" containsNumber="1" containsInteger="1" minValue="1" maxValue="5"/>
    </cacheField>
    <cacheField name="Score" numFmtId="0">
      <sharedItems/>
    </cacheField>
    <cacheField name="Cod Cliente" numFmtId="0">
      <sharedItems containsSemiMixedTypes="0" containsString="0" containsNumber="1" containsInteger="1" minValue="1" maxValue="8"/>
    </cacheField>
    <cacheField name="Nome Cliente" numFmtId="0">
      <sharedItems count="8">
        <s v="Antonio Banderas"/>
        <s v="Julia Roberts"/>
        <s v="Al Pacino"/>
        <s v="Matt Demon"/>
        <s v="Tom Cruise"/>
        <s v="Anthony Hopkins"/>
        <s v="George Clooney"/>
        <s v="Orlando Bloom"/>
      </sharedItems>
    </cacheField>
    <cacheField name="Cod Segmento" numFmtId="0">
      <sharedItems containsSemiMixedTypes="0" containsString="0" containsNumber="1" containsInteger="1" minValue="1" maxValue="3"/>
    </cacheField>
    <cacheField name="Segmento Descricao" numFmtId="0">
      <sharedItems count="3">
        <s v="Jovens recém formados"/>
        <s v="Jovens sem renda morando com os pais"/>
        <s v="Adultos experientes e estáveis Financeiramente"/>
      </sharedItems>
    </cacheField>
    <cacheField name="Renda" numFmtId="0">
      <sharedItems/>
    </cacheField>
    <cacheField name="Cod Vendedor" numFmtId="0">
      <sharedItems containsSemiMixedTypes="0" containsString="0" containsNumber="1" containsInteger="1" minValue="1" maxValue="5"/>
    </cacheField>
    <cacheField name="Nome Vendedor" numFmtId="0">
      <sharedItems count="5">
        <s v="Batman"/>
        <s v="Gamora"/>
        <s v="Scarlet"/>
        <s v="Thor"/>
        <s v="Hulk"/>
      </sharedItems>
    </cacheField>
    <cacheField name="Qtide Vendida" numFmtId="1">
      <sharedItems containsSemiMixedTypes="0" containsString="0" containsNumber="1" containsInteger="1" minValue="1" maxValue="10"/>
    </cacheField>
    <cacheField name="Cod_busca" numFmtId="1">
      <sharedItems containsSemiMixedTypes="0" containsString="0" containsNumber="1" containsInteger="1" minValue="943104" maxValue="1443276"/>
    </cacheField>
    <cacheField name="Receita" numFmtId="43">
      <sharedItems containsSemiMixedTypes="0" containsString="0" containsNumber="1" containsInteger="1" minValue="14" maxValue="170"/>
    </cacheField>
    <cacheField name="CMV" numFmtId="43">
      <sharedItems containsSemiMixedTypes="0" containsString="0" containsNumber="1" minValue="9" maxValue="110"/>
    </cacheField>
    <cacheField name="Margem" numFmtId="43">
      <sharedItems containsSemiMixedTypes="0" containsString="0" containsNumber="1" minValue="5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5">
  <r>
    <n v="1"/>
    <n v="70"/>
    <d v="2018-03-11T00:00:00"/>
    <x v="0"/>
    <x v="0"/>
    <n v="2"/>
    <x v="0"/>
    <n v="11"/>
    <x v="0"/>
    <s v="Portugal"/>
    <n v="3"/>
    <s v="Bom"/>
    <n v="5"/>
    <x v="0"/>
    <n v="2"/>
    <x v="0"/>
    <s v="Dois Salários"/>
    <n v="2"/>
    <x v="0"/>
    <n v="8"/>
    <n v="1143169"/>
    <n v="136"/>
    <n v="88"/>
    <n v="48"/>
  </r>
  <r>
    <n v="2"/>
    <n v="86"/>
    <d v="2018-03-27T00:00:00"/>
    <x v="1"/>
    <x v="0"/>
    <n v="3"/>
    <x v="1"/>
    <n v="11"/>
    <x v="0"/>
    <s v="Portugal"/>
    <n v="4"/>
    <s v="Restrições"/>
    <n v="8"/>
    <x v="1"/>
    <n v="1"/>
    <x v="1"/>
    <s v="Sem renda"/>
    <n v="5"/>
    <x v="1"/>
    <n v="6"/>
    <n v="1143185"/>
    <n v="102"/>
    <n v="66"/>
    <n v="36"/>
  </r>
  <r>
    <n v="3"/>
    <n v="40"/>
    <d v="2018-02-09T00:00:00"/>
    <x v="1"/>
    <x v="1"/>
    <n v="1"/>
    <x v="2"/>
    <n v="11"/>
    <x v="0"/>
    <s v="Portugal"/>
    <n v="2"/>
    <s v="Muito Bom "/>
    <n v="4"/>
    <x v="2"/>
    <n v="3"/>
    <x v="2"/>
    <s v="Até dez salários"/>
    <n v="4"/>
    <x v="2"/>
    <n v="9"/>
    <n v="1143139"/>
    <n v="153"/>
    <n v="99"/>
    <n v="54"/>
  </r>
  <r>
    <n v="4"/>
    <n v="156"/>
    <d v="2018-06-05T00:00:00"/>
    <x v="1"/>
    <x v="2"/>
    <n v="4"/>
    <x v="3"/>
    <n v="12"/>
    <x v="1"/>
    <s v="Itália"/>
    <n v="4"/>
    <s v="Restrições"/>
    <n v="8"/>
    <x v="1"/>
    <n v="1"/>
    <x v="1"/>
    <s v="Sem renda"/>
    <n v="1"/>
    <x v="3"/>
    <n v="5"/>
    <n v="1243255"/>
    <n v="70"/>
    <n v="45"/>
    <n v="25"/>
  </r>
  <r>
    <n v="5"/>
    <n v="115"/>
    <d v="2018-04-25T00:00:00"/>
    <x v="1"/>
    <x v="3"/>
    <n v="3"/>
    <x v="1"/>
    <n v="10"/>
    <x v="2"/>
    <s v="Brasil"/>
    <n v="3"/>
    <s v="Bom"/>
    <n v="5"/>
    <x v="0"/>
    <n v="2"/>
    <x v="0"/>
    <s v="Dois Salários"/>
    <n v="5"/>
    <x v="1"/>
    <n v="5"/>
    <n v="1043214"/>
    <n v="85"/>
    <n v="55"/>
    <n v="30"/>
  </r>
  <r>
    <n v="6"/>
    <n v="116"/>
    <d v="2018-04-26T00:00:00"/>
    <x v="1"/>
    <x v="3"/>
    <n v="2"/>
    <x v="0"/>
    <n v="9"/>
    <x v="3"/>
    <s v="Brasil"/>
    <n v="5"/>
    <s v="Inaceitável"/>
    <n v="7"/>
    <x v="3"/>
    <n v="3"/>
    <x v="2"/>
    <s v="Até dez salários"/>
    <n v="1"/>
    <x v="3"/>
    <n v="9"/>
    <n v="943215"/>
    <n v="144"/>
    <n v="90"/>
    <n v="54"/>
  </r>
  <r>
    <n v="7"/>
    <n v="56"/>
    <d v="2018-02-25T00:00:00"/>
    <x v="0"/>
    <x v="1"/>
    <n v="1"/>
    <x v="2"/>
    <n v="14"/>
    <x v="4"/>
    <s v="Inglaterra"/>
    <n v="1"/>
    <s v="Excelente"/>
    <n v="1"/>
    <x v="4"/>
    <n v="1"/>
    <x v="1"/>
    <s v="Sem renda"/>
    <n v="4"/>
    <x v="2"/>
    <n v="3"/>
    <n v="1443155"/>
    <n v="48"/>
    <n v="30"/>
    <n v="18"/>
  </r>
  <r>
    <n v="8"/>
    <n v="27"/>
    <d v="2018-01-27T00:00:00"/>
    <x v="0"/>
    <x v="4"/>
    <n v="1"/>
    <x v="2"/>
    <n v="10"/>
    <x v="2"/>
    <s v="Brasil"/>
    <n v="1"/>
    <s v="Excelente"/>
    <n v="1"/>
    <x v="4"/>
    <n v="1"/>
    <x v="1"/>
    <s v="Sem renda"/>
    <n v="1"/>
    <x v="3"/>
    <n v="2"/>
    <n v="1043126"/>
    <n v="34"/>
    <n v="22"/>
    <n v="12"/>
  </r>
  <r>
    <n v="9"/>
    <n v="145"/>
    <d v="2018-05-25T00:00:00"/>
    <x v="1"/>
    <x v="5"/>
    <n v="3"/>
    <x v="1"/>
    <n v="14"/>
    <x v="4"/>
    <s v="Inglaterra"/>
    <n v="4"/>
    <s v="Restrições"/>
    <n v="8"/>
    <x v="1"/>
    <n v="1"/>
    <x v="1"/>
    <s v="Sem renda"/>
    <n v="1"/>
    <x v="3"/>
    <n v="4"/>
    <n v="1443244"/>
    <n v="64"/>
    <n v="40"/>
    <n v="24"/>
  </r>
  <r>
    <n v="10"/>
    <n v="92"/>
    <d v="2018-04-02T00:00:00"/>
    <x v="1"/>
    <x v="3"/>
    <n v="2"/>
    <x v="0"/>
    <n v="10"/>
    <x v="2"/>
    <s v="Brasil"/>
    <n v="1"/>
    <s v="Excelente"/>
    <n v="2"/>
    <x v="5"/>
    <n v="2"/>
    <x v="0"/>
    <s v="Dois Salários"/>
    <n v="5"/>
    <x v="1"/>
    <n v="2"/>
    <n v="1043191"/>
    <n v="34"/>
    <n v="22"/>
    <n v="12"/>
  </r>
  <r>
    <n v="11"/>
    <n v="102"/>
    <d v="2018-04-12T00:00:00"/>
    <x v="1"/>
    <x v="3"/>
    <n v="3"/>
    <x v="1"/>
    <n v="11"/>
    <x v="0"/>
    <s v="Portugal"/>
    <n v="4"/>
    <s v="Restrições"/>
    <n v="6"/>
    <x v="6"/>
    <n v="1"/>
    <x v="1"/>
    <s v="Sem renda"/>
    <n v="4"/>
    <x v="2"/>
    <n v="7"/>
    <n v="1143201"/>
    <n v="119"/>
    <n v="77"/>
    <n v="42"/>
  </r>
  <r>
    <n v="12"/>
    <n v="150"/>
    <d v="2018-05-30T00:00:00"/>
    <x v="1"/>
    <x v="5"/>
    <n v="2"/>
    <x v="0"/>
    <n v="14"/>
    <x v="4"/>
    <s v="Inglaterra"/>
    <n v="1"/>
    <s v="Excelente"/>
    <n v="2"/>
    <x v="5"/>
    <n v="2"/>
    <x v="0"/>
    <s v="Dois Salários"/>
    <n v="3"/>
    <x v="4"/>
    <n v="10"/>
    <n v="1443249"/>
    <n v="160"/>
    <n v="100"/>
    <n v="60"/>
  </r>
  <r>
    <n v="13"/>
    <n v="97"/>
    <d v="2018-04-07T00:00:00"/>
    <x v="0"/>
    <x v="3"/>
    <n v="2"/>
    <x v="0"/>
    <n v="9"/>
    <x v="3"/>
    <s v="Brasil"/>
    <n v="4"/>
    <s v="Restrições"/>
    <n v="6"/>
    <x v="6"/>
    <n v="1"/>
    <x v="1"/>
    <s v="Sem renda"/>
    <n v="5"/>
    <x v="1"/>
    <n v="2"/>
    <n v="943196"/>
    <n v="32"/>
    <n v="20"/>
    <n v="12"/>
  </r>
  <r>
    <n v="14"/>
    <n v="131"/>
    <d v="2018-05-11T00:00:00"/>
    <x v="1"/>
    <x v="5"/>
    <n v="2"/>
    <x v="0"/>
    <n v="10"/>
    <x v="2"/>
    <s v="Brasil"/>
    <n v="1"/>
    <s v="Excelente"/>
    <n v="1"/>
    <x v="4"/>
    <n v="1"/>
    <x v="1"/>
    <s v="Sem renda"/>
    <n v="3"/>
    <x v="4"/>
    <n v="5"/>
    <n v="1043230"/>
    <n v="85"/>
    <n v="55"/>
    <n v="30"/>
  </r>
  <r>
    <n v="15"/>
    <n v="165"/>
    <d v="2018-06-14T00:00:00"/>
    <x v="1"/>
    <x v="2"/>
    <n v="3"/>
    <x v="1"/>
    <n v="14"/>
    <x v="4"/>
    <s v="Inglaterra"/>
    <n v="2"/>
    <s v="Muito Bom "/>
    <n v="4"/>
    <x v="2"/>
    <n v="3"/>
    <x v="2"/>
    <s v="Até dez salários"/>
    <n v="3"/>
    <x v="4"/>
    <n v="6"/>
    <n v="1443264"/>
    <n v="96"/>
    <n v="60"/>
    <n v="36"/>
  </r>
  <r>
    <n v="16"/>
    <n v="179"/>
    <d v="2018-06-28T00:00:00"/>
    <x v="1"/>
    <x v="2"/>
    <n v="3"/>
    <x v="1"/>
    <n v="11"/>
    <x v="0"/>
    <s v="Portugal"/>
    <n v="4"/>
    <s v="Restrições"/>
    <n v="8"/>
    <x v="1"/>
    <n v="1"/>
    <x v="1"/>
    <s v="Sem renda"/>
    <n v="1"/>
    <x v="3"/>
    <n v="7"/>
    <n v="1143278"/>
    <n v="119"/>
    <n v="63"/>
    <n v="56"/>
  </r>
  <r>
    <n v="17"/>
    <n v="41"/>
    <d v="2018-02-10T00:00:00"/>
    <x v="0"/>
    <x v="1"/>
    <n v="3"/>
    <x v="1"/>
    <n v="14"/>
    <x v="4"/>
    <s v="Inglaterra"/>
    <n v="4"/>
    <s v="Restrições"/>
    <n v="6"/>
    <x v="6"/>
    <n v="1"/>
    <x v="1"/>
    <s v="Sem renda"/>
    <n v="1"/>
    <x v="3"/>
    <n v="6"/>
    <n v="1443140"/>
    <n v="96"/>
    <n v="60"/>
    <n v="36"/>
  </r>
  <r>
    <n v="18"/>
    <n v="90"/>
    <d v="2018-03-31T00:00:00"/>
    <x v="0"/>
    <x v="0"/>
    <n v="1"/>
    <x v="2"/>
    <n v="10"/>
    <x v="2"/>
    <s v="Brasil"/>
    <n v="2"/>
    <s v="Muito Bom "/>
    <n v="4"/>
    <x v="2"/>
    <n v="3"/>
    <x v="2"/>
    <s v="Até dez salários"/>
    <n v="3"/>
    <x v="4"/>
    <n v="4"/>
    <n v="1043189"/>
    <n v="68"/>
    <n v="44"/>
    <n v="24"/>
  </r>
  <r>
    <n v="19"/>
    <n v="87"/>
    <d v="2018-03-28T00:00:00"/>
    <x v="1"/>
    <x v="0"/>
    <n v="3"/>
    <x v="1"/>
    <n v="11"/>
    <x v="0"/>
    <s v="Portugal"/>
    <n v="1"/>
    <s v="Excelente"/>
    <n v="1"/>
    <x v="4"/>
    <n v="1"/>
    <x v="1"/>
    <s v="Sem renda"/>
    <n v="3"/>
    <x v="4"/>
    <n v="9"/>
    <n v="1143186"/>
    <n v="153"/>
    <n v="99"/>
    <n v="54"/>
  </r>
  <r>
    <n v="20"/>
    <n v="1"/>
    <d v="2018-01-01T00:00:00"/>
    <x v="1"/>
    <x v="4"/>
    <n v="1"/>
    <x v="2"/>
    <n v="12"/>
    <x v="1"/>
    <s v="Itália"/>
    <n v="4"/>
    <s v="Restrições"/>
    <n v="6"/>
    <x v="6"/>
    <n v="1"/>
    <x v="1"/>
    <s v="Sem renda"/>
    <n v="4"/>
    <x v="2"/>
    <n v="4"/>
    <n v="1243100"/>
    <n v="68"/>
    <n v="36"/>
    <n v="32"/>
  </r>
  <r>
    <n v="21"/>
    <n v="36"/>
    <d v="2018-02-05T00:00:00"/>
    <x v="1"/>
    <x v="1"/>
    <n v="3"/>
    <x v="1"/>
    <n v="13"/>
    <x v="5"/>
    <s v="Califónia"/>
    <n v="4"/>
    <s v="Restrições"/>
    <n v="8"/>
    <x v="1"/>
    <n v="1"/>
    <x v="1"/>
    <s v="Sem renda"/>
    <n v="2"/>
    <x v="0"/>
    <n v="6"/>
    <n v="1343135"/>
    <n v="90"/>
    <n v="57"/>
    <n v="33"/>
  </r>
  <r>
    <n v="22"/>
    <n v="164"/>
    <d v="2018-06-13T00:00:00"/>
    <x v="1"/>
    <x v="2"/>
    <n v="4"/>
    <x v="3"/>
    <n v="9"/>
    <x v="3"/>
    <s v="Brasil"/>
    <n v="1"/>
    <s v="Excelente"/>
    <n v="1"/>
    <x v="4"/>
    <n v="1"/>
    <x v="1"/>
    <s v="Sem renda"/>
    <n v="1"/>
    <x v="3"/>
    <n v="3"/>
    <n v="943263"/>
    <n v="48"/>
    <n v="30"/>
    <n v="18"/>
  </r>
  <r>
    <n v="23"/>
    <n v="100"/>
    <d v="2018-04-10T00:00:00"/>
    <x v="1"/>
    <x v="3"/>
    <n v="3"/>
    <x v="1"/>
    <n v="9"/>
    <x v="3"/>
    <s v="Brasil"/>
    <n v="2"/>
    <s v="Muito Bom "/>
    <n v="3"/>
    <x v="7"/>
    <n v="3"/>
    <x v="2"/>
    <s v="Até dez salários"/>
    <n v="4"/>
    <x v="2"/>
    <n v="9"/>
    <n v="943199"/>
    <n v="144"/>
    <n v="90"/>
    <n v="54"/>
  </r>
  <r>
    <n v="24"/>
    <n v="36"/>
    <d v="2018-02-05T00:00:00"/>
    <x v="1"/>
    <x v="1"/>
    <n v="1"/>
    <x v="2"/>
    <n v="11"/>
    <x v="0"/>
    <s v="Portugal"/>
    <n v="1"/>
    <s v="Excelente"/>
    <n v="2"/>
    <x v="5"/>
    <n v="2"/>
    <x v="0"/>
    <s v="Dois Salários"/>
    <n v="3"/>
    <x v="4"/>
    <n v="6"/>
    <n v="1143135"/>
    <n v="102"/>
    <n v="66"/>
    <n v="36"/>
  </r>
  <r>
    <n v="25"/>
    <n v="112"/>
    <d v="2018-04-22T00:00:00"/>
    <x v="0"/>
    <x v="3"/>
    <n v="4"/>
    <x v="3"/>
    <n v="12"/>
    <x v="1"/>
    <s v="Itália"/>
    <n v="5"/>
    <s v="Inaceitável"/>
    <n v="7"/>
    <x v="3"/>
    <n v="3"/>
    <x v="2"/>
    <s v="Até dez salários"/>
    <n v="1"/>
    <x v="3"/>
    <n v="10"/>
    <n v="1243211"/>
    <n v="170"/>
    <n v="90"/>
    <n v="80"/>
  </r>
  <r>
    <n v="26"/>
    <n v="124"/>
    <d v="2018-05-04T00:00:00"/>
    <x v="1"/>
    <x v="5"/>
    <n v="3"/>
    <x v="1"/>
    <n v="11"/>
    <x v="0"/>
    <s v="Portugal"/>
    <n v="3"/>
    <s v="Bom"/>
    <n v="5"/>
    <x v="0"/>
    <n v="2"/>
    <x v="0"/>
    <s v="Dois Salários"/>
    <n v="4"/>
    <x v="2"/>
    <n v="1"/>
    <n v="1143223"/>
    <n v="17"/>
    <n v="9"/>
    <n v="8"/>
  </r>
  <r>
    <n v="27"/>
    <n v="142"/>
    <d v="2018-05-22T00:00:00"/>
    <x v="1"/>
    <x v="5"/>
    <n v="1"/>
    <x v="2"/>
    <n v="13"/>
    <x v="5"/>
    <s v="Califónia"/>
    <n v="2"/>
    <s v="Muito Bom "/>
    <n v="4"/>
    <x v="2"/>
    <n v="3"/>
    <x v="2"/>
    <s v="Até dez salários"/>
    <n v="2"/>
    <x v="0"/>
    <n v="8"/>
    <n v="1343241"/>
    <n v="120"/>
    <n v="76"/>
    <n v="44"/>
  </r>
  <r>
    <n v="28"/>
    <n v="54"/>
    <d v="2018-02-23T00:00:00"/>
    <x v="1"/>
    <x v="1"/>
    <n v="2"/>
    <x v="0"/>
    <n v="9"/>
    <x v="3"/>
    <s v="Brasil"/>
    <n v="2"/>
    <s v="Muito Bom "/>
    <n v="3"/>
    <x v="7"/>
    <n v="3"/>
    <x v="2"/>
    <s v="Até dez salários"/>
    <n v="4"/>
    <x v="2"/>
    <n v="10"/>
    <n v="943153"/>
    <n v="160"/>
    <n v="100"/>
    <n v="60"/>
  </r>
  <r>
    <n v="29"/>
    <n v="171"/>
    <d v="2018-06-20T00:00:00"/>
    <x v="1"/>
    <x v="2"/>
    <n v="1"/>
    <x v="2"/>
    <n v="11"/>
    <x v="0"/>
    <s v="Portugal"/>
    <n v="5"/>
    <s v="Inaceitável"/>
    <n v="7"/>
    <x v="3"/>
    <n v="3"/>
    <x v="2"/>
    <s v="Até dez salários"/>
    <n v="3"/>
    <x v="4"/>
    <n v="7"/>
    <n v="1143270"/>
    <n v="119"/>
    <n v="63"/>
    <n v="56"/>
  </r>
  <r>
    <n v="30"/>
    <n v="112"/>
    <d v="2018-04-22T00:00:00"/>
    <x v="0"/>
    <x v="3"/>
    <n v="1"/>
    <x v="2"/>
    <n v="14"/>
    <x v="4"/>
    <s v="Inglaterra"/>
    <n v="4"/>
    <s v="Restrições"/>
    <n v="8"/>
    <x v="1"/>
    <n v="1"/>
    <x v="1"/>
    <s v="Sem renda"/>
    <n v="2"/>
    <x v="0"/>
    <n v="4"/>
    <n v="1443211"/>
    <n v="64"/>
    <n v="40"/>
    <n v="24"/>
  </r>
  <r>
    <n v="31"/>
    <n v="180"/>
    <d v="2018-06-29T00:00:00"/>
    <x v="1"/>
    <x v="2"/>
    <n v="2"/>
    <x v="0"/>
    <n v="10"/>
    <x v="2"/>
    <s v="Brasil"/>
    <n v="3"/>
    <s v="Bom"/>
    <n v="5"/>
    <x v="0"/>
    <n v="2"/>
    <x v="0"/>
    <s v="Dois Salários"/>
    <n v="2"/>
    <x v="0"/>
    <n v="10"/>
    <n v="1043279"/>
    <n v="170"/>
    <n v="110"/>
    <n v="60"/>
  </r>
  <r>
    <n v="32"/>
    <n v="103"/>
    <d v="2018-04-13T00:00:00"/>
    <x v="1"/>
    <x v="3"/>
    <n v="2"/>
    <x v="0"/>
    <n v="10"/>
    <x v="2"/>
    <s v="Brasil"/>
    <n v="5"/>
    <s v="Inaceitável"/>
    <n v="7"/>
    <x v="3"/>
    <n v="3"/>
    <x v="2"/>
    <s v="Até dez salários"/>
    <n v="4"/>
    <x v="2"/>
    <n v="6"/>
    <n v="1043202"/>
    <n v="102"/>
    <n v="66"/>
    <n v="36"/>
  </r>
  <r>
    <n v="33"/>
    <n v="162"/>
    <d v="2018-06-11T00:00:00"/>
    <x v="1"/>
    <x v="2"/>
    <n v="4"/>
    <x v="3"/>
    <n v="12"/>
    <x v="1"/>
    <s v="Itália"/>
    <n v="1"/>
    <s v="Excelente"/>
    <n v="1"/>
    <x v="4"/>
    <n v="1"/>
    <x v="1"/>
    <s v="Sem renda"/>
    <n v="4"/>
    <x v="2"/>
    <n v="6"/>
    <n v="1243261"/>
    <n v="84"/>
    <n v="54"/>
    <n v="30"/>
  </r>
  <r>
    <n v="34"/>
    <n v="33"/>
    <d v="2018-02-02T00:00:00"/>
    <x v="1"/>
    <x v="1"/>
    <n v="1"/>
    <x v="2"/>
    <n v="11"/>
    <x v="0"/>
    <s v="Portugal"/>
    <n v="2"/>
    <s v="Muito Bom "/>
    <n v="3"/>
    <x v="7"/>
    <n v="3"/>
    <x v="2"/>
    <s v="Até dez salários"/>
    <n v="4"/>
    <x v="2"/>
    <n v="7"/>
    <n v="1143132"/>
    <n v="119"/>
    <n v="77"/>
    <n v="42"/>
  </r>
  <r>
    <n v="35"/>
    <n v="155"/>
    <d v="2018-06-04T00:00:00"/>
    <x v="1"/>
    <x v="2"/>
    <n v="1"/>
    <x v="2"/>
    <n v="13"/>
    <x v="5"/>
    <s v="Califónia"/>
    <n v="2"/>
    <s v="Muito Bom "/>
    <n v="3"/>
    <x v="7"/>
    <n v="3"/>
    <x v="2"/>
    <s v="Até dez salários"/>
    <n v="5"/>
    <x v="1"/>
    <n v="8"/>
    <n v="1343254"/>
    <n v="120"/>
    <n v="76"/>
    <n v="44"/>
  </r>
  <r>
    <n v="36"/>
    <n v="50"/>
    <d v="2018-02-19T00:00:00"/>
    <x v="1"/>
    <x v="1"/>
    <n v="1"/>
    <x v="2"/>
    <n v="11"/>
    <x v="0"/>
    <s v="Portugal"/>
    <n v="4"/>
    <s v="Restrições"/>
    <n v="8"/>
    <x v="1"/>
    <n v="1"/>
    <x v="1"/>
    <s v="Sem renda"/>
    <n v="2"/>
    <x v="0"/>
    <n v="5"/>
    <n v="1143149"/>
    <n v="85"/>
    <n v="55"/>
    <n v="30"/>
  </r>
  <r>
    <n v="37"/>
    <n v="48"/>
    <d v="2018-02-17T00:00:00"/>
    <x v="0"/>
    <x v="1"/>
    <n v="4"/>
    <x v="3"/>
    <n v="9"/>
    <x v="3"/>
    <s v="Brasil"/>
    <n v="1"/>
    <s v="Excelente"/>
    <n v="1"/>
    <x v="4"/>
    <n v="1"/>
    <x v="1"/>
    <s v="Sem renda"/>
    <n v="1"/>
    <x v="3"/>
    <n v="4"/>
    <n v="943147"/>
    <n v="64"/>
    <n v="40"/>
    <n v="24"/>
  </r>
  <r>
    <n v="38"/>
    <n v="94"/>
    <d v="2018-04-04T00:00:00"/>
    <x v="1"/>
    <x v="3"/>
    <n v="3"/>
    <x v="1"/>
    <n v="9"/>
    <x v="3"/>
    <s v="Brasil"/>
    <n v="3"/>
    <s v="Bom"/>
    <n v="5"/>
    <x v="0"/>
    <n v="2"/>
    <x v="0"/>
    <s v="Dois Salários"/>
    <n v="5"/>
    <x v="1"/>
    <n v="7"/>
    <n v="943193"/>
    <n v="112"/>
    <n v="70"/>
    <n v="42"/>
  </r>
  <r>
    <n v="39"/>
    <n v="66"/>
    <d v="2018-03-07T00:00:00"/>
    <x v="1"/>
    <x v="0"/>
    <n v="4"/>
    <x v="3"/>
    <n v="13"/>
    <x v="5"/>
    <s v="Califónia"/>
    <n v="5"/>
    <s v="Inaceitável"/>
    <n v="7"/>
    <x v="3"/>
    <n v="3"/>
    <x v="2"/>
    <s v="Até dez salários"/>
    <n v="4"/>
    <x v="2"/>
    <n v="1"/>
    <n v="1343165"/>
    <n v="15"/>
    <n v="9.5"/>
    <n v="5.5"/>
  </r>
  <r>
    <n v="40"/>
    <n v="44"/>
    <d v="2018-02-13T00:00:00"/>
    <x v="1"/>
    <x v="1"/>
    <n v="2"/>
    <x v="0"/>
    <n v="14"/>
    <x v="4"/>
    <s v="Inglaterra"/>
    <n v="2"/>
    <s v="Muito Bom "/>
    <n v="3"/>
    <x v="7"/>
    <n v="3"/>
    <x v="2"/>
    <s v="Até dez salários"/>
    <n v="3"/>
    <x v="4"/>
    <n v="8"/>
    <n v="1443143"/>
    <n v="128"/>
    <n v="80"/>
    <n v="48"/>
  </r>
  <r>
    <n v="41"/>
    <n v="118"/>
    <d v="2018-04-28T00:00:00"/>
    <x v="0"/>
    <x v="3"/>
    <n v="1"/>
    <x v="2"/>
    <n v="9"/>
    <x v="3"/>
    <s v="Brasil"/>
    <n v="4"/>
    <s v="Restrições"/>
    <n v="6"/>
    <x v="6"/>
    <n v="1"/>
    <x v="1"/>
    <s v="Sem renda"/>
    <n v="1"/>
    <x v="3"/>
    <n v="6"/>
    <n v="943217"/>
    <n v="96"/>
    <n v="60"/>
    <n v="36"/>
  </r>
  <r>
    <n v="42"/>
    <n v="126"/>
    <d v="2018-05-06T00:00:00"/>
    <x v="0"/>
    <x v="5"/>
    <n v="2"/>
    <x v="0"/>
    <n v="9"/>
    <x v="3"/>
    <s v="Brasil"/>
    <n v="4"/>
    <s v="Restrições"/>
    <n v="8"/>
    <x v="1"/>
    <n v="1"/>
    <x v="1"/>
    <s v="Sem renda"/>
    <n v="5"/>
    <x v="1"/>
    <n v="2"/>
    <n v="943225"/>
    <n v="32"/>
    <n v="20"/>
    <n v="12"/>
  </r>
  <r>
    <n v="43"/>
    <n v="91"/>
    <d v="2018-04-01T00:00:00"/>
    <x v="0"/>
    <x v="3"/>
    <n v="3"/>
    <x v="1"/>
    <n v="11"/>
    <x v="0"/>
    <s v="Portugal"/>
    <n v="1"/>
    <s v="Excelente"/>
    <n v="2"/>
    <x v="5"/>
    <n v="2"/>
    <x v="0"/>
    <s v="Dois Salários"/>
    <n v="2"/>
    <x v="0"/>
    <n v="10"/>
    <n v="1143190"/>
    <n v="170"/>
    <n v="110"/>
    <n v="60"/>
  </r>
  <r>
    <n v="44"/>
    <n v="84"/>
    <d v="2018-03-25T00:00:00"/>
    <x v="0"/>
    <x v="0"/>
    <n v="1"/>
    <x v="2"/>
    <n v="14"/>
    <x v="4"/>
    <s v="Inglaterra"/>
    <n v="4"/>
    <s v="Restrições"/>
    <n v="6"/>
    <x v="6"/>
    <n v="1"/>
    <x v="1"/>
    <s v="Sem renda"/>
    <n v="4"/>
    <x v="2"/>
    <n v="4"/>
    <n v="1443183"/>
    <n v="64"/>
    <n v="40"/>
    <n v="24"/>
  </r>
  <r>
    <n v="45"/>
    <n v="20"/>
    <d v="2018-01-20T00:00:00"/>
    <x v="0"/>
    <x v="4"/>
    <n v="4"/>
    <x v="3"/>
    <n v="10"/>
    <x v="2"/>
    <s v="Brasil"/>
    <n v="4"/>
    <s v="Restrições"/>
    <n v="6"/>
    <x v="6"/>
    <n v="1"/>
    <x v="1"/>
    <s v="Sem renda"/>
    <n v="5"/>
    <x v="1"/>
    <n v="9"/>
    <n v="1043119"/>
    <n v="153"/>
    <n v="99"/>
    <n v="54"/>
  </r>
  <r>
    <n v="46"/>
    <n v="96"/>
    <d v="2018-04-06T00:00:00"/>
    <x v="1"/>
    <x v="3"/>
    <n v="4"/>
    <x v="3"/>
    <n v="9"/>
    <x v="3"/>
    <s v="Brasil"/>
    <n v="1"/>
    <s v="Excelente"/>
    <n v="1"/>
    <x v="4"/>
    <n v="1"/>
    <x v="1"/>
    <s v="Sem renda"/>
    <n v="4"/>
    <x v="2"/>
    <n v="9"/>
    <n v="943195"/>
    <n v="144"/>
    <n v="90"/>
    <n v="54"/>
  </r>
  <r>
    <n v="47"/>
    <n v="6"/>
    <d v="2018-01-06T00:00:00"/>
    <x v="0"/>
    <x v="4"/>
    <n v="3"/>
    <x v="1"/>
    <n v="9"/>
    <x v="3"/>
    <s v="Brasil"/>
    <n v="5"/>
    <s v="Inaceitável"/>
    <n v="7"/>
    <x v="3"/>
    <n v="3"/>
    <x v="2"/>
    <s v="Até dez salários"/>
    <n v="3"/>
    <x v="4"/>
    <n v="4"/>
    <n v="943105"/>
    <n v="64"/>
    <n v="40"/>
    <n v="24"/>
  </r>
  <r>
    <n v="48"/>
    <n v="98"/>
    <d v="2018-04-08T00:00:00"/>
    <x v="0"/>
    <x v="3"/>
    <n v="1"/>
    <x v="2"/>
    <n v="13"/>
    <x v="5"/>
    <s v="Califónia"/>
    <n v="5"/>
    <s v="Inaceitável"/>
    <n v="7"/>
    <x v="3"/>
    <n v="3"/>
    <x v="2"/>
    <s v="Até dez salários"/>
    <n v="5"/>
    <x v="1"/>
    <n v="4"/>
    <n v="1343197"/>
    <n v="60"/>
    <n v="38"/>
    <n v="22"/>
  </r>
  <r>
    <n v="49"/>
    <n v="150"/>
    <d v="2018-05-30T00:00:00"/>
    <x v="1"/>
    <x v="5"/>
    <n v="3"/>
    <x v="1"/>
    <n v="12"/>
    <x v="1"/>
    <s v="Itália"/>
    <n v="4"/>
    <s v="Restrições"/>
    <n v="6"/>
    <x v="6"/>
    <n v="1"/>
    <x v="1"/>
    <s v="Sem renda"/>
    <n v="2"/>
    <x v="0"/>
    <n v="10"/>
    <n v="1243249"/>
    <n v="170"/>
    <n v="90"/>
    <n v="80"/>
  </r>
  <r>
    <n v="50"/>
    <n v="37"/>
    <d v="2018-02-06T00:00:00"/>
    <x v="1"/>
    <x v="1"/>
    <n v="2"/>
    <x v="0"/>
    <n v="13"/>
    <x v="5"/>
    <s v="Califónia"/>
    <n v="2"/>
    <s v="Muito Bom "/>
    <n v="3"/>
    <x v="7"/>
    <n v="3"/>
    <x v="2"/>
    <s v="Até dez salários"/>
    <n v="3"/>
    <x v="4"/>
    <n v="5"/>
    <n v="1343136"/>
    <n v="75"/>
    <n v="47.5"/>
    <n v="27.5"/>
  </r>
  <r>
    <n v="51"/>
    <n v="104"/>
    <d v="2018-04-14T00:00:00"/>
    <x v="0"/>
    <x v="3"/>
    <n v="2"/>
    <x v="0"/>
    <n v="14"/>
    <x v="4"/>
    <s v="Inglaterra"/>
    <n v="1"/>
    <s v="Excelente"/>
    <n v="2"/>
    <x v="5"/>
    <n v="2"/>
    <x v="0"/>
    <s v="Dois Salários"/>
    <n v="3"/>
    <x v="4"/>
    <n v="1"/>
    <n v="1443203"/>
    <n v="16"/>
    <n v="10"/>
    <n v="6"/>
  </r>
  <r>
    <n v="52"/>
    <n v="145"/>
    <d v="2018-05-25T00:00:00"/>
    <x v="1"/>
    <x v="5"/>
    <n v="4"/>
    <x v="3"/>
    <n v="13"/>
    <x v="5"/>
    <s v="Califónia"/>
    <n v="5"/>
    <s v="Inaceitável"/>
    <n v="7"/>
    <x v="3"/>
    <n v="3"/>
    <x v="2"/>
    <s v="Até dez salários"/>
    <n v="1"/>
    <x v="3"/>
    <n v="5"/>
    <n v="1343244"/>
    <n v="75"/>
    <n v="47.5"/>
    <n v="27.5"/>
  </r>
  <r>
    <n v="53"/>
    <n v="25"/>
    <d v="2018-01-25T00:00:00"/>
    <x v="1"/>
    <x v="4"/>
    <n v="3"/>
    <x v="1"/>
    <n v="11"/>
    <x v="0"/>
    <s v="Portugal"/>
    <n v="3"/>
    <s v="Bom"/>
    <n v="5"/>
    <x v="0"/>
    <n v="2"/>
    <x v="0"/>
    <s v="Dois Salários"/>
    <n v="5"/>
    <x v="1"/>
    <n v="7"/>
    <n v="1143124"/>
    <n v="119"/>
    <n v="77"/>
    <n v="42"/>
  </r>
  <r>
    <n v="54"/>
    <n v="157"/>
    <d v="2018-06-06T00:00:00"/>
    <x v="1"/>
    <x v="2"/>
    <n v="2"/>
    <x v="0"/>
    <n v="12"/>
    <x v="1"/>
    <s v="Itália"/>
    <n v="4"/>
    <s v="Restrições"/>
    <n v="8"/>
    <x v="1"/>
    <n v="1"/>
    <x v="1"/>
    <s v="Sem renda"/>
    <n v="5"/>
    <x v="1"/>
    <n v="7"/>
    <n v="1243256"/>
    <n v="98"/>
    <n v="63"/>
    <n v="35"/>
  </r>
  <r>
    <n v="55"/>
    <n v="25"/>
    <d v="2018-01-25T00:00:00"/>
    <x v="1"/>
    <x v="4"/>
    <n v="4"/>
    <x v="3"/>
    <n v="13"/>
    <x v="5"/>
    <s v="Califónia"/>
    <n v="2"/>
    <s v="Muito Bom "/>
    <n v="4"/>
    <x v="2"/>
    <n v="3"/>
    <x v="2"/>
    <s v="Até dez salários"/>
    <n v="4"/>
    <x v="2"/>
    <n v="1"/>
    <n v="1343124"/>
    <n v="15"/>
    <n v="9.5"/>
    <n v="5.5"/>
  </r>
  <r>
    <n v="56"/>
    <n v="61"/>
    <d v="2018-03-02T00:00:00"/>
    <x v="1"/>
    <x v="0"/>
    <n v="1"/>
    <x v="2"/>
    <n v="10"/>
    <x v="2"/>
    <s v="Brasil"/>
    <n v="2"/>
    <s v="Muito Bom "/>
    <n v="3"/>
    <x v="7"/>
    <n v="3"/>
    <x v="2"/>
    <s v="Até dez salários"/>
    <n v="4"/>
    <x v="2"/>
    <n v="1"/>
    <n v="1043160"/>
    <n v="17"/>
    <n v="11"/>
    <n v="6"/>
  </r>
  <r>
    <n v="57"/>
    <n v="146"/>
    <d v="2018-05-26T00:00:00"/>
    <x v="0"/>
    <x v="5"/>
    <n v="2"/>
    <x v="0"/>
    <n v="12"/>
    <x v="1"/>
    <s v="Itália"/>
    <n v="1"/>
    <s v="Excelente"/>
    <n v="2"/>
    <x v="5"/>
    <n v="2"/>
    <x v="0"/>
    <s v="Dois Salários"/>
    <n v="5"/>
    <x v="1"/>
    <n v="2"/>
    <n v="1243245"/>
    <n v="34"/>
    <n v="18"/>
    <n v="16"/>
  </r>
  <r>
    <n v="58"/>
    <n v="108"/>
    <d v="2018-04-18T00:00:00"/>
    <x v="1"/>
    <x v="3"/>
    <n v="2"/>
    <x v="0"/>
    <n v="9"/>
    <x v="3"/>
    <s v="Brasil"/>
    <n v="2"/>
    <s v="Muito Bom "/>
    <n v="4"/>
    <x v="2"/>
    <n v="3"/>
    <x v="2"/>
    <s v="Até dez salários"/>
    <n v="3"/>
    <x v="4"/>
    <n v="5"/>
    <n v="943207"/>
    <n v="80"/>
    <n v="50"/>
    <n v="30"/>
  </r>
  <r>
    <n v="59"/>
    <n v="27"/>
    <d v="2018-01-27T00:00:00"/>
    <x v="0"/>
    <x v="4"/>
    <n v="3"/>
    <x v="1"/>
    <n v="9"/>
    <x v="3"/>
    <s v="Brasil"/>
    <n v="2"/>
    <s v="Muito Bom "/>
    <n v="3"/>
    <x v="7"/>
    <n v="3"/>
    <x v="2"/>
    <s v="Até dez salários"/>
    <n v="2"/>
    <x v="0"/>
    <n v="10"/>
    <n v="943126"/>
    <n v="160"/>
    <n v="100"/>
    <n v="60"/>
  </r>
  <r>
    <n v="60"/>
    <n v="143"/>
    <d v="2018-05-23T00:00:00"/>
    <x v="1"/>
    <x v="5"/>
    <n v="1"/>
    <x v="2"/>
    <n v="9"/>
    <x v="3"/>
    <s v="Brasil"/>
    <n v="1"/>
    <s v="Excelente"/>
    <n v="1"/>
    <x v="4"/>
    <n v="1"/>
    <x v="1"/>
    <s v="Sem renda"/>
    <n v="1"/>
    <x v="3"/>
    <n v="3"/>
    <n v="943242"/>
    <n v="48"/>
    <n v="30"/>
    <n v="18"/>
  </r>
  <r>
    <n v="61"/>
    <n v="94"/>
    <d v="2018-04-04T00:00:00"/>
    <x v="1"/>
    <x v="3"/>
    <n v="2"/>
    <x v="0"/>
    <n v="12"/>
    <x v="1"/>
    <s v="Itália"/>
    <n v="1"/>
    <s v="Excelente"/>
    <n v="2"/>
    <x v="5"/>
    <n v="2"/>
    <x v="0"/>
    <s v="Dois Salários"/>
    <n v="2"/>
    <x v="0"/>
    <n v="6"/>
    <n v="1243193"/>
    <n v="102"/>
    <n v="54"/>
    <n v="48"/>
  </r>
  <r>
    <n v="62"/>
    <n v="82"/>
    <d v="2018-03-23T00:00:00"/>
    <x v="1"/>
    <x v="0"/>
    <n v="1"/>
    <x v="2"/>
    <n v="14"/>
    <x v="4"/>
    <s v="Inglaterra"/>
    <n v="3"/>
    <s v="Bom"/>
    <n v="5"/>
    <x v="0"/>
    <n v="2"/>
    <x v="0"/>
    <s v="Dois Salários"/>
    <n v="5"/>
    <x v="1"/>
    <n v="2"/>
    <n v="1443181"/>
    <n v="32"/>
    <n v="20"/>
    <n v="12"/>
  </r>
  <r>
    <n v="63"/>
    <n v="89"/>
    <d v="2018-03-30T00:00:00"/>
    <x v="1"/>
    <x v="0"/>
    <n v="1"/>
    <x v="2"/>
    <n v="14"/>
    <x v="4"/>
    <s v="Inglaterra"/>
    <n v="2"/>
    <s v="Muito Bom "/>
    <n v="4"/>
    <x v="2"/>
    <n v="3"/>
    <x v="2"/>
    <s v="Até dez salários"/>
    <n v="1"/>
    <x v="3"/>
    <n v="2"/>
    <n v="1443188"/>
    <n v="32"/>
    <n v="20"/>
    <n v="12"/>
  </r>
  <r>
    <n v="64"/>
    <n v="4"/>
    <d v="2018-01-04T00:00:00"/>
    <x v="1"/>
    <x v="4"/>
    <n v="3"/>
    <x v="1"/>
    <n v="14"/>
    <x v="4"/>
    <s v="Inglaterra"/>
    <n v="5"/>
    <s v="Inaceitável"/>
    <n v="7"/>
    <x v="3"/>
    <n v="3"/>
    <x v="2"/>
    <s v="Até dez salários"/>
    <n v="3"/>
    <x v="4"/>
    <n v="2"/>
    <n v="1443103"/>
    <n v="32"/>
    <n v="20"/>
    <n v="12"/>
  </r>
  <r>
    <n v="65"/>
    <n v="122"/>
    <d v="2018-05-02T00:00:00"/>
    <x v="1"/>
    <x v="5"/>
    <n v="1"/>
    <x v="2"/>
    <n v="10"/>
    <x v="2"/>
    <s v="Brasil"/>
    <n v="5"/>
    <s v="Inaceitável"/>
    <n v="7"/>
    <x v="3"/>
    <n v="3"/>
    <x v="2"/>
    <s v="Até dez salários"/>
    <n v="1"/>
    <x v="3"/>
    <n v="10"/>
    <n v="1043221"/>
    <n v="170"/>
    <n v="110"/>
    <n v="60"/>
  </r>
  <r>
    <n v="66"/>
    <n v="72"/>
    <d v="2018-03-13T00:00:00"/>
    <x v="1"/>
    <x v="0"/>
    <n v="1"/>
    <x v="2"/>
    <n v="14"/>
    <x v="4"/>
    <s v="Inglaterra"/>
    <n v="1"/>
    <s v="Excelente"/>
    <n v="2"/>
    <x v="5"/>
    <n v="2"/>
    <x v="0"/>
    <s v="Dois Salários"/>
    <n v="3"/>
    <x v="4"/>
    <n v="8"/>
    <n v="1443171"/>
    <n v="128"/>
    <n v="80"/>
    <n v="48"/>
  </r>
  <r>
    <n v="67"/>
    <n v="156"/>
    <d v="2018-06-05T00:00:00"/>
    <x v="1"/>
    <x v="2"/>
    <n v="3"/>
    <x v="1"/>
    <n v="14"/>
    <x v="4"/>
    <s v="Inglaterra"/>
    <n v="1"/>
    <s v="Excelente"/>
    <n v="1"/>
    <x v="4"/>
    <n v="1"/>
    <x v="1"/>
    <s v="Sem renda"/>
    <n v="4"/>
    <x v="2"/>
    <n v="4"/>
    <n v="1443255"/>
    <n v="64"/>
    <n v="40"/>
    <n v="24"/>
  </r>
  <r>
    <n v="68"/>
    <n v="87"/>
    <d v="2018-03-28T00:00:00"/>
    <x v="1"/>
    <x v="0"/>
    <n v="4"/>
    <x v="3"/>
    <n v="10"/>
    <x v="2"/>
    <s v="Brasil"/>
    <n v="5"/>
    <s v="Inaceitável"/>
    <n v="7"/>
    <x v="3"/>
    <n v="3"/>
    <x v="2"/>
    <s v="Até dez salários"/>
    <n v="2"/>
    <x v="0"/>
    <n v="10"/>
    <n v="1043186"/>
    <n v="170"/>
    <n v="110"/>
    <n v="60"/>
  </r>
  <r>
    <n v="69"/>
    <n v="110"/>
    <d v="2018-04-20T00:00:00"/>
    <x v="1"/>
    <x v="3"/>
    <n v="2"/>
    <x v="0"/>
    <n v="10"/>
    <x v="2"/>
    <s v="Brasil"/>
    <n v="4"/>
    <s v="Restrições"/>
    <n v="8"/>
    <x v="1"/>
    <n v="1"/>
    <x v="1"/>
    <s v="Sem renda"/>
    <n v="5"/>
    <x v="1"/>
    <n v="4"/>
    <n v="1043209"/>
    <n v="68"/>
    <n v="44"/>
    <n v="24"/>
  </r>
  <r>
    <n v="70"/>
    <n v="65"/>
    <d v="2018-03-06T00:00:00"/>
    <x v="1"/>
    <x v="0"/>
    <n v="2"/>
    <x v="0"/>
    <n v="9"/>
    <x v="3"/>
    <s v="Brasil"/>
    <n v="2"/>
    <s v="Muito Bom "/>
    <n v="4"/>
    <x v="2"/>
    <n v="3"/>
    <x v="2"/>
    <s v="Até dez salários"/>
    <n v="3"/>
    <x v="4"/>
    <n v="6"/>
    <n v="943164"/>
    <n v="96"/>
    <n v="60"/>
    <n v="36"/>
  </r>
  <r>
    <n v="71"/>
    <n v="102"/>
    <d v="2018-04-12T00:00:00"/>
    <x v="1"/>
    <x v="3"/>
    <n v="4"/>
    <x v="3"/>
    <n v="10"/>
    <x v="2"/>
    <s v="Brasil"/>
    <n v="4"/>
    <s v="Restrições"/>
    <n v="8"/>
    <x v="1"/>
    <n v="1"/>
    <x v="1"/>
    <s v="Sem renda"/>
    <n v="3"/>
    <x v="4"/>
    <n v="3"/>
    <n v="1043201"/>
    <n v="51"/>
    <n v="33"/>
    <n v="18"/>
  </r>
  <r>
    <n v="72"/>
    <n v="31"/>
    <d v="2018-01-31T00:00:00"/>
    <x v="1"/>
    <x v="4"/>
    <n v="1"/>
    <x v="2"/>
    <n v="9"/>
    <x v="3"/>
    <s v="Brasil"/>
    <n v="2"/>
    <s v="Muito Bom "/>
    <n v="3"/>
    <x v="7"/>
    <n v="3"/>
    <x v="2"/>
    <s v="Até dez salários"/>
    <n v="5"/>
    <x v="1"/>
    <n v="1"/>
    <n v="943130"/>
    <n v="16"/>
    <n v="10"/>
    <n v="6"/>
  </r>
  <r>
    <n v="73"/>
    <n v="118"/>
    <d v="2018-04-28T00:00:00"/>
    <x v="0"/>
    <x v="3"/>
    <n v="2"/>
    <x v="0"/>
    <n v="9"/>
    <x v="3"/>
    <s v="Brasil"/>
    <n v="2"/>
    <s v="Muito Bom "/>
    <n v="3"/>
    <x v="7"/>
    <n v="3"/>
    <x v="2"/>
    <s v="Até dez salários"/>
    <n v="5"/>
    <x v="1"/>
    <n v="9"/>
    <n v="943217"/>
    <n v="144"/>
    <n v="90"/>
    <n v="54"/>
  </r>
  <r>
    <n v="74"/>
    <n v="37"/>
    <d v="2018-02-06T00:00:00"/>
    <x v="1"/>
    <x v="1"/>
    <n v="1"/>
    <x v="2"/>
    <n v="11"/>
    <x v="0"/>
    <s v="Portugal"/>
    <n v="2"/>
    <s v="Muito Bom "/>
    <n v="3"/>
    <x v="7"/>
    <n v="3"/>
    <x v="2"/>
    <s v="Até dez salários"/>
    <n v="5"/>
    <x v="1"/>
    <n v="10"/>
    <n v="1143136"/>
    <n v="170"/>
    <n v="110"/>
    <n v="60"/>
  </r>
  <r>
    <n v="75"/>
    <n v="94"/>
    <d v="2018-04-04T00:00:00"/>
    <x v="1"/>
    <x v="3"/>
    <n v="1"/>
    <x v="2"/>
    <n v="13"/>
    <x v="5"/>
    <s v="Califónia"/>
    <n v="4"/>
    <s v="Restrições"/>
    <n v="6"/>
    <x v="6"/>
    <n v="1"/>
    <x v="1"/>
    <s v="Sem renda"/>
    <n v="4"/>
    <x v="2"/>
    <n v="4"/>
    <n v="1343193"/>
    <n v="60"/>
    <n v="38"/>
    <n v="22"/>
  </r>
  <r>
    <n v="76"/>
    <n v="108"/>
    <d v="2018-04-18T00:00:00"/>
    <x v="1"/>
    <x v="3"/>
    <n v="3"/>
    <x v="1"/>
    <n v="13"/>
    <x v="5"/>
    <s v="Califónia"/>
    <n v="1"/>
    <s v="Excelente"/>
    <n v="1"/>
    <x v="4"/>
    <n v="1"/>
    <x v="1"/>
    <s v="Sem renda"/>
    <n v="4"/>
    <x v="2"/>
    <n v="10"/>
    <n v="1343207"/>
    <n v="150"/>
    <n v="95"/>
    <n v="55"/>
  </r>
  <r>
    <n v="77"/>
    <n v="33"/>
    <d v="2018-02-02T00:00:00"/>
    <x v="1"/>
    <x v="1"/>
    <n v="3"/>
    <x v="1"/>
    <n v="14"/>
    <x v="4"/>
    <s v="Inglaterra"/>
    <n v="4"/>
    <s v="Restrições"/>
    <n v="8"/>
    <x v="1"/>
    <n v="1"/>
    <x v="1"/>
    <s v="Sem renda"/>
    <n v="3"/>
    <x v="4"/>
    <n v="9"/>
    <n v="1443132"/>
    <n v="144"/>
    <n v="90"/>
    <n v="54"/>
  </r>
  <r>
    <n v="78"/>
    <n v="153"/>
    <d v="2018-06-02T00:00:00"/>
    <x v="0"/>
    <x v="2"/>
    <n v="1"/>
    <x v="2"/>
    <n v="9"/>
    <x v="3"/>
    <s v="Brasil"/>
    <n v="1"/>
    <s v="Excelente"/>
    <n v="2"/>
    <x v="5"/>
    <n v="2"/>
    <x v="0"/>
    <s v="Dois Salários"/>
    <n v="2"/>
    <x v="0"/>
    <n v="8"/>
    <n v="943252"/>
    <n v="128"/>
    <n v="80"/>
    <n v="48"/>
  </r>
  <r>
    <n v="79"/>
    <n v="5"/>
    <d v="2018-01-05T00:00:00"/>
    <x v="1"/>
    <x v="4"/>
    <n v="3"/>
    <x v="1"/>
    <n v="11"/>
    <x v="0"/>
    <s v="Portugal"/>
    <n v="1"/>
    <s v="Excelente"/>
    <n v="2"/>
    <x v="5"/>
    <n v="2"/>
    <x v="0"/>
    <s v="Dois Salários"/>
    <n v="2"/>
    <x v="0"/>
    <n v="9"/>
    <n v="1143104"/>
    <n v="153"/>
    <n v="99"/>
    <n v="54"/>
  </r>
  <r>
    <n v="80"/>
    <n v="99"/>
    <d v="2018-04-09T00:00:00"/>
    <x v="1"/>
    <x v="3"/>
    <n v="4"/>
    <x v="3"/>
    <n v="14"/>
    <x v="4"/>
    <s v="Inglaterra"/>
    <n v="4"/>
    <s v="Restrições"/>
    <n v="8"/>
    <x v="1"/>
    <n v="1"/>
    <x v="1"/>
    <s v="Sem renda"/>
    <n v="4"/>
    <x v="2"/>
    <n v="10"/>
    <n v="1443198"/>
    <n v="160"/>
    <n v="100"/>
    <n v="60"/>
  </r>
  <r>
    <n v="81"/>
    <n v="65"/>
    <d v="2018-03-06T00:00:00"/>
    <x v="1"/>
    <x v="0"/>
    <n v="4"/>
    <x v="3"/>
    <n v="12"/>
    <x v="1"/>
    <s v="Itália"/>
    <n v="1"/>
    <s v="Excelente"/>
    <n v="1"/>
    <x v="4"/>
    <n v="1"/>
    <x v="1"/>
    <s v="Sem renda"/>
    <n v="5"/>
    <x v="1"/>
    <n v="7"/>
    <n v="1243164"/>
    <n v="119"/>
    <n v="63"/>
    <n v="56"/>
  </r>
  <r>
    <n v="82"/>
    <n v="46"/>
    <d v="2018-02-15T00:00:00"/>
    <x v="1"/>
    <x v="1"/>
    <n v="4"/>
    <x v="3"/>
    <n v="14"/>
    <x v="4"/>
    <s v="Inglaterra"/>
    <n v="2"/>
    <s v="Muito Bom "/>
    <n v="3"/>
    <x v="7"/>
    <n v="3"/>
    <x v="2"/>
    <s v="Até dez salários"/>
    <n v="5"/>
    <x v="1"/>
    <n v="1"/>
    <n v="1443145"/>
    <n v="16"/>
    <n v="10"/>
    <n v="6"/>
  </r>
  <r>
    <n v="83"/>
    <n v="151"/>
    <d v="2018-05-31T00:00:00"/>
    <x v="1"/>
    <x v="5"/>
    <n v="3"/>
    <x v="1"/>
    <n v="14"/>
    <x v="4"/>
    <s v="Inglaterra"/>
    <n v="2"/>
    <s v="Muito Bom "/>
    <n v="4"/>
    <x v="2"/>
    <n v="3"/>
    <x v="2"/>
    <s v="Até dez salários"/>
    <n v="1"/>
    <x v="3"/>
    <n v="9"/>
    <n v="1443250"/>
    <n v="144"/>
    <n v="90"/>
    <n v="54"/>
  </r>
  <r>
    <n v="84"/>
    <n v="39"/>
    <d v="2018-02-08T00:00:00"/>
    <x v="1"/>
    <x v="1"/>
    <n v="3"/>
    <x v="1"/>
    <n v="12"/>
    <x v="1"/>
    <s v="Itália"/>
    <n v="4"/>
    <s v="Restrições"/>
    <n v="6"/>
    <x v="6"/>
    <n v="1"/>
    <x v="1"/>
    <s v="Sem renda"/>
    <n v="1"/>
    <x v="3"/>
    <n v="6"/>
    <n v="1243138"/>
    <n v="102"/>
    <n v="54"/>
    <n v="48"/>
  </r>
  <r>
    <n v="85"/>
    <n v="175"/>
    <d v="2018-06-24T00:00:00"/>
    <x v="0"/>
    <x v="2"/>
    <n v="2"/>
    <x v="0"/>
    <n v="10"/>
    <x v="2"/>
    <s v="Brasil"/>
    <n v="2"/>
    <s v="Muito Bom "/>
    <n v="3"/>
    <x v="7"/>
    <n v="3"/>
    <x v="2"/>
    <s v="Até dez salários"/>
    <n v="1"/>
    <x v="3"/>
    <n v="3"/>
    <n v="1043274"/>
    <n v="51"/>
    <n v="33"/>
    <n v="18"/>
  </r>
  <r>
    <n v="86"/>
    <n v="16"/>
    <d v="2018-01-16T00:00:00"/>
    <x v="1"/>
    <x v="4"/>
    <n v="4"/>
    <x v="3"/>
    <n v="9"/>
    <x v="3"/>
    <s v="Brasil"/>
    <n v="5"/>
    <s v="Inaceitável"/>
    <n v="7"/>
    <x v="3"/>
    <n v="3"/>
    <x v="2"/>
    <s v="Até dez salários"/>
    <n v="1"/>
    <x v="3"/>
    <n v="1"/>
    <n v="943115"/>
    <n v="16"/>
    <n v="10"/>
    <n v="6"/>
  </r>
  <r>
    <n v="87"/>
    <n v="30"/>
    <d v="2018-01-30T00:00:00"/>
    <x v="1"/>
    <x v="4"/>
    <n v="2"/>
    <x v="0"/>
    <n v="12"/>
    <x v="1"/>
    <s v="Itália"/>
    <n v="4"/>
    <s v="Restrições"/>
    <n v="6"/>
    <x v="6"/>
    <n v="1"/>
    <x v="1"/>
    <s v="Sem renda"/>
    <n v="1"/>
    <x v="3"/>
    <n v="9"/>
    <n v="1243129"/>
    <n v="153"/>
    <n v="81"/>
    <n v="72"/>
  </r>
  <r>
    <n v="88"/>
    <n v="128"/>
    <d v="2018-05-08T00:00:00"/>
    <x v="1"/>
    <x v="5"/>
    <n v="2"/>
    <x v="0"/>
    <n v="12"/>
    <x v="1"/>
    <s v="Itália"/>
    <n v="2"/>
    <s v="Muito Bom "/>
    <n v="3"/>
    <x v="7"/>
    <n v="3"/>
    <x v="2"/>
    <s v="Até dez salários"/>
    <n v="5"/>
    <x v="1"/>
    <n v="8"/>
    <n v="1243227"/>
    <n v="136"/>
    <n v="72"/>
    <n v="64"/>
  </r>
  <r>
    <n v="89"/>
    <n v="173"/>
    <d v="2018-06-22T00:00:00"/>
    <x v="1"/>
    <x v="2"/>
    <n v="1"/>
    <x v="2"/>
    <n v="11"/>
    <x v="0"/>
    <s v="Portugal"/>
    <n v="4"/>
    <s v="Restrições"/>
    <n v="6"/>
    <x v="6"/>
    <n v="1"/>
    <x v="1"/>
    <s v="Sem renda"/>
    <n v="1"/>
    <x v="3"/>
    <n v="3"/>
    <n v="1143272"/>
    <n v="51"/>
    <n v="27"/>
    <n v="24"/>
  </r>
  <r>
    <n v="90"/>
    <n v="137"/>
    <d v="2018-05-17T00:00:00"/>
    <x v="1"/>
    <x v="5"/>
    <n v="3"/>
    <x v="1"/>
    <n v="11"/>
    <x v="0"/>
    <s v="Portugal"/>
    <n v="4"/>
    <s v="Restrições"/>
    <n v="8"/>
    <x v="1"/>
    <n v="1"/>
    <x v="1"/>
    <s v="Sem renda"/>
    <n v="1"/>
    <x v="3"/>
    <n v="6"/>
    <n v="1143236"/>
    <n v="102"/>
    <n v="54"/>
    <n v="48"/>
  </r>
  <r>
    <n v="91"/>
    <n v="86"/>
    <d v="2018-03-27T00:00:00"/>
    <x v="1"/>
    <x v="0"/>
    <n v="2"/>
    <x v="0"/>
    <n v="9"/>
    <x v="3"/>
    <s v="Brasil"/>
    <n v="4"/>
    <s v="Restrições"/>
    <n v="6"/>
    <x v="6"/>
    <n v="1"/>
    <x v="1"/>
    <s v="Sem renda"/>
    <n v="5"/>
    <x v="1"/>
    <n v="6"/>
    <n v="943185"/>
    <n v="96"/>
    <n v="60"/>
    <n v="36"/>
  </r>
  <r>
    <n v="92"/>
    <n v="2"/>
    <d v="2018-01-02T00:00:00"/>
    <x v="1"/>
    <x v="4"/>
    <n v="3"/>
    <x v="1"/>
    <n v="11"/>
    <x v="0"/>
    <s v="Portugal"/>
    <n v="4"/>
    <s v="Restrições"/>
    <n v="8"/>
    <x v="1"/>
    <n v="1"/>
    <x v="1"/>
    <s v="Sem renda"/>
    <n v="2"/>
    <x v="0"/>
    <n v="6"/>
    <n v="1143101"/>
    <n v="102"/>
    <n v="66"/>
    <n v="36"/>
  </r>
  <r>
    <n v="93"/>
    <n v="140"/>
    <d v="2018-05-20T00:00:00"/>
    <x v="0"/>
    <x v="5"/>
    <n v="1"/>
    <x v="2"/>
    <n v="9"/>
    <x v="3"/>
    <s v="Brasil"/>
    <n v="4"/>
    <s v="Restrições"/>
    <n v="6"/>
    <x v="6"/>
    <n v="1"/>
    <x v="1"/>
    <s v="Sem renda"/>
    <n v="5"/>
    <x v="1"/>
    <n v="2"/>
    <n v="943239"/>
    <n v="32"/>
    <n v="20"/>
    <n v="12"/>
  </r>
  <r>
    <n v="94"/>
    <n v="62"/>
    <d v="2018-03-03T00:00:00"/>
    <x v="0"/>
    <x v="0"/>
    <n v="3"/>
    <x v="1"/>
    <n v="11"/>
    <x v="0"/>
    <s v="Portugal"/>
    <n v="2"/>
    <s v="Muito Bom "/>
    <n v="4"/>
    <x v="2"/>
    <n v="3"/>
    <x v="2"/>
    <s v="Até dez salários"/>
    <n v="2"/>
    <x v="0"/>
    <n v="5"/>
    <n v="1143161"/>
    <n v="85"/>
    <n v="55"/>
    <n v="30"/>
  </r>
  <r>
    <n v="95"/>
    <n v="126"/>
    <d v="2018-05-06T00:00:00"/>
    <x v="0"/>
    <x v="5"/>
    <n v="4"/>
    <x v="3"/>
    <n v="13"/>
    <x v="5"/>
    <s v="Califónia"/>
    <n v="2"/>
    <s v="Muito Bom "/>
    <n v="4"/>
    <x v="2"/>
    <n v="3"/>
    <x v="2"/>
    <s v="Até dez salários"/>
    <n v="5"/>
    <x v="1"/>
    <n v="9"/>
    <n v="1343225"/>
    <n v="135"/>
    <n v="85.5"/>
    <n v="49.5"/>
  </r>
  <r>
    <n v="96"/>
    <n v="8"/>
    <d v="2018-01-08T00:00:00"/>
    <x v="1"/>
    <x v="4"/>
    <n v="3"/>
    <x v="1"/>
    <n v="13"/>
    <x v="5"/>
    <s v="Califónia"/>
    <n v="4"/>
    <s v="Restrições"/>
    <n v="6"/>
    <x v="6"/>
    <n v="1"/>
    <x v="1"/>
    <s v="Sem renda"/>
    <n v="5"/>
    <x v="1"/>
    <n v="4"/>
    <n v="1343107"/>
    <n v="60"/>
    <n v="38"/>
    <n v="22"/>
  </r>
  <r>
    <n v="97"/>
    <n v="73"/>
    <d v="2018-03-14T00:00:00"/>
    <x v="1"/>
    <x v="0"/>
    <n v="1"/>
    <x v="2"/>
    <n v="12"/>
    <x v="1"/>
    <s v="Itália"/>
    <n v="2"/>
    <s v="Muito Bom "/>
    <n v="3"/>
    <x v="7"/>
    <n v="3"/>
    <x v="2"/>
    <s v="Até dez salários"/>
    <n v="2"/>
    <x v="0"/>
    <n v="10"/>
    <n v="1243172"/>
    <n v="170"/>
    <n v="90"/>
    <n v="80"/>
  </r>
  <r>
    <n v="98"/>
    <n v="105"/>
    <d v="2018-04-15T00:00:00"/>
    <x v="0"/>
    <x v="3"/>
    <n v="4"/>
    <x v="3"/>
    <n v="12"/>
    <x v="1"/>
    <s v="Itália"/>
    <n v="2"/>
    <s v="Muito Bom "/>
    <n v="4"/>
    <x v="2"/>
    <n v="3"/>
    <x v="2"/>
    <s v="Até dez salários"/>
    <n v="5"/>
    <x v="1"/>
    <n v="5"/>
    <n v="1243204"/>
    <n v="85"/>
    <n v="45"/>
    <n v="40"/>
  </r>
  <r>
    <n v="99"/>
    <n v="141"/>
    <d v="2018-05-21T00:00:00"/>
    <x v="1"/>
    <x v="5"/>
    <n v="3"/>
    <x v="1"/>
    <n v="14"/>
    <x v="4"/>
    <s v="Inglaterra"/>
    <n v="4"/>
    <s v="Restrições"/>
    <n v="6"/>
    <x v="6"/>
    <n v="1"/>
    <x v="1"/>
    <s v="Sem renda"/>
    <n v="4"/>
    <x v="2"/>
    <n v="6"/>
    <n v="1443240"/>
    <n v="96"/>
    <n v="60"/>
    <n v="36"/>
  </r>
  <r>
    <n v="100"/>
    <n v="139"/>
    <d v="2018-05-19T00:00:00"/>
    <x v="0"/>
    <x v="5"/>
    <n v="2"/>
    <x v="0"/>
    <n v="12"/>
    <x v="1"/>
    <s v="Itália"/>
    <n v="5"/>
    <s v="Inaceitável"/>
    <n v="7"/>
    <x v="3"/>
    <n v="3"/>
    <x v="2"/>
    <s v="Até dez salários"/>
    <n v="5"/>
    <x v="1"/>
    <n v="2"/>
    <n v="1243238"/>
    <n v="34"/>
    <n v="18"/>
    <n v="16"/>
  </r>
  <r>
    <n v="101"/>
    <n v="69"/>
    <d v="2018-03-10T00:00:00"/>
    <x v="0"/>
    <x v="0"/>
    <n v="3"/>
    <x v="1"/>
    <n v="12"/>
    <x v="1"/>
    <s v="Itália"/>
    <n v="4"/>
    <s v="Restrições"/>
    <n v="6"/>
    <x v="6"/>
    <n v="1"/>
    <x v="1"/>
    <s v="Sem renda"/>
    <n v="5"/>
    <x v="1"/>
    <n v="8"/>
    <n v="1243168"/>
    <n v="136"/>
    <n v="72"/>
    <n v="64"/>
  </r>
  <r>
    <n v="102"/>
    <n v="6"/>
    <d v="2018-01-06T00:00:00"/>
    <x v="0"/>
    <x v="4"/>
    <n v="4"/>
    <x v="3"/>
    <n v="12"/>
    <x v="1"/>
    <s v="Itália"/>
    <n v="1"/>
    <s v="Excelente"/>
    <n v="2"/>
    <x v="5"/>
    <n v="2"/>
    <x v="0"/>
    <s v="Dois Salários"/>
    <n v="4"/>
    <x v="2"/>
    <n v="6"/>
    <n v="1243105"/>
    <n v="102"/>
    <n v="54"/>
    <n v="48"/>
  </r>
  <r>
    <n v="103"/>
    <n v="156"/>
    <d v="2018-06-05T00:00:00"/>
    <x v="1"/>
    <x v="2"/>
    <n v="2"/>
    <x v="0"/>
    <n v="14"/>
    <x v="4"/>
    <s v="Inglaterra"/>
    <n v="5"/>
    <s v="Inaceitável"/>
    <n v="7"/>
    <x v="3"/>
    <n v="3"/>
    <x v="2"/>
    <s v="Até dez salários"/>
    <n v="3"/>
    <x v="4"/>
    <n v="7"/>
    <n v="1443255"/>
    <n v="112"/>
    <n v="70"/>
    <n v="42"/>
  </r>
  <r>
    <n v="104"/>
    <n v="33"/>
    <d v="2018-02-02T00:00:00"/>
    <x v="1"/>
    <x v="1"/>
    <n v="1"/>
    <x v="2"/>
    <n v="9"/>
    <x v="3"/>
    <s v="Brasil"/>
    <n v="4"/>
    <s v="Restrições"/>
    <n v="6"/>
    <x v="6"/>
    <n v="1"/>
    <x v="1"/>
    <s v="Sem renda"/>
    <n v="4"/>
    <x v="2"/>
    <n v="5"/>
    <n v="943132"/>
    <n v="80"/>
    <n v="50"/>
    <n v="30"/>
  </r>
  <r>
    <n v="105"/>
    <n v="157"/>
    <d v="2018-06-06T00:00:00"/>
    <x v="1"/>
    <x v="2"/>
    <n v="1"/>
    <x v="2"/>
    <n v="14"/>
    <x v="4"/>
    <s v="Inglaterra"/>
    <n v="2"/>
    <s v="Muito Bom "/>
    <n v="3"/>
    <x v="7"/>
    <n v="3"/>
    <x v="2"/>
    <s v="Até dez salários"/>
    <n v="4"/>
    <x v="2"/>
    <n v="6"/>
    <n v="1443256"/>
    <n v="96"/>
    <n v="60"/>
    <n v="36"/>
  </r>
  <r>
    <n v="106"/>
    <n v="126"/>
    <d v="2018-05-06T00:00:00"/>
    <x v="0"/>
    <x v="5"/>
    <n v="2"/>
    <x v="0"/>
    <n v="13"/>
    <x v="5"/>
    <s v="Califónia"/>
    <n v="1"/>
    <s v="Excelente"/>
    <n v="2"/>
    <x v="5"/>
    <n v="2"/>
    <x v="0"/>
    <s v="Dois Salários"/>
    <n v="5"/>
    <x v="1"/>
    <n v="7"/>
    <n v="1343225"/>
    <n v="105"/>
    <n v="66.5"/>
    <n v="38.5"/>
  </r>
  <r>
    <n v="107"/>
    <n v="60"/>
    <d v="2018-03-01T00:00:00"/>
    <x v="1"/>
    <x v="0"/>
    <n v="2"/>
    <x v="0"/>
    <n v="12"/>
    <x v="1"/>
    <s v="Itália"/>
    <n v="1"/>
    <s v="Excelente"/>
    <n v="2"/>
    <x v="5"/>
    <n v="2"/>
    <x v="0"/>
    <s v="Dois Salários"/>
    <n v="2"/>
    <x v="0"/>
    <n v="6"/>
    <n v="1243159"/>
    <n v="102"/>
    <n v="54"/>
    <n v="48"/>
  </r>
  <r>
    <n v="108"/>
    <n v="171"/>
    <d v="2018-06-20T00:00:00"/>
    <x v="1"/>
    <x v="2"/>
    <n v="2"/>
    <x v="0"/>
    <n v="9"/>
    <x v="3"/>
    <s v="Brasil"/>
    <n v="2"/>
    <s v="Muito Bom "/>
    <n v="3"/>
    <x v="7"/>
    <n v="3"/>
    <x v="2"/>
    <s v="Até dez salários"/>
    <n v="5"/>
    <x v="1"/>
    <n v="5"/>
    <n v="943270"/>
    <n v="80"/>
    <n v="50"/>
    <n v="30"/>
  </r>
  <r>
    <n v="109"/>
    <n v="18"/>
    <d v="2018-01-18T00:00:00"/>
    <x v="1"/>
    <x v="4"/>
    <n v="4"/>
    <x v="3"/>
    <n v="12"/>
    <x v="1"/>
    <s v="Itália"/>
    <n v="5"/>
    <s v="Inaceitável"/>
    <n v="7"/>
    <x v="3"/>
    <n v="3"/>
    <x v="2"/>
    <s v="Até dez salários"/>
    <n v="5"/>
    <x v="1"/>
    <n v="9"/>
    <n v="1243117"/>
    <n v="153"/>
    <n v="81"/>
    <n v="72"/>
  </r>
  <r>
    <n v="110"/>
    <n v="40"/>
    <d v="2018-02-09T00:00:00"/>
    <x v="1"/>
    <x v="1"/>
    <n v="2"/>
    <x v="0"/>
    <n v="10"/>
    <x v="2"/>
    <s v="Brasil"/>
    <n v="2"/>
    <s v="Muito Bom "/>
    <n v="4"/>
    <x v="2"/>
    <n v="3"/>
    <x v="2"/>
    <s v="Até dez salários"/>
    <n v="3"/>
    <x v="4"/>
    <n v="8"/>
    <n v="1043139"/>
    <n v="136"/>
    <n v="88"/>
    <n v="48"/>
  </r>
  <r>
    <n v="111"/>
    <n v="151"/>
    <d v="2018-05-31T00:00:00"/>
    <x v="1"/>
    <x v="5"/>
    <n v="1"/>
    <x v="2"/>
    <n v="11"/>
    <x v="0"/>
    <s v="Portugal"/>
    <n v="2"/>
    <s v="Muito Bom "/>
    <n v="4"/>
    <x v="2"/>
    <n v="3"/>
    <x v="2"/>
    <s v="Até dez salários"/>
    <n v="5"/>
    <x v="1"/>
    <n v="8"/>
    <n v="1143250"/>
    <n v="136"/>
    <n v="72"/>
    <n v="64"/>
  </r>
  <r>
    <n v="112"/>
    <n v="60"/>
    <d v="2018-03-01T00:00:00"/>
    <x v="1"/>
    <x v="0"/>
    <n v="1"/>
    <x v="2"/>
    <n v="12"/>
    <x v="1"/>
    <s v="Itália"/>
    <n v="1"/>
    <s v="Excelente"/>
    <n v="1"/>
    <x v="4"/>
    <n v="1"/>
    <x v="1"/>
    <s v="Sem renda"/>
    <n v="4"/>
    <x v="2"/>
    <n v="5"/>
    <n v="1243159"/>
    <n v="85"/>
    <n v="45"/>
    <n v="40"/>
  </r>
  <r>
    <n v="113"/>
    <n v="95"/>
    <d v="2018-04-05T00:00:00"/>
    <x v="1"/>
    <x v="3"/>
    <n v="3"/>
    <x v="1"/>
    <n v="10"/>
    <x v="2"/>
    <s v="Brasil"/>
    <n v="5"/>
    <s v="Inaceitável"/>
    <n v="7"/>
    <x v="3"/>
    <n v="3"/>
    <x v="2"/>
    <s v="Até dez salários"/>
    <n v="3"/>
    <x v="4"/>
    <n v="3"/>
    <n v="1043194"/>
    <n v="51"/>
    <n v="33"/>
    <n v="18"/>
  </r>
  <r>
    <n v="114"/>
    <n v="68"/>
    <d v="2018-03-09T00:00:00"/>
    <x v="1"/>
    <x v="0"/>
    <n v="4"/>
    <x v="3"/>
    <n v="10"/>
    <x v="2"/>
    <s v="Brasil"/>
    <n v="1"/>
    <s v="Excelente"/>
    <n v="2"/>
    <x v="5"/>
    <n v="2"/>
    <x v="0"/>
    <s v="Dois Salários"/>
    <n v="1"/>
    <x v="3"/>
    <n v="4"/>
    <n v="1043167"/>
    <n v="68"/>
    <n v="44"/>
    <n v="24"/>
  </r>
  <r>
    <n v="115"/>
    <n v="21"/>
    <d v="2018-01-21T00:00:00"/>
    <x v="0"/>
    <x v="4"/>
    <n v="4"/>
    <x v="3"/>
    <n v="11"/>
    <x v="0"/>
    <s v="Portugal"/>
    <n v="1"/>
    <s v="Excelente"/>
    <n v="1"/>
    <x v="4"/>
    <n v="1"/>
    <x v="1"/>
    <s v="Sem renda"/>
    <n v="1"/>
    <x v="3"/>
    <n v="10"/>
    <n v="1143120"/>
    <n v="170"/>
    <n v="110"/>
    <n v="60"/>
  </r>
  <r>
    <n v="116"/>
    <n v="112"/>
    <d v="2018-04-22T00:00:00"/>
    <x v="0"/>
    <x v="3"/>
    <n v="4"/>
    <x v="3"/>
    <n v="14"/>
    <x v="4"/>
    <s v="Inglaterra"/>
    <n v="4"/>
    <s v="Restrições"/>
    <n v="8"/>
    <x v="1"/>
    <n v="1"/>
    <x v="1"/>
    <s v="Sem renda"/>
    <n v="5"/>
    <x v="1"/>
    <n v="8"/>
    <n v="1443211"/>
    <n v="128"/>
    <n v="80"/>
    <n v="48"/>
  </r>
  <r>
    <n v="117"/>
    <n v="159"/>
    <d v="2018-06-08T00:00:00"/>
    <x v="1"/>
    <x v="2"/>
    <n v="1"/>
    <x v="2"/>
    <n v="9"/>
    <x v="3"/>
    <s v="Brasil"/>
    <n v="1"/>
    <s v="Excelente"/>
    <n v="2"/>
    <x v="5"/>
    <n v="2"/>
    <x v="0"/>
    <s v="Dois Salários"/>
    <n v="2"/>
    <x v="0"/>
    <n v="3"/>
    <n v="943258"/>
    <n v="48"/>
    <n v="30"/>
    <n v="18"/>
  </r>
  <r>
    <n v="118"/>
    <n v="122"/>
    <d v="2018-05-02T00:00:00"/>
    <x v="1"/>
    <x v="5"/>
    <n v="4"/>
    <x v="3"/>
    <n v="12"/>
    <x v="1"/>
    <s v="Itália"/>
    <n v="4"/>
    <s v="Restrições"/>
    <n v="8"/>
    <x v="1"/>
    <n v="1"/>
    <x v="1"/>
    <s v="Sem renda"/>
    <n v="1"/>
    <x v="3"/>
    <n v="10"/>
    <n v="1243221"/>
    <n v="170"/>
    <n v="90"/>
    <n v="80"/>
  </r>
  <r>
    <n v="119"/>
    <n v="98"/>
    <d v="2018-04-08T00:00:00"/>
    <x v="0"/>
    <x v="3"/>
    <n v="1"/>
    <x v="2"/>
    <n v="9"/>
    <x v="3"/>
    <s v="Brasil"/>
    <n v="5"/>
    <s v="Inaceitável"/>
    <n v="7"/>
    <x v="3"/>
    <n v="3"/>
    <x v="2"/>
    <s v="Até dez salários"/>
    <n v="1"/>
    <x v="3"/>
    <n v="3"/>
    <n v="943197"/>
    <n v="48"/>
    <n v="30"/>
    <n v="18"/>
  </r>
  <r>
    <n v="120"/>
    <n v="39"/>
    <d v="2018-02-08T00:00:00"/>
    <x v="1"/>
    <x v="1"/>
    <n v="3"/>
    <x v="1"/>
    <n v="11"/>
    <x v="0"/>
    <s v="Portugal"/>
    <n v="2"/>
    <s v="Muito Bom "/>
    <n v="4"/>
    <x v="2"/>
    <n v="3"/>
    <x v="2"/>
    <s v="Até dez salários"/>
    <n v="3"/>
    <x v="4"/>
    <n v="4"/>
    <n v="1143138"/>
    <n v="68"/>
    <n v="44"/>
    <n v="24"/>
  </r>
  <r>
    <n v="121"/>
    <n v="48"/>
    <d v="2018-02-17T00:00:00"/>
    <x v="0"/>
    <x v="1"/>
    <n v="1"/>
    <x v="2"/>
    <n v="14"/>
    <x v="4"/>
    <s v="Inglaterra"/>
    <n v="2"/>
    <s v="Muito Bom "/>
    <n v="3"/>
    <x v="7"/>
    <n v="3"/>
    <x v="2"/>
    <s v="Até dez salários"/>
    <n v="4"/>
    <x v="2"/>
    <n v="7"/>
    <n v="1443147"/>
    <n v="112"/>
    <n v="70"/>
    <n v="42"/>
  </r>
  <r>
    <n v="122"/>
    <n v="108"/>
    <d v="2018-04-18T00:00:00"/>
    <x v="1"/>
    <x v="3"/>
    <n v="1"/>
    <x v="2"/>
    <n v="12"/>
    <x v="1"/>
    <s v="Itália"/>
    <n v="5"/>
    <s v="Inaceitável"/>
    <n v="7"/>
    <x v="3"/>
    <n v="3"/>
    <x v="2"/>
    <s v="Até dez salários"/>
    <n v="2"/>
    <x v="0"/>
    <n v="3"/>
    <n v="1243207"/>
    <n v="51"/>
    <n v="27"/>
    <n v="24"/>
  </r>
  <r>
    <n v="123"/>
    <n v="55"/>
    <d v="2018-02-24T00:00:00"/>
    <x v="0"/>
    <x v="1"/>
    <n v="1"/>
    <x v="2"/>
    <n v="9"/>
    <x v="3"/>
    <s v="Brasil"/>
    <n v="3"/>
    <s v="Bom"/>
    <n v="5"/>
    <x v="0"/>
    <n v="2"/>
    <x v="0"/>
    <s v="Dois Salários"/>
    <n v="4"/>
    <x v="2"/>
    <n v="9"/>
    <n v="943154"/>
    <n v="144"/>
    <n v="90"/>
    <n v="54"/>
  </r>
  <r>
    <n v="124"/>
    <n v="132"/>
    <d v="2018-05-12T00:00:00"/>
    <x v="0"/>
    <x v="5"/>
    <n v="4"/>
    <x v="3"/>
    <n v="12"/>
    <x v="1"/>
    <s v="Itália"/>
    <n v="1"/>
    <s v="Excelente"/>
    <n v="1"/>
    <x v="4"/>
    <n v="1"/>
    <x v="1"/>
    <s v="Sem renda"/>
    <n v="3"/>
    <x v="4"/>
    <n v="9"/>
    <n v="1243231"/>
    <n v="153"/>
    <n v="81"/>
    <n v="72"/>
  </r>
  <r>
    <n v="125"/>
    <n v="40"/>
    <d v="2018-02-09T00:00:00"/>
    <x v="1"/>
    <x v="1"/>
    <n v="2"/>
    <x v="0"/>
    <n v="9"/>
    <x v="3"/>
    <s v="Brasil"/>
    <n v="4"/>
    <s v="Restrições"/>
    <n v="8"/>
    <x v="1"/>
    <n v="1"/>
    <x v="1"/>
    <s v="Sem renda"/>
    <n v="2"/>
    <x v="0"/>
    <n v="1"/>
    <n v="943139"/>
    <n v="16"/>
    <n v="10"/>
    <n v="6"/>
  </r>
  <r>
    <n v="126"/>
    <n v="54"/>
    <d v="2018-02-23T00:00:00"/>
    <x v="1"/>
    <x v="1"/>
    <n v="2"/>
    <x v="0"/>
    <n v="11"/>
    <x v="0"/>
    <s v="Portugal"/>
    <n v="2"/>
    <s v="Muito Bom "/>
    <n v="3"/>
    <x v="7"/>
    <n v="3"/>
    <x v="2"/>
    <s v="Até dez salários"/>
    <n v="4"/>
    <x v="2"/>
    <n v="2"/>
    <n v="1143153"/>
    <n v="34"/>
    <n v="22"/>
    <n v="12"/>
  </r>
  <r>
    <n v="127"/>
    <n v="69"/>
    <d v="2018-03-10T00:00:00"/>
    <x v="0"/>
    <x v="0"/>
    <n v="1"/>
    <x v="2"/>
    <n v="11"/>
    <x v="0"/>
    <s v="Portugal"/>
    <n v="5"/>
    <s v="Inaceitável"/>
    <n v="7"/>
    <x v="3"/>
    <n v="3"/>
    <x v="2"/>
    <s v="Até dez salários"/>
    <n v="1"/>
    <x v="3"/>
    <n v="6"/>
    <n v="1143168"/>
    <n v="102"/>
    <n v="66"/>
    <n v="36"/>
  </r>
  <r>
    <n v="128"/>
    <n v="132"/>
    <d v="2018-05-12T00:00:00"/>
    <x v="0"/>
    <x v="5"/>
    <n v="3"/>
    <x v="1"/>
    <n v="10"/>
    <x v="2"/>
    <s v="Brasil"/>
    <n v="2"/>
    <s v="Muito Bom "/>
    <n v="4"/>
    <x v="2"/>
    <n v="3"/>
    <x v="2"/>
    <s v="Até dez salários"/>
    <n v="2"/>
    <x v="0"/>
    <n v="7"/>
    <n v="1043231"/>
    <n v="119"/>
    <n v="77"/>
    <n v="42"/>
  </r>
  <r>
    <n v="129"/>
    <n v="148"/>
    <d v="2018-05-28T00:00:00"/>
    <x v="1"/>
    <x v="5"/>
    <n v="1"/>
    <x v="2"/>
    <n v="13"/>
    <x v="5"/>
    <s v="Califónia"/>
    <n v="4"/>
    <s v="Restrições"/>
    <n v="8"/>
    <x v="1"/>
    <n v="1"/>
    <x v="1"/>
    <s v="Sem renda"/>
    <n v="5"/>
    <x v="1"/>
    <n v="8"/>
    <n v="1343247"/>
    <n v="120"/>
    <n v="76"/>
    <n v="44"/>
  </r>
  <r>
    <n v="130"/>
    <n v="54"/>
    <d v="2018-02-23T00:00:00"/>
    <x v="1"/>
    <x v="1"/>
    <n v="3"/>
    <x v="1"/>
    <n v="13"/>
    <x v="5"/>
    <s v="Califónia"/>
    <n v="4"/>
    <s v="Restrições"/>
    <n v="6"/>
    <x v="6"/>
    <n v="1"/>
    <x v="1"/>
    <s v="Sem renda"/>
    <n v="5"/>
    <x v="1"/>
    <n v="9"/>
    <n v="1343153"/>
    <n v="135"/>
    <n v="85.5"/>
    <n v="49.5"/>
  </r>
  <r>
    <n v="131"/>
    <n v="6"/>
    <d v="2018-01-06T00:00:00"/>
    <x v="0"/>
    <x v="4"/>
    <n v="4"/>
    <x v="3"/>
    <n v="13"/>
    <x v="5"/>
    <s v="Califónia"/>
    <n v="1"/>
    <s v="Excelente"/>
    <n v="1"/>
    <x v="4"/>
    <n v="1"/>
    <x v="1"/>
    <s v="Sem renda"/>
    <n v="5"/>
    <x v="1"/>
    <n v="1"/>
    <n v="1343105"/>
    <n v="15"/>
    <n v="9.5"/>
    <n v="5.5"/>
  </r>
  <r>
    <n v="132"/>
    <n v="5"/>
    <d v="2018-01-05T00:00:00"/>
    <x v="1"/>
    <x v="4"/>
    <n v="1"/>
    <x v="2"/>
    <n v="10"/>
    <x v="2"/>
    <s v="Brasil"/>
    <n v="5"/>
    <s v="Inaceitável"/>
    <n v="7"/>
    <x v="3"/>
    <n v="3"/>
    <x v="2"/>
    <s v="Até dez salários"/>
    <n v="1"/>
    <x v="3"/>
    <n v="9"/>
    <n v="1043104"/>
    <n v="153"/>
    <n v="99"/>
    <n v="54"/>
  </r>
  <r>
    <n v="133"/>
    <n v="144"/>
    <d v="2018-05-24T00:00:00"/>
    <x v="1"/>
    <x v="5"/>
    <n v="1"/>
    <x v="2"/>
    <n v="13"/>
    <x v="5"/>
    <s v="Califónia"/>
    <n v="5"/>
    <s v="Inaceitável"/>
    <n v="7"/>
    <x v="3"/>
    <n v="3"/>
    <x v="2"/>
    <s v="Até dez salários"/>
    <n v="4"/>
    <x v="2"/>
    <n v="5"/>
    <n v="1343243"/>
    <n v="75"/>
    <n v="47.5"/>
    <n v="27.5"/>
  </r>
  <r>
    <n v="134"/>
    <n v="132"/>
    <d v="2018-05-12T00:00:00"/>
    <x v="0"/>
    <x v="5"/>
    <n v="3"/>
    <x v="1"/>
    <n v="10"/>
    <x v="2"/>
    <s v="Brasil"/>
    <n v="2"/>
    <s v="Muito Bom "/>
    <n v="4"/>
    <x v="2"/>
    <n v="3"/>
    <x v="2"/>
    <s v="Até dez salários"/>
    <n v="4"/>
    <x v="2"/>
    <n v="1"/>
    <n v="1043231"/>
    <n v="17"/>
    <n v="11"/>
    <n v="6"/>
  </r>
  <r>
    <n v="135"/>
    <n v="74"/>
    <d v="2018-03-15T00:00:00"/>
    <x v="1"/>
    <x v="0"/>
    <n v="3"/>
    <x v="1"/>
    <n v="13"/>
    <x v="5"/>
    <s v="Califónia"/>
    <n v="3"/>
    <s v="Bom"/>
    <n v="5"/>
    <x v="0"/>
    <n v="2"/>
    <x v="0"/>
    <s v="Dois Salários"/>
    <n v="3"/>
    <x v="4"/>
    <n v="7"/>
    <n v="1343173"/>
    <n v="105"/>
    <n v="66.5"/>
    <n v="38.5"/>
  </r>
  <r>
    <n v="136"/>
    <n v="76"/>
    <d v="2018-03-17T00:00:00"/>
    <x v="0"/>
    <x v="0"/>
    <n v="4"/>
    <x v="3"/>
    <n v="10"/>
    <x v="2"/>
    <s v="Brasil"/>
    <n v="4"/>
    <s v="Restrições"/>
    <n v="6"/>
    <x v="6"/>
    <n v="1"/>
    <x v="1"/>
    <s v="Sem renda"/>
    <n v="2"/>
    <x v="0"/>
    <n v="4"/>
    <n v="1043175"/>
    <n v="68"/>
    <n v="44"/>
    <n v="24"/>
  </r>
  <r>
    <n v="137"/>
    <n v="142"/>
    <d v="2018-05-22T00:00:00"/>
    <x v="1"/>
    <x v="5"/>
    <n v="1"/>
    <x v="2"/>
    <n v="11"/>
    <x v="0"/>
    <s v="Portugal"/>
    <n v="3"/>
    <s v="Bom"/>
    <n v="5"/>
    <x v="0"/>
    <n v="2"/>
    <x v="0"/>
    <s v="Dois Salários"/>
    <n v="5"/>
    <x v="1"/>
    <n v="5"/>
    <n v="1143241"/>
    <n v="85"/>
    <n v="45"/>
    <n v="40"/>
  </r>
  <r>
    <n v="138"/>
    <n v="100"/>
    <d v="2018-04-10T00:00:00"/>
    <x v="1"/>
    <x v="3"/>
    <n v="1"/>
    <x v="2"/>
    <n v="12"/>
    <x v="1"/>
    <s v="Itália"/>
    <n v="5"/>
    <s v="Inaceitável"/>
    <n v="7"/>
    <x v="3"/>
    <n v="3"/>
    <x v="2"/>
    <s v="Até dez salários"/>
    <n v="3"/>
    <x v="4"/>
    <n v="8"/>
    <n v="1243199"/>
    <n v="136"/>
    <n v="72"/>
    <n v="64"/>
  </r>
  <r>
    <n v="139"/>
    <n v="52"/>
    <d v="2018-02-21T00:00:00"/>
    <x v="1"/>
    <x v="1"/>
    <n v="2"/>
    <x v="0"/>
    <n v="11"/>
    <x v="0"/>
    <s v="Portugal"/>
    <n v="1"/>
    <s v="Excelente"/>
    <n v="2"/>
    <x v="5"/>
    <n v="2"/>
    <x v="0"/>
    <s v="Dois Salários"/>
    <n v="4"/>
    <x v="2"/>
    <n v="3"/>
    <n v="1143151"/>
    <n v="51"/>
    <n v="33"/>
    <n v="18"/>
  </r>
  <r>
    <n v="140"/>
    <n v="63"/>
    <d v="2018-03-04T00:00:00"/>
    <x v="0"/>
    <x v="0"/>
    <n v="2"/>
    <x v="0"/>
    <n v="11"/>
    <x v="0"/>
    <s v="Portugal"/>
    <n v="2"/>
    <s v="Muito Bom "/>
    <n v="3"/>
    <x v="7"/>
    <n v="3"/>
    <x v="2"/>
    <s v="Até dez salários"/>
    <n v="5"/>
    <x v="1"/>
    <n v="5"/>
    <n v="1143162"/>
    <n v="85"/>
    <n v="55"/>
    <n v="30"/>
  </r>
  <r>
    <n v="141"/>
    <n v="90"/>
    <d v="2018-03-31T00:00:00"/>
    <x v="0"/>
    <x v="0"/>
    <n v="2"/>
    <x v="0"/>
    <n v="10"/>
    <x v="2"/>
    <s v="Brasil"/>
    <n v="1"/>
    <s v="Excelente"/>
    <n v="1"/>
    <x v="4"/>
    <n v="1"/>
    <x v="1"/>
    <s v="Sem renda"/>
    <n v="5"/>
    <x v="1"/>
    <n v="1"/>
    <n v="1043189"/>
    <n v="17"/>
    <n v="11"/>
    <n v="6"/>
  </r>
  <r>
    <n v="142"/>
    <n v="174"/>
    <d v="2018-06-23T00:00:00"/>
    <x v="0"/>
    <x v="2"/>
    <n v="1"/>
    <x v="2"/>
    <n v="11"/>
    <x v="0"/>
    <s v="Portugal"/>
    <n v="5"/>
    <s v="Inaceitável"/>
    <n v="7"/>
    <x v="3"/>
    <n v="3"/>
    <x v="2"/>
    <s v="Até dez salários"/>
    <n v="5"/>
    <x v="1"/>
    <n v="6"/>
    <n v="1143273"/>
    <n v="102"/>
    <n v="54"/>
    <n v="48"/>
  </r>
  <r>
    <n v="143"/>
    <n v="173"/>
    <d v="2018-06-22T00:00:00"/>
    <x v="1"/>
    <x v="2"/>
    <n v="2"/>
    <x v="0"/>
    <n v="13"/>
    <x v="5"/>
    <s v="Califónia"/>
    <n v="3"/>
    <s v="Bom"/>
    <n v="5"/>
    <x v="0"/>
    <n v="2"/>
    <x v="0"/>
    <s v="Dois Salários"/>
    <n v="4"/>
    <x v="2"/>
    <n v="7"/>
    <n v="1343272"/>
    <n v="105"/>
    <n v="66.5"/>
    <n v="38.5"/>
  </r>
  <r>
    <n v="144"/>
    <n v="122"/>
    <d v="2018-05-02T00:00:00"/>
    <x v="1"/>
    <x v="5"/>
    <n v="2"/>
    <x v="0"/>
    <n v="9"/>
    <x v="3"/>
    <s v="Brasil"/>
    <n v="4"/>
    <s v="Restrições"/>
    <n v="6"/>
    <x v="6"/>
    <n v="1"/>
    <x v="1"/>
    <s v="Sem renda"/>
    <n v="2"/>
    <x v="0"/>
    <n v="2"/>
    <n v="943221"/>
    <n v="32"/>
    <n v="20"/>
    <n v="12"/>
  </r>
  <r>
    <n v="145"/>
    <n v="94"/>
    <d v="2018-04-04T00:00:00"/>
    <x v="1"/>
    <x v="3"/>
    <n v="3"/>
    <x v="1"/>
    <n v="13"/>
    <x v="5"/>
    <s v="Califónia"/>
    <n v="5"/>
    <s v="Inaceitável"/>
    <n v="7"/>
    <x v="3"/>
    <n v="3"/>
    <x v="2"/>
    <s v="Até dez salários"/>
    <n v="5"/>
    <x v="1"/>
    <n v="4"/>
    <n v="1343193"/>
    <n v="60"/>
    <n v="38"/>
    <n v="22"/>
  </r>
  <r>
    <n v="146"/>
    <n v="158"/>
    <d v="2018-06-07T00:00:00"/>
    <x v="1"/>
    <x v="2"/>
    <n v="2"/>
    <x v="0"/>
    <n v="13"/>
    <x v="5"/>
    <s v="Califónia"/>
    <n v="3"/>
    <s v="Bom"/>
    <n v="5"/>
    <x v="0"/>
    <n v="2"/>
    <x v="0"/>
    <s v="Dois Salários"/>
    <n v="2"/>
    <x v="0"/>
    <n v="1"/>
    <n v="1343257"/>
    <n v="15"/>
    <n v="9.5"/>
    <n v="5.5"/>
  </r>
  <r>
    <n v="147"/>
    <n v="6"/>
    <d v="2018-01-06T00:00:00"/>
    <x v="0"/>
    <x v="4"/>
    <n v="2"/>
    <x v="0"/>
    <n v="13"/>
    <x v="5"/>
    <s v="Califónia"/>
    <n v="4"/>
    <s v="Restrições"/>
    <n v="6"/>
    <x v="6"/>
    <n v="1"/>
    <x v="1"/>
    <s v="Sem renda"/>
    <n v="3"/>
    <x v="4"/>
    <n v="5"/>
    <n v="1343105"/>
    <n v="75"/>
    <n v="47.5"/>
    <n v="27.5"/>
  </r>
  <r>
    <n v="148"/>
    <n v="105"/>
    <d v="2018-04-15T00:00:00"/>
    <x v="0"/>
    <x v="3"/>
    <n v="1"/>
    <x v="2"/>
    <n v="9"/>
    <x v="3"/>
    <s v="Brasil"/>
    <n v="2"/>
    <s v="Muito Bom "/>
    <n v="4"/>
    <x v="2"/>
    <n v="3"/>
    <x v="2"/>
    <s v="Até dez salários"/>
    <n v="3"/>
    <x v="4"/>
    <n v="9"/>
    <n v="943204"/>
    <n v="144"/>
    <n v="90"/>
    <n v="54"/>
  </r>
  <r>
    <n v="149"/>
    <n v="173"/>
    <d v="2018-06-22T00:00:00"/>
    <x v="1"/>
    <x v="2"/>
    <n v="4"/>
    <x v="3"/>
    <n v="11"/>
    <x v="0"/>
    <s v="Portugal"/>
    <n v="5"/>
    <s v="Inaceitável"/>
    <n v="7"/>
    <x v="3"/>
    <n v="3"/>
    <x v="2"/>
    <s v="Até dez salários"/>
    <n v="2"/>
    <x v="0"/>
    <n v="6"/>
    <n v="1143272"/>
    <n v="102"/>
    <n v="54"/>
    <n v="48"/>
  </r>
  <r>
    <n v="150"/>
    <n v="57"/>
    <d v="2018-02-26T00:00:00"/>
    <x v="1"/>
    <x v="1"/>
    <n v="3"/>
    <x v="1"/>
    <n v="14"/>
    <x v="4"/>
    <s v="Inglaterra"/>
    <n v="5"/>
    <s v="Inaceitável"/>
    <n v="7"/>
    <x v="3"/>
    <n v="3"/>
    <x v="2"/>
    <s v="Até dez salários"/>
    <n v="4"/>
    <x v="2"/>
    <n v="6"/>
    <n v="1443156"/>
    <n v="96"/>
    <n v="60"/>
    <n v="36"/>
  </r>
  <r>
    <n v="151"/>
    <n v="131"/>
    <d v="2018-05-11T00:00:00"/>
    <x v="1"/>
    <x v="5"/>
    <n v="2"/>
    <x v="0"/>
    <n v="9"/>
    <x v="3"/>
    <s v="Brasil"/>
    <n v="3"/>
    <s v="Bom"/>
    <n v="5"/>
    <x v="0"/>
    <n v="2"/>
    <x v="0"/>
    <s v="Dois Salários"/>
    <n v="3"/>
    <x v="4"/>
    <n v="10"/>
    <n v="943230"/>
    <n v="160"/>
    <n v="100"/>
    <n v="60"/>
  </r>
  <r>
    <n v="152"/>
    <n v="142"/>
    <d v="2018-05-22T00:00:00"/>
    <x v="1"/>
    <x v="5"/>
    <n v="1"/>
    <x v="2"/>
    <n v="12"/>
    <x v="1"/>
    <s v="Itália"/>
    <n v="2"/>
    <s v="Muito Bom "/>
    <n v="4"/>
    <x v="2"/>
    <n v="3"/>
    <x v="2"/>
    <s v="Até dez salários"/>
    <n v="1"/>
    <x v="3"/>
    <n v="3"/>
    <n v="1243241"/>
    <n v="51"/>
    <n v="27"/>
    <n v="24"/>
  </r>
  <r>
    <n v="153"/>
    <n v="11"/>
    <d v="2018-01-11T00:00:00"/>
    <x v="1"/>
    <x v="4"/>
    <n v="4"/>
    <x v="3"/>
    <n v="9"/>
    <x v="3"/>
    <s v="Brasil"/>
    <n v="4"/>
    <s v="Restrições"/>
    <n v="8"/>
    <x v="1"/>
    <n v="1"/>
    <x v="1"/>
    <s v="Sem renda"/>
    <n v="5"/>
    <x v="1"/>
    <n v="6"/>
    <n v="943110"/>
    <n v="96"/>
    <n v="60"/>
    <n v="36"/>
  </r>
  <r>
    <n v="154"/>
    <n v="57"/>
    <d v="2018-02-26T00:00:00"/>
    <x v="1"/>
    <x v="1"/>
    <n v="1"/>
    <x v="2"/>
    <n v="10"/>
    <x v="2"/>
    <s v="Brasil"/>
    <n v="2"/>
    <s v="Muito Bom "/>
    <n v="3"/>
    <x v="7"/>
    <n v="3"/>
    <x v="2"/>
    <s v="Até dez salários"/>
    <n v="3"/>
    <x v="4"/>
    <n v="10"/>
    <n v="1043156"/>
    <n v="170"/>
    <n v="110"/>
    <n v="60"/>
  </r>
  <r>
    <n v="155"/>
    <n v="180"/>
    <d v="2018-06-29T00:00:00"/>
    <x v="1"/>
    <x v="2"/>
    <n v="4"/>
    <x v="3"/>
    <n v="10"/>
    <x v="2"/>
    <s v="Brasil"/>
    <n v="2"/>
    <s v="Muito Bom "/>
    <n v="3"/>
    <x v="7"/>
    <n v="3"/>
    <x v="2"/>
    <s v="Até dez salários"/>
    <n v="3"/>
    <x v="4"/>
    <n v="10"/>
    <n v="1043279"/>
    <n v="170"/>
    <n v="110"/>
    <n v="60"/>
  </r>
  <r>
    <n v="156"/>
    <n v="52"/>
    <d v="2018-02-21T00:00:00"/>
    <x v="1"/>
    <x v="1"/>
    <n v="2"/>
    <x v="0"/>
    <n v="9"/>
    <x v="3"/>
    <s v="Brasil"/>
    <n v="4"/>
    <s v="Restrições"/>
    <n v="6"/>
    <x v="6"/>
    <n v="1"/>
    <x v="1"/>
    <s v="Sem renda"/>
    <n v="2"/>
    <x v="0"/>
    <n v="7"/>
    <n v="943151"/>
    <n v="112"/>
    <n v="70"/>
    <n v="42"/>
  </r>
  <r>
    <n v="157"/>
    <n v="177"/>
    <d v="2018-06-26T00:00:00"/>
    <x v="1"/>
    <x v="2"/>
    <n v="3"/>
    <x v="1"/>
    <n v="14"/>
    <x v="4"/>
    <s v="Inglaterra"/>
    <n v="3"/>
    <s v="Bom"/>
    <n v="5"/>
    <x v="0"/>
    <n v="2"/>
    <x v="0"/>
    <s v="Dois Salários"/>
    <n v="2"/>
    <x v="0"/>
    <n v="4"/>
    <n v="1443276"/>
    <n v="64"/>
    <n v="40"/>
    <n v="24"/>
  </r>
  <r>
    <n v="158"/>
    <n v="155"/>
    <d v="2018-06-04T00:00:00"/>
    <x v="1"/>
    <x v="2"/>
    <n v="1"/>
    <x v="2"/>
    <n v="13"/>
    <x v="5"/>
    <s v="Califónia"/>
    <n v="2"/>
    <s v="Muito Bom "/>
    <n v="3"/>
    <x v="7"/>
    <n v="3"/>
    <x v="2"/>
    <s v="Até dez salários"/>
    <n v="5"/>
    <x v="1"/>
    <n v="2"/>
    <n v="1343254"/>
    <n v="30"/>
    <n v="19"/>
    <n v="11"/>
  </r>
  <r>
    <n v="159"/>
    <n v="5"/>
    <d v="2018-01-05T00:00:00"/>
    <x v="1"/>
    <x v="4"/>
    <n v="3"/>
    <x v="1"/>
    <n v="9"/>
    <x v="3"/>
    <s v="Brasil"/>
    <n v="1"/>
    <s v="Excelente"/>
    <n v="1"/>
    <x v="4"/>
    <n v="1"/>
    <x v="1"/>
    <s v="Sem renda"/>
    <n v="1"/>
    <x v="3"/>
    <n v="5"/>
    <n v="943104"/>
    <n v="80"/>
    <n v="50"/>
    <n v="30"/>
  </r>
  <r>
    <n v="160"/>
    <n v="146"/>
    <d v="2018-05-26T00:00:00"/>
    <x v="0"/>
    <x v="5"/>
    <n v="2"/>
    <x v="0"/>
    <n v="14"/>
    <x v="4"/>
    <s v="Inglaterra"/>
    <n v="4"/>
    <s v="Restrições"/>
    <n v="8"/>
    <x v="1"/>
    <n v="1"/>
    <x v="1"/>
    <s v="Sem renda"/>
    <n v="5"/>
    <x v="1"/>
    <n v="8"/>
    <n v="1443245"/>
    <n v="128"/>
    <n v="80"/>
    <n v="48"/>
  </r>
  <r>
    <n v="161"/>
    <n v="59"/>
    <d v="2018-02-28T00:00:00"/>
    <x v="1"/>
    <x v="1"/>
    <n v="3"/>
    <x v="1"/>
    <n v="11"/>
    <x v="0"/>
    <s v="Portugal"/>
    <n v="4"/>
    <s v="Restrições"/>
    <n v="8"/>
    <x v="1"/>
    <n v="1"/>
    <x v="1"/>
    <s v="Sem renda"/>
    <n v="3"/>
    <x v="4"/>
    <n v="9"/>
    <n v="1143158"/>
    <n v="153"/>
    <n v="99"/>
    <n v="54"/>
  </r>
  <r>
    <n v="162"/>
    <n v="63"/>
    <d v="2018-03-04T00:00:00"/>
    <x v="0"/>
    <x v="0"/>
    <n v="3"/>
    <x v="1"/>
    <n v="14"/>
    <x v="4"/>
    <s v="Inglaterra"/>
    <n v="4"/>
    <s v="Restrições"/>
    <n v="6"/>
    <x v="6"/>
    <n v="1"/>
    <x v="1"/>
    <s v="Sem renda"/>
    <n v="1"/>
    <x v="3"/>
    <n v="8"/>
    <n v="1443162"/>
    <n v="128"/>
    <n v="80"/>
    <n v="48"/>
  </r>
  <r>
    <n v="163"/>
    <n v="164"/>
    <d v="2018-06-13T00:00:00"/>
    <x v="1"/>
    <x v="2"/>
    <n v="4"/>
    <x v="3"/>
    <n v="9"/>
    <x v="3"/>
    <s v="Brasil"/>
    <n v="2"/>
    <s v="Muito Bom "/>
    <n v="4"/>
    <x v="2"/>
    <n v="3"/>
    <x v="2"/>
    <s v="Até dez salários"/>
    <n v="5"/>
    <x v="1"/>
    <n v="10"/>
    <n v="943263"/>
    <n v="160"/>
    <n v="100"/>
    <n v="60"/>
  </r>
  <r>
    <n v="164"/>
    <n v="82"/>
    <d v="2018-03-23T00:00:00"/>
    <x v="1"/>
    <x v="0"/>
    <n v="3"/>
    <x v="1"/>
    <n v="14"/>
    <x v="4"/>
    <s v="Inglaterra"/>
    <n v="4"/>
    <s v="Restrições"/>
    <n v="8"/>
    <x v="1"/>
    <n v="1"/>
    <x v="1"/>
    <s v="Sem renda"/>
    <n v="1"/>
    <x v="3"/>
    <n v="5"/>
    <n v="1443181"/>
    <n v="80"/>
    <n v="50"/>
    <n v="30"/>
  </r>
  <r>
    <n v="165"/>
    <n v="27"/>
    <d v="2018-01-27T00:00:00"/>
    <x v="0"/>
    <x v="4"/>
    <n v="4"/>
    <x v="3"/>
    <n v="10"/>
    <x v="2"/>
    <s v="Brasil"/>
    <n v="1"/>
    <s v="Excelente"/>
    <n v="2"/>
    <x v="5"/>
    <n v="2"/>
    <x v="0"/>
    <s v="Dois Salários"/>
    <n v="2"/>
    <x v="0"/>
    <n v="5"/>
    <n v="1043126"/>
    <n v="85"/>
    <n v="55"/>
    <n v="30"/>
  </r>
  <r>
    <n v="166"/>
    <n v="9"/>
    <d v="2018-01-09T00:00:00"/>
    <x v="1"/>
    <x v="4"/>
    <n v="2"/>
    <x v="0"/>
    <n v="13"/>
    <x v="5"/>
    <s v="Califónia"/>
    <n v="1"/>
    <s v="Excelente"/>
    <n v="1"/>
    <x v="4"/>
    <n v="1"/>
    <x v="1"/>
    <s v="Sem renda"/>
    <n v="1"/>
    <x v="3"/>
    <n v="8"/>
    <n v="1343108"/>
    <n v="120"/>
    <n v="76"/>
    <n v="44"/>
  </r>
  <r>
    <n v="167"/>
    <n v="60"/>
    <d v="2018-03-01T00:00:00"/>
    <x v="1"/>
    <x v="0"/>
    <n v="1"/>
    <x v="2"/>
    <n v="10"/>
    <x v="2"/>
    <s v="Brasil"/>
    <n v="2"/>
    <s v="Muito Bom "/>
    <n v="4"/>
    <x v="2"/>
    <n v="3"/>
    <x v="2"/>
    <s v="Até dez salários"/>
    <n v="1"/>
    <x v="3"/>
    <n v="7"/>
    <n v="1043159"/>
    <n v="119"/>
    <n v="77"/>
    <n v="42"/>
  </r>
  <r>
    <n v="168"/>
    <n v="87"/>
    <d v="2018-03-28T00:00:00"/>
    <x v="1"/>
    <x v="0"/>
    <n v="4"/>
    <x v="3"/>
    <n v="10"/>
    <x v="2"/>
    <s v="Brasil"/>
    <n v="1"/>
    <s v="Excelente"/>
    <n v="2"/>
    <x v="5"/>
    <n v="2"/>
    <x v="0"/>
    <s v="Dois Salários"/>
    <n v="5"/>
    <x v="1"/>
    <n v="10"/>
    <n v="1043186"/>
    <n v="170"/>
    <n v="110"/>
    <n v="60"/>
  </r>
  <r>
    <n v="169"/>
    <n v="23"/>
    <d v="2018-01-23T00:00:00"/>
    <x v="1"/>
    <x v="4"/>
    <n v="2"/>
    <x v="0"/>
    <n v="9"/>
    <x v="3"/>
    <s v="Brasil"/>
    <n v="2"/>
    <s v="Muito Bom "/>
    <n v="4"/>
    <x v="2"/>
    <n v="3"/>
    <x v="2"/>
    <s v="Até dez salários"/>
    <n v="5"/>
    <x v="1"/>
    <n v="7"/>
    <n v="943122"/>
    <n v="112"/>
    <n v="70"/>
    <n v="42"/>
  </r>
  <r>
    <n v="170"/>
    <n v="89"/>
    <d v="2018-03-30T00:00:00"/>
    <x v="1"/>
    <x v="0"/>
    <n v="4"/>
    <x v="3"/>
    <n v="9"/>
    <x v="3"/>
    <s v="Brasil"/>
    <n v="4"/>
    <s v="Restrições"/>
    <n v="6"/>
    <x v="6"/>
    <n v="1"/>
    <x v="1"/>
    <s v="Sem renda"/>
    <n v="4"/>
    <x v="2"/>
    <n v="2"/>
    <n v="943188"/>
    <n v="32"/>
    <n v="20"/>
    <n v="12"/>
  </r>
  <r>
    <n v="171"/>
    <n v="86"/>
    <d v="2018-03-27T00:00:00"/>
    <x v="1"/>
    <x v="0"/>
    <n v="4"/>
    <x v="3"/>
    <n v="9"/>
    <x v="3"/>
    <s v="Brasil"/>
    <n v="5"/>
    <s v="Inaceitável"/>
    <n v="7"/>
    <x v="3"/>
    <n v="3"/>
    <x v="2"/>
    <s v="Até dez salários"/>
    <n v="3"/>
    <x v="4"/>
    <n v="6"/>
    <n v="943185"/>
    <n v="96"/>
    <n v="60"/>
    <n v="36"/>
  </r>
  <r>
    <n v="172"/>
    <n v="133"/>
    <d v="2018-05-13T00:00:00"/>
    <x v="0"/>
    <x v="5"/>
    <n v="2"/>
    <x v="0"/>
    <n v="11"/>
    <x v="0"/>
    <s v="Portugal"/>
    <n v="5"/>
    <s v="Inaceitável"/>
    <n v="7"/>
    <x v="3"/>
    <n v="3"/>
    <x v="2"/>
    <s v="Até dez salários"/>
    <n v="2"/>
    <x v="0"/>
    <n v="6"/>
    <n v="1143232"/>
    <n v="102"/>
    <n v="54"/>
    <n v="48"/>
  </r>
  <r>
    <n v="173"/>
    <n v="108"/>
    <d v="2018-04-18T00:00:00"/>
    <x v="1"/>
    <x v="3"/>
    <n v="4"/>
    <x v="3"/>
    <n v="14"/>
    <x v="4"/>
    <s v="Inglaterra"/>
    <n v="4"/>
    <s v="Restrições"/>
    <n v="8"/>
    <x v="1"/>
    <n v="1"/>
    <x v="1"/>
    <s v="Sem renda"/>
    <n v="4"/>
    <x v="2"/>
    <n v="9"/>
    <n v="1443207"/>
    <n v="144"/>
    <n v="90"/>
    <n v="54"/>
  </r>
  <r>
    <n v="174"/>
    <n v="89"/>
    <d v="2018-03-30T00:00:00"/>
    <x v="1"/>
    <x v="0"/>
    <n v="1"/>
    <x v="2"/>
    <n v="13"/>
    <x v="5"/>
    <s v="Califónia"/>
    <n v="2"/>
    <s v="Muito Bom "/>
    <n v="3"/>
    <x v="7"/>
    <n v="3"/>
    <x v="2"/>
    <s v="Até dez salários"/>
    <n v="1"/>
    <x v="3"/>
    <n v="8"/>
    <n v="1343188"/>
    <n v="120"/>
    <n v="76"/>
    <n v="44"/>
  </r>
  <r>
    <n v="175"/>
    <n v="153"/>
    <d v="2018-06-02T00:00:00"/>
    <x v="0"/>
    <x v="2"/>
    <n v="1"/>
    <x v="2"/>
    <n v="12"/>
    <x v="1"/>
    <s v="Itália"/>
    <n v="2"/>
    <s v="Muito Bom "/>
    <n v="3"/>
    <x v="7"/>
    <n v="3"/>
    <x v="2"/>
    <s v="Até dez salários"/>
    <n v="2"/>
    <x v="0"/>
    <n v="10"/>
    <n v="1243252"/>
    <n v="130"/>
    <n v="80"/>
    <n v="50"/>
  </r>
  <r>
    <n v="176"/>
    <n v="91"/>
    <d v="2018-04-01T00:00:00"/>
    <x v="0"/>
    <x v="3"/>
    <n v="3"/>
    <x v="1"/>
    <n v="9"/>
    <x v="3"/>
    <s v="Brasil"/>
    <n v="4"/>
    <s v="Restrições"/>
    <n v="8"/>
    <x v="1"/>
    <n v="1"/>
    <x v="1"/>
    <s v="Sem renda"/>
    <n v="1"/>
    <x v="3"/>
    <n v="2"/>
    <n v="943190"/>
    <n v="32"/>
    <n v="20"/>
    <n v="12"/>
  </r>
  <r>
    <n v="177"/>
    <n v="144"/>
    <d v="2018-05-24T00:00:00"/>
    <x v="1"/>
    <x v="5"/>
    <n v="4"/>
    <x v="3"/>
    <n v="10"/>
    <x v="2"/>
    <s v="Brasil"/>
    <n v="5"/>
    <s v="Inaceitável"/>
    <n v="7"/>
    <x v="3"/>
    <n v="3"/>
    <x v="2"/>
    <s v="Até dez salários"/>
    <n v="1"/>
    <x v="3"/>
    <n v="5"/>
    <n v="1043243"/>
    <n v="85"/>
    <n v="55"/>
    <n v="30"/>
  </r>
  <r>
    <n v="178"/>
    <n v="179"/>
    <d v="2018-06-28T00:00:00"/>
    <x v="1"/>
    <x v="2"/>
    <n v="3"/>
    <x v="1"/>
    <n v="13"/>
    <x v="5"/>
    <s v="Califónia"/>
    <n v="2"/>
    <s v="Muito Bom "/>
    <n v="4"/>
    <x v="2"/>
    <n v="3"/>
    <x v="2"/>
    <s v="Até dez salários"/>
    <n v="3"/>
    <x v="4"/>
    <n v="4"/>
    <n v="1343278"/>
    <n v="60"/>
    <n v="38"/>
    <n v="22"/>
  </r>
  <r>
    <n v="179"/>
    <n v="15"/>
    <d v="2018-01-15T00:00:00"/>
    <x v="1"/>
    <x v="4"/>
    <n v="1"/>
    <x v="2"/>
    <n v="14"/>
    <x v="4"/>
    <s v="Inglaterra"/>
    <n v="5"/>
    <s v="Inaceitável"/>
    <n v="7"/>
    <x v="3"/>
    <n v="3"/>
    <x v="2"/>
    <s v="Até dez salários"/>
    <n v="2"/>
    <x v="0"/>
    <n v="8"/>
    <n v="1443114"/>
    <n v="128"/>
    <n v="80"/>
    <n v="48"/>
  </r>
  <r>
    <n v="180"/>
    <n v="149"/>
    <d v="2018-05-29T00:00:00"/>
    <x v="1"/>
    <x v="5"/>
    <n v="1"/>
    <x v="2"/>
    <n v="11"/>
    <x v="0"/>
    <s v="Portugal"/>
    <n v="1"/>
    <s v="Excelente"/>
    <n v="1"/>
    <x v="4"/>
    <n v="1"/>
    <x v="1"/>
    <s v="Sem renda"/>
    <n v="2"/>
    <x v="0"/>
    <n v="4"/>
    <n v="1143248"/>
    <n v="68"/>
    <n v="36"/>
    <n v="32"/>
  </r>
  <r>
    <n v="181"/>
    <n v="147"/>
    <d v="2018-05-27T00:00:00"/>
    <x v="0"/>
    <x v="5"/>
    <n v="4"/>
    <x v="3"/>
    <n v="10"/>
    <x v="2"/>
    <s v="Brasil"/>
    <n v="5"/>
    <s v="Inaceitável"/>
    <n v="7"/>
    <x v="3"/>
    <n v="3"/>
    <x v="2"/>
    <s v="Até dez salários"/>
    <n v="3"/>
    <x v="4"/>
    <n v="7"/>
    <n v="1043246"/>
    <n v="119"/>
    <n v="77"/>
    <n v="42"/>
  </r>
  <r>
    <n v="182"/>
    <n v="164"/>
    <d v="2018-06-13T00:00:00"/>
    <x v="1"/>
    <x v="2"/>
    <n v="4"/>
    <x v="3"/>
    <n v="9"/>
    <x v="3"/>
    <s v="Brasil"/>
    <n v="1"/>
    <s v="Excelente"/>
    <n v="2"/>
    <x v="5"/>
    <n v="2"/>
    <x v="0"/>
    <s v="Dois Salários"/>
    <n v="5"/>
    <x v="1"/>
    <n v="5"/>
    <n v="943263"/>
    <n v="80"/>
    <n v="50"/>
    <n v="30"/>
  </r>
  <r>
    <n v="183"/>
    <n v="104"/>
    <d v="2018-04-14T00:00:00"/>
    <x v="0"/>
    <x v="3"/>
    <n v="2"/>
    <x v="0"/>
    <n v="13"/>
    <x v="5"/>
    <s v="Califónia"/>
    <n v="4"/>
    <s v="Restrições"/>
    <n v="6"/>
    <x v="6"/>
    <n v="1"/>
    <x v="1"/>
    <s v="Sem renda"/>
    <n v="4"/>
    <x v="2"/>
    <n v="7"/>
    <n v="1343203"/>
    <n v="105"/>
    <n v="66.5"/>
    <n v="38.5"/>
  </r>
  <r>
    <n v="184"/>
    <n v="66"/>
    <d v="2018-03-07T00:00:00"/>
    <x v="1"/>
    <x v="0"/>
    <n v="4"/>
    <x v="3"/>
    <n v="13"/>
    <x v="5"/>
    <s v="Califónia"/>
    <n v="4"/>
    <s v="Restrições"/>
    <n v="8"/>
    <x v="1"/>
    <n v="1"/>
    <x v="1"/>
    <s v="Sem renda"/>
    <n v="5"/>
    <x v="1"/>
    <n v="2"/>
    <n v="1343165"/>
    <n v="30"/>
    <n v="19"/>
    <n v="11"/>
  </r>
  <r>
    <n v="185"/>
    <n v="166"/>
    <d v="2018-06-15T00:00:00"/>
    <x v="1"/>
    <x v="2"/>
    <n v="3"/>
    <x v="1"/>
    <n v="10"/>
    <x v="2"/>
    <s v="Brasil"/>
    <n v="1"/>
    <s v="Excelente"/>
    <n v="1"/>
    <x v="4"/>
    <n v="1"/>
    <x v="1"/>
    <s v="Sem renda"/>
    <n v="1"/>
    <x v="3"/>
    <n v="8"/>
    <n v="1043265"/>
    <n v="136"/>
    <n v="88"/>
    <n v="48"/>
  </r>
  <r>
    <n v="186"/>
    <n v="137"/>
    <d v="2018-05-17T00:00:00"/>
    <x v="1"/>
    <x v="5"/>
    <n v="2"/>
    <x v="0"/>
    <n v="13"/>
    <x v="5"/>
    <s v="Califónia"/>
    <n v="2"/>
    <s v="Muito Bom "/>
    <n v="3"/>
    <x v="7"/>
    <n v="3"/>
    <x v="2"/>
    <s v="Até dez salários"/>
    <n v="3"/>
    <x v="4"/>
    <n v="7"/>
    <n v="1343236"/>
    <n v="105"/>
    <n v="66.5"/>
    <n v="38.5"/>
  </r>
  <r>
    <n v="187"/>
    <n v="178"/>
    <d v="2018-06-27T00:00:00"/>
    <x v="1"/>
    <x v="2"/>
    <n v="2"/>
    <x v="0"/>
    <n v="9"/>
    <x v="3"/>
    <s v="Brasil"/>
    <n v="2"/>
    <s v="Muito Bom "/>
    <n v="3"/>
    <x v="7"/>
    <n v="3"/>
    <x v="2"/>
    <s v="Até dez salários"/>
    <n v="3"/>
    <x v="4"/>
    <n v="7"/>
    <n v="943277"/>
    <n v="112"/>
    <n v="70"/>
    <n v="42"/>
  </r>
  <r>
    <n v="188"/>
    <n v="77"/>
    <d v="2018-03-18T00:00:00"/>
    <x v="0"/>
    <x v="0"/>
    <n v="2"/>
    <x v="0"/>
    <n v="14"/>
    <x v="4"/>
    <s v="Inglaterra"/>
    <n v="4"/>
    <s v="Restrições"/>
    <n v="8"/>
    <x v="1"/>
    <n v="1"/>
    <x v="1"/>
    <s v="Sem renda"/>
    <n v="5"/>
    <x v="1"/>
    <n v="3"/>
    <n v="1443176"/>
    <n v="48"/>
    <n v="30"/>
    <n v="18"/>
  </r>
  <r>
    <n v="189"/>
    <n v="178"/>
    <d v="2018-06-27T00:00:00"/>
    <x v="1"/>
    <x v="2"/>
    <n v="1"/>
    <x v="2"/>
    <n v="12"/>
    <x v="1"/>
    <s v="Itália"/>
    <n v="2"/>
    <s v="Muito Bom "/>
    <n v="4"/>
    <x v="2"/>
    <n v="3"/>
    <x v="2"/>
    <s v="Até dez salários"/>
    <n v="2"/>
    <x v="0"/>
    <n v="4"/>
    <n v="1243277"/>
    <n v="56"/>
    <n v="36"/>
    <n v="20"/>
  </r>
  <r>
    <n v="190"/>
    <n v="74"/>
    <d v="2018-03-15T00:00:00"/>
    <x v="1"/>
    <x v="0"/>
    <n v="3"/>
    <x v="1"/>
    <n v="12"/>
    <x v="1"/>
    <s v="Itália"/>
    <n v="3"/>
    <s v="Bom"/>
    <n v="5"/>
    <x v="0"/>
    <n v="2"/>
    <x v="0"/>
    <s v="Dois Salários"/>
    <n v="2"/>
    <x v="0"/>
    <n v="7"/>
    <n v="1243173"/>
    <n v="119"/>
    <n v="63"/>
    <n v="56"/>
  </r>
  <r>
    <n v="191"/>
    <n v="69"/>
    <d v="2018-03-10T00:00:00"/>
    <x v="0"/>
    <x v="0"/>
    <n v="3"/>
    <x v="1"/>
    <n v="12"/>
    <x v="1"/>
    <s v="Itália"/>
    <n v="1"/>
    <s v="Excelente"/>
    <n v="1"/>
    <x v="4"/>
    <n v="1"/>
    <x v="1"/>
    <s v="Sem renda"/>
    <n v="5"/>
    <x v="1"/>
    <n v="7"/>
    <n v="1243168"/>
    <n v="119"/>
    <n v="63"/>
    <n v="56"/>
  </r>
  <r>
    <n v="192"/>
    <n v="99"/>
    <d v="2018-04-09T00:00:00"/>
    <x v="1"/>
    <x v="3"/>
    <n v="4"/>
    <x v="3"/>
    <n v="13"/>
    <x v="5"/>
    <s v="Califónia"/>
    <n v="2"/>
    <s v="Muito Bom "/>
    <n v="3"/>
    <x v="7"/>
    <n v="3"/>
    <x v="2"/>
    <s v="Até dez salários"/>
    <n v="3"/>
    <x v="4"/>
    <n v="4"/>
    <n v="1343198"/>
    <n v="60"/>
    <n v="38"/>
    <n v="22"/>
  </r>
  <r>
    <n v="193"/>
    <n v="118"/>
    <d v="2018-04-28T00:00:00"/>
    <x v="0"/>
    <x v="3"/>
    <n v="1"/>
    <x v="2"/>
    <n v="10"/>
    <x v="2"/>
    <s v="Brasil"/>
    <n v="1"/>
    <s v="Excelente"/>
    <n v="1"/>
    <x v="4"/>
    <n v="1"/>
    <x v="1"/>
    <s v="Sem renda"/>
    <n v="5"/>
    <x v="1"/>
    <n v="10"/>
    <n v="1043217"/>
    <n v="170"/>
    <n v="110"/>
    <n v="60"/>
  </r>
  <r>
    <n v="194"/>
    <n v="138"/>
    <d v="2018-05-18T00:00:00"/>
    <x v="1"/>
    <x v="5"/>
    <n v="4"/>
    <x v="3"/>
    <n v="14"/>
    <x v="4"/>
    <s v="Inglaterra"/>
    <n v="2"/>
    <s v="Muito Bom "/>
    <n v="3"/>
    <x v="7"/>
    <n v="3"/>
    <x v="2"/>
    <s v="Até dez salários"/>
    <n v="3"/>
    <x v="4"/>
    <n v="8"/>
    <n v="1443237"/>
    <n v="128"/>
    <n v="80"/>
    <n v="48"/>
  </r>
  <r>
    <n v="195"/>
    <n v="63"/>
    <d v="2018-03-04T00:00:00"/>
    <x v="0"/>
    <x v="0"/>
    <n v="2"/>
    <x v="0"/>
    <n v="11"/>
    <x v="0"/>
    <s v="Portugal"/>
    <n v="4"/>
    <s v="Restrições"/>
    <n v="8"/>
    <x v="1"/>
    <n v="1"/>
    <x v="1"/>
    <s v="Sem renda"/>
    <n v="1"/>
    <x v="3"/>
    <n v="10"/>
    <n v="1143162"/>
    <n v="170"/>
    <n v="110"/>
    <n v="60"/>
  </r>
  <r>
    <n v="196"/>
    <n v="75"/>
    <d v="2018-03-16T00:00:00"/>
    <x v="1"/>
    <x v="0"/>
    <n v="1"/>
    <x v="2"/>
    <n v="11"/>
    <x v="0"/>
    <s v="Portugal"/>
    <n v="5"/>
    <s v="Inaceitável"/>
    <n v="7"/>
    <x v="3"/>
    <n v="3"/>
    <x v="2"/>
    <s v="Até dez salários"/>
    <n v="2"/>
    <x v="0"/>
    <n v="8"/>
    <n v="1143174"/>
    <n v="136"/>
    <n v="88"/>
    <n v="48"/>
  </r>
  <r>
    <n v="197"/>
    <n v="33"/>
    <d v="2018-02-02T00:00:00"/>
    <x v="1"/>
    <x v="1"/>
    <n v="1"/>
    <x v="2"/>
    <n v="11"/>
    <x v="0"/>
    <s v="Portugal"/>
    <n v="4"/>
    <s v="Restrições"/>
    <n v="8"/>
    <x v="1"/>
    <n v="1"/>
    <x v="1"/>
    <s v="Sem renda"/>
    <n v="4"/>
    <x v="2"/>
    <n v="7"/>
    <n v="1143132"/>
    <n v="119"/>
    <n v="77"/>
    <n v="42"/>
  </r>
  <r>
    <n v="198"/>
    <n v="133"/>
    <d v="2018-05-13T00:00:00"/>
    <x v="0"/>
    <x v="5"/>
    <n v="4"/>
    <x v="3"/>
    <n v="14"/>
    <x v="4"/>
    <s v="Inglaterra"/>
    <n v="1"/>
    <s v="Excelente"/>
    <n v="2"/>
    <x v="5"/>
    <n v="2"/>
    <x v="0"/>
    <s v="Dois Salários"/>
    <n v="5"/>
    <x v="1"/>
    <n v="1"/>
    <n v="1443232"/>
    <n v="16"/>
    <n v="10"/>
    <n v="6"/>
  </r>
  <r>
    <n v="199"/>
    <n v="3"/>
    <d v="2018-01-03T00:00:00"/>
    <x v="1"/>
    <x v="4"/>
    <n v="1"/>
    <x v="2"/>
    <n v="14"/>
    <x v="4"/>
    <s v="Inglaterra"/>
    <n v="4"/>
    <s v="Restrições"/>
    <n v="8"/>
    <x v="1"/>
    <n v="1"/>
    <x v="1"/>
    <s v="Sem renda"/>
    <n v="4"/>
    <x v="2"/>
    <n v="4"/>
    <n v="1443102"/>
    <n v="64"/>
    <n v="40"/>
    <n v="24"/>
  </r>
  <r>
    <n v="200"/>
    <n v="75"/>
    <d v="2018-03-16T00:00:00"/>
    <x v="1"/>
    <x v="0"/>
    <n v="3"/>
    <x v="1"/>
    <n v="13"/>
    <x v="5"/>
    <s v="Califónia"/>
    <n v="3"/>
    <s v="Bom"/>
    <n v="5"/>
    <x v="0"/>
    <n v="2"/>
    <x v="0"/>
    <s v="Dois Salários"/>
    <n v="3"/>
    <x v="4"/>
    <n v="7"/>
    <n v="1343174"/>
    <n v="105"/>
    <n v="66.5"/>
    <n v="38.5"/>
  </r>
  <r>
    <n v="201"/>
    <n v="79"/>
    <d v="2018-03-20T00:00:00"/>
    <x v="1"/>
    <x v="0"/>
    <n v="2"/>
    <x v="0"/>
    <n v="10"/>
    <x v="2"/>
    <s v="Brasil"/>
    <n v="1"/>
    <s v="Excelente"/>
    <n v="1"/>
    <x v="4"/>
    <n v="1"/>
    <x v="1"/>
    <s v="Sem renda"/>
    <n v="2"/>
    <x v="0"/>
    <n v="8"/>
    <n v="1043178"/>
    <n v="136"/>
    <n v="88"/>
    <n v="48"/>
  </r>
  <r>
    <n v="202"/>
    <n v="170"/>
    <d v="2018-06-19T00:00:00"/>
    <x v="1"/>
    <x v="2"/>
    <n v="3"/>
    <x v="1"/>
    <n v="14"/>
    <x v="4"/>
    <s v="Inglaterra"/>
    <n v="2"/>
    <s v="Muito Bom "/>
    <n v="3"/>
    <x v="7"/>
    <n v="3"/>
    <x v="2"/>
    <s v="Até dez salários"/>
    <n v="3"/>
    <x v="4"/>
    <n v="1"/>
    <n v="1443269"/>
    <n v="16"/>
    <n v="10"/>
    <n v="6"/>
  </r>
  <r>
    <n v="203"/>
    <n v="105"/>
    <d v="2018-04-15T00:00:00"/>
    <x v="0"/>
    <x v="3"/>
    <n v="1"/>
    <x v="2"/>
    <n v="12"/>
    <x v="1"/>
    <s v="Itália"/>
    <n v="2"/>
    <s v="Muito Bom "/>
    <n v="3"/>
    <x v="7"/>
    <n v="3"/>
    <x v="2"/>
    <s v="Até dez salários"/>
    <n v="1"/>
    <x v="3"/>
    <n v="6"/>
    <n v="1243204"/>
    <n v="102"/>
    <n v="54"/>
    <n v="48"/>
  </r>
  <r>
    <n v="204"/>
    <n v="140"/>
    <d v="2018-05-20T00:00:00"/>
    <x v="0"/>
    <x v="5"/>
    <n v="2"/>
    <x v="0"/>
    <n v="12"/>
    <x v="1"/>
    <s v="Itália"/>
    <n v="1"/>
    <s v="Excelente"/>
    <n v="2"/>
    <x v="5"/>
    <n v="2"/>
    <x v="0"/>
    <s v="Dois Salários"/>
    <n v="3"/>
    <x v="4"/>
    <n v="2"/>
    <n v="1243239"/>
    <n v="34"/>
    <n v="18"/>
    <n v="16"/>
  </r>
  <r>
    <n v="205"/>
    <n v="113"/>
    <d v="2018-04-23T00:00:00"/>
    <x v="1"/>
    <x v="3"/>
    <n v="2"/>
    <x v="0"/>
    <n v="11"/>
    <x v="0"/>
    <s v="Portugal"/>
    <n v="4"/>
    <s v="Restrições"/>
    <n v="8"/>
    <x v="1"/>
    <n v="1"/>
    <x v="1"/>
    <s v="Sem renda"/>
    <n v="4"/>
    <x v="2"/>
    <n v="7"/>
    <n v="1143212"/>
    <n v="119"/>
    <n v="77"/>
    <n v="42"/>
  </r>
  <r>
    <n v="206"/>
    <n v="176"/>
    <d v="2018-06-25T00:00:00"/>
    <x v="1"/>
    <x v="2"/>
    <n v="3"/>
    <x v="1"/>
    <n v="12"/>
    <x v="1"/>
    <s v="Itália"/>
    <n v="4"/>
    <s v="Restrições"/>
    <n v="8"/>
    <x v="1"/>
    <n v="1"/>
    <x v="1"/>
    <s v="Sem renda"/>
    <n v="2"/>
    <x v="0"/>
    <n v="10"/>
    <n v="1243275"/>
    <n v="140"/>
    <n v="90"/>
    <n v="50"/>
  </r>
  <r>
    <n v="207"/>
    <n v="37"/>
    <d v="2018-02-06T00:00:00"/>
    <x v="1"/>
    <x v="1"/>
    <n v="1"/>
    <x v="2"/>
    <n v="14"/>
    <x v="4"/>
    <s v="Inglaterra"/>
    <n v="1"/>
    <s v="Excelente"/>
    <n v="2"/>
    <x v="5"/>
    <n v="2"/>
    <x v="0"/>
    <s v="Dois Salários"/>
    <n v="3"/>
    <x v="4"/>
    <n v="10"/>
    <n v="1443136"/>
    <n v="160"/>
    <n v="100"/>
    <n v="60"/>
  </r>
  <r>
    <n v="208"/>
    <n v="56"/>
    <d v="2018-02-25T00:00:00"/>
    <x v="0"/>
    <x v="1"/>
    <n v="1"/>
    <x v="2"/>
    <n v="12"/>
    <x v="1"/>
    <s v="Itália"/>
    <n v="1"/>
    <s v="Excelente"/>
    <n v="1"/>
    <x v="4"/>
    <n v="1"/>
    <x v="1"/>
    <s v="Sem renda"/>
    <n v="2"/>
    <x v="0"/>
    <n v="3"/>
    <n v="1243155"/>
    <n v="51"/>
    <n v="27"/>
    <n v="24"/>
  </r>
  <r>
    <n v="209"/>
    <n v="35"/>
    <d v="2018-02-04T00:00:00"/>
    <x v="0"/>
    <x v="1"/>
    <n v="1"/>
    <x v="2"/>
    <n v="14"/>
    <x v="4"/>
    <s v="Inglaterra"/>
    <n v="4"/>
    <s v="Restrições"/>
    <n v="6"/>
    <x v="6"/>
    <n v="1"/>
    <x v="1"/>
    <s v="Sem renda"/>
    <n v="4"/>
    <x v="2"/>
    <n v="10"/>
    <n v="1443134"/>
    <n v="160"/>
    <n v="100"/>
    <n v="60"/>
  </r>
  <r>
    <n v="210"/>
    <n v="179"/>
    <d v="2018-06-28T00:00:00"/>
    <x v="1"/>
    <x v="2"/>
    <n v="3"/>
    <x v="1"/>
    <n v="12"/>
    <x v="1"/>
    <s v="Itália"/>
    <n v="3"/>
    <s v="Bom"/>
    <n v="5"/>
    <x v="0"/>
    <n v="2"/>
    <x v="0"/>
    <s v="Dois Salários"/>
    <n v="1"/>
    <x v="3"/>
    <n v="7"/>
    <n v="1243278"/>
    <n v="98"/>
    <n v="63"/>
    <n v="35"/>
  </r>
  <r>
    <n v="211"/>
    <n v="179"/>
    <d v="2018-06-28T00:00:00"/>
    <x v="1"/>
    <x v="2"/>
    <n v="3"/>
    <x v="1"/>
    <n v="9"/>
    <x v="3"/>
    <s v="Brasil"/>
    <n v="5"/>
    <s v="Inaceitável"/>
    <n v="7"/>
    <x v="3"/>
    <n v="3"/>
    <x v="2"/>
    <s v="Até dez salários"/>
    <n v="2"/>
    <x v="0"/>
    <n v="3"/>
    <n v="943278"/>
    <n v="48"/>
    <n v="30"/>
    <n v="18"/>
  </r>
  <r>
    <n v="212"/>
    <n v="107"/>
    <d v="2018-04-17T00:00:00"/>
    <x v="1"/>
    <x v="3"/>
    <n v="3"/>
    <x v="1"/>
    <n v="13"/>
    <x v="5"/>
    <s v="Califónia"/>
    <n v="3"/>
    <s v="Bom"/>
    <n v="5"/>
    <x v="0"/>
    <n v="2"/>
    <x v="0"/>
    <s v="Dois Salários"/>
    <n v="2"/>
    <x v="0"/>
    <n v="5"/>
    <n v="1343206"/>
    <n v="75"/>
    <n v="47.5"/>
    <n v="27.5"/>
  </r>
  <r>
    <n v="213"/>
    <n v="61"/>
    <d v="2018-03-02T00:00:00"/>
    <x v="1"/>
    <x v="0"/>
    <n v="1"/>
    <x v="2"/>
    <n v="14"/>
    <x v="4"/>
    <s v="Inglaterra"/>
    <n v="2"/>
    <s v="Muito Bom "/>
    <n v="3"/>
    <x v="7"/>
    <n v="3"/>
    <x v="2"/>
    <s v="Até dez salários"/>
    <n v="3"/>
    <x v="4"/>
    <n v="7"/>
    <n v="1443160"/>
    <n v="112"/>
    <n v="70"/>
    <n v="42"/>
  </r>
  <r>
    <n v="214"/>
    <n v="65"/>
    <d v="2018-03-06T00:00:00"/>
    <x v="1"/>
    <x v="0"/>
    <n v="1"/>
    <x v="2"/>
    <n v="11"/>
    <x v="0"/>
    <s v="Portugal"/>
    <n v="4"/>
    <s v="Restrições"/>
    <n v="8"/>
    <x v="1"/>
    <n v="1"/>
    <x v="1"/>
    <s v="Sem renda"/>
    <n v="5"/>
    <x v="1"/>
    <n v="10"/>
    <n v="1143164"/>
    <n v="170"/>
    <n v="110"/>
    <n v="60"/>
  </r>
  <r>
    <n v="215"/>
    <n v="93"/>
    <d v="2018-04-03T00:00:00"/>
    <x v="1"/>
    <x v="3"/>
    <n v="1"/>
    <x v="2"/>
    <n v="14"/>
    <x v="4"/>
    <s v="Inglaterra"/>
    <n v="1"/>
    <s v="Excelente"/>
    <n v="2"/>
    <x v="5"/>
    <n v="2"/>
    <x v="0"/>
    <s v="Dois Salários"/>
    <n v="1"/>
    <x v="3"/>
    <n v="5"/>
    <n v="1443192"/>
    <n v="80"/>
    <n v="50"/>
    <n v="30"/>
  </r>
  <r>
    <n v="216"/>
    <n v="106"/>
    <d v="2018-04-16T00:00:00"/>
    <x v="1"/>
    <x v="3"/>
    <n v="2"/>
    <x v="0"/>
    <n v="12"/>
    <x v="1"/>
    <s v="Itália"/>
    <n v="3"/>
    <s v="Bom"/>
    <n v="5"/>
    <x v="0"/>
    <n v="2"/>
    <x v="0"/>
    <s v="Dois Salários"/>
    <n v="5"/>
    <x v="1"/>
    <n v="3"/>
    <n v="1243205"/>
    <n v="51"/>
    <n v="27"/>
    <n v="24"/>
  </r>
  <r>
    <n v="217"/>
    <n v="53"/>
    <d v="2018-02-22T00:00:00"/>
    <x v="1"/>
    <x v="1"/>
    <n v="3"/>
    <x v="1"/>
    <n v="10"/>
    <x v="2"/>
    <s v="Brasil"/>
    <n v="2"/>
    <s v="Muito Bom "/>
    <n v="4"/>
    <x v="2"/>
    <n v="3"/>
    <x v="2"/>
    <s v="Até dez salários"/>
    <n v="3"/>
    <x v="4"/>
    <n v="1"/>
    <n v="1043152"/>
    <n v="17"/>
    <n v="11"/>
    <n v="6"/>
  </r>
  <r>
    <n v="218"/>
    <n v="113"/>
    <d v="2018-04-23T00:00:00"/>
    <x v="1"/>
    <x v="3"/>
    <n v="1"/>
    <x v="2"/>
    <n v="12"/>
    <x v="1"/>
    <s v="Itália"/>
    <n v="5"/>
    <s v="Inaceitável"/>
    <n v="7"/>
    <x v="3"/>
    <n v="3"/>
    <x v="2"/>
    <s v="Até dez salários"/>
    <n v="3"/>
    <x v="4"/>
    <n v="4"/>
    <n v="1243212"/>
    <n v="68"/>
    <n v="36"/>
    <n v="32"/>
  </r>
  <r>
    <n v="219"/>
    <n v="16"/>
    <d v="2018-01-16T00:00:00"/>
    <x v="1"/>
    <x v="4"/>
    <n v="2"/>
    <x v="0"/>
    <n v="14"/>
    <x v="4"/>
    <s v="Inglaterra"/>
    <n v="2"/>
    <s v="Muito Bom "/>
    <n v="3"/>
    <x v="7"/>
    <n v="3"/>
    <x v="2"/>
    <s v="Até dez salários"/>
    <n v="1"/>
    <x v="3"/>
    <n v="1"/>
    <n v="1443115"/>
    <n v="16"/>
    <n v="10"/>
    <n v="6"/>
  </r>
  <r>
    <n v="220"/>
    <n v="89"/>
    <d v="2018-03-30T00:00:00"/>
    <x v="1"/>
    <x v="0"/>
    <n v="1"/>
    <x v="2"/>
    <n v="10"/>
    <x v="2"/>
    <s v="Brasil"/>
    <n v="3"/>
    <s v="Bom"/>
    <n v="5"/>
    <x v="0"/>
    <n v="2"/>
    <x v="0"/>
    <s v="Dois Salários"/>
    <n v="3"/>
    <x v="4"/>
    <n v="10"/>
    <n v="1043188"/>
    <n v="170"/>
    <n v="110"/>
    <n v="60"/>
  </r>
  <r>
    <n v="221"/>
    <n v="70"/>
    <d v="2018-03-11T00:00:00"/>
    <x v="0"/>
    <x v="0"/>
    <n v="4"/>
    <x v="3"/>
    <n v="14"/>
    <x v="4"/>
    <s v="Inglaterra"/>
    <n v="4"/>
    <s v="Restrições"/>
    <n v="8"/>
    <x v="1"/>
    <n v="1"/>
    <x v="1"/>
    <s v="Sem renda"/>
    <n v="4"/>
    <x v="2"/>
    <n v="10"/>
    <n v="1443169"/>
    <n v="160"/>
    <n v="100"/>
    <n v="60"/>
  </r>
  <r>
    <n v="222"/>
    <n v="101"/>
    <d v="2018-04-11T00:00:00"/>
    <x v="1"/>
    <x v="3"/>
    <n v="3"/>
    <x v="1"/>
    <n v="9"/>
    <x v="3"/>
    <s v="Brasil"/>
    <n v="4"/>
    <s v="Restrições"/>
    <n v="8"/>
    <x v="1"/>
    <n v="1"/>
    <x v="1"/>
    <s v="Sem renda"/>
    <n v="2"/>
    <x v="0"/>
    <n v="8"/>
    <n v="943200"/>
    <n v="128"/>
    <n v="80"/>
    <n v="48"/>
  </r>
  <r>
    <n v="223"/>
    <n v="97"/>
    <d v="2018-04-07T00:00:00"/>
    <x v="0"/>
    <x v="3"/>
    <n v="2"/>
    <x v="0"/>
    <n v="14"/>
    <x v="4"/>
    <s v="Inglaterra"/>
    <n v="1"/>
    <s v="Excelente"/>
    <n v="1"/>
    <x v="4"/>
    <n v="1"/>
    <x v="1"/>
    <s v="Sem renda"/>
    <n v="5"/>
    <x v="1"/>
    <n v="4"/>
    <n v="1443196"/>
    <n v="64"/>
    <n v="40"/>
    <n v="24"/>
  </r>
  <r>
    <n v="224"/>
    <n v="11"/>
    <d v="2018-01-11T00:00:00"/>
    <x v="1"/>
    <x v="4"/>
    <n v="1"/>
    <x v="2"/>
    <n v="12"/>
    <x v="1"/>
    <s v="Itália"/>
    <n v="3"/>
    <s v="Bom"/>
    <n v="5"/>
    <x v="0"/>
    <n v="2"/>
    <x v="0"/>
    <s v="Dois Salários"/>
    <n v="4"/>
    <x v="2"/>
    <n v="5"/>
    <n v="1243110"/>
    <n v="85"/>
    <n v="45"/>
    <n v="40"/>
  </r>
  <r>
    <n v="225"/>
    <n v="44"/>
    <d v="2018-02-13T00:00:00"/>
    <x v="1"/>
    <x v="1"/>
    <n v="1"/>
    <x v="2"/>
    <n v="9"/>
    <x v="3"/>
    <s v="Brasil"/>
    <n v="1"/>
    <s v="Excelente"/>
    <n v="2"/>
    <x v="5"/>
    <n v="2"/>
    <x v="0"/>
    <s v="Dois Salários"/>
    <n v="1"/>
    <x v="3"/>
    <n v="9"/>
    <n v="943143"/>
    <n v="144"/>
    <n v="90"/>
    <n v="54"/>
  </r>
  <r>
    <n v="226"/>
    <n v="164"/>
    <d v="2018-06-13T00:00:00"/>
    <x v="1"/>
    <x v="2"/>
    <n v="3"/>
    <x v="1"/>
    <n v="12"/>
    <x v="1"/>
    <s v="Itália"/>
    <n v="1"/>
    <s v="Excelente"/>
    <n v="2"/>
    <x v="5"/>
    <n v="2"/>
    <x v="0"/>
    <s v="Dois Salários"/>
    <n v="3"/>
    <x v="4"/>
    <n v="7"/>
    <n v="1243263"/>
    <n v="98"/>
    <n v="63"/>
    <n v="35"/>
  </r>
  <r>
    <n v="227"/>
    <n v="119"/>
    <d v="2018-04-29T00:00:00"/>
    <x v="0"/>
    <x v="3"/>
    <n v="1"/>
    <x v="2"/>
    <n v="10"/>
    <x v="2"/>
    <s v="Brasil"/>
    <n v="4"/>
    <s v="Restrições"/>
    <n v="8"/>
    <x v="1"/>
    <n v="1"/>
    <x v="1"/>
    <s v="Sem renda"/>
    <n v="1"/>
    <x v="3"/>
    <n v="4"/>
    <n v="1043218"/>
    <n v="68"/>
    <n v="44"/>
    <n v="24"/>
  </r>
  <r>
    <n v="228"/>
    <n v="64"/>
    <d v="2018-03-05T00:00:00"/>
    <x v="1"/>
    <x v="0"/>
    <n v="3"/>
    <x v="1"/>
    <n v="13"/>
    <x v="5"/>
    <s v="Califónia"/>
    <n v="1"/>
    <s v="Excelente"/>
    <n v="2"/>
    <x v="5"/>
    <n v="2"/>
    <x v="0"/>
    <s v="Dois Salários"/>
    <n v="5"/>
    <x v="1"/>
    <n v="6"/>
    <n v="1343163"/>
    <n v="90"/>
    <n v="57"/>
    <n v="33"/>
  </r>
  <r>
    <n v="229"/>
    <n v="112"/>
    <d v="2018-04-22T00:00:00"/>
    <x v="0"/>
    <x v="3"/>
    <n v="3"/>
    <x v="1"/>
    <n v="11"/>
    <x v="0"/>
    <s v="Portugal"/>
    <n v="1"/>
    <s v="Excelente"/>
    <n v="2"/>
    <x v="5"/>
    <n v="2"/>
    <x v="0"/>
    <s v="Dois Salários"/>
    <n v="5"/>
    <x v="1"/>
    <n v="10"/>
    <n v="1143211"/>
    <n v="170"/>
    <n v="110"/>
    <n v="60"/>
  </r>
  <r>
    <n v="230"/>
    <n v="126"/>
    <d v="2018-05-06T00:00:00"/>
    <x v="0"/>
    <x v="5"/>
    <n v="3"/>
    <x v="1"/>
    <n v="13"/>
    <x v="5"/>
    <s v="Califónia"/>
    <n v="4"/>
    <s v="Restrições"/>
    <n v="6"/>
    <x v="6"/>
    <n v="1"/>
    <x v="1"/>
    <s v="Sem renda"/>
    <n v="5"/>
    <x v="1"/>
    <n v="1"/>
    <n v="1343225"/>
    <n v="15"/>
    <n v="9.5"/>
    <n v="5.5"/>
  </r>
  <r>
    <n v="231"/>
    <n v="160"/>
    <d v="2018-06-09T00:00:00"/>
    <x v="0"/>
    <x v="2"/>
    <n v="4"/>
    <x v="3"/>
    <n v="14"/>
    <x v="4"/>
    <s v="Inglaterra"/>
    <n v="5"/>
    <s v="Inaceitável"/>
    <n v="7"/>
    <x v="3"/>
    <n v="3"/>
    <x v="2"/>
    <s v="Até dez salários"/>
    <n v="1"/>
    <x v="3"/>
    <n v="9"/>
    <n v="1443259"/>
    <n v="144"/>
    <n v="90"/>
    <n v="54"/>
  </r>
  <r>
    <n v="232"/>
    <n v="161"/>
    <d v="2018-06-10T00:00:00"/>
    <x v="0"/>
    <x v="2"/>
    <n v="1"/>
    <x v="2"/>
    <n v="10"/>
    <x v="2"/>
    <s v="Brasil"/>
    <n v="2"/>
    <s v="Muito Bom "/>
    <n v="3"/>
    <x v="7"/>
    <n v="3"/>
    <x v="2"/>
    <s v="Até dez salários"/>
    <n v="1"/>
    <x v="3"/>
    <n v="3"/>
    <n v="1043260"/>
    <n v="51"/>
    <n v="33"/>
    <n v="18"/>
  </r>
  <r>
    <n v="233"/>
    <n v="74"/>
    <d v="2018-03-15T00:00:00"/>
    <x v="1"/>
    <x v="0"/>
    <n v="4"/>
    <x v="3"/>
    <n v="11"/>
    <x v="0"/>
    <s v="Portugal"/>
    <n v="5"/>
    <s v="Inaceitável"/>
    <n v="7"/>
    <x v="3"/>
    <n v="3"/>
    <x v="2"/>
    <s v="Até dez salários"/>
    <n v="5"/>
    <x v="1"/>
    <n v="7"/>
    <n v="1143173"/>
    <n v="119"/>
    <n v="77"/>
    <n v="42"/>
  </r>
  <r>
    <n v="234"/>
    <n v="107"/>
    <d v="2018-04-17T00:00:00"/>
    <x v="1"/>
    <x v="3"/>
    <n v="2"/>
    <x v="0"/>
    <n v="11"/>
    <x v="0"/>
    <s v="Portugal"/>
    <n v="2"/>
    <s v="Muito Bom "/>
    <n v="4"/>
    <x v="2"/>
    <n v="3"/>
    <x v="2"/>
    <s v="Até dez salários"/>
    <n v="1"/>
    <x v="3"/>
    <n v="7"/>
    <n v="1143206"/>
    <n v="119"/>
    <n v="77"/>
    <n v="42"/>
  </r>
  <r>
    <n v="235"/>
    <n v="169"/>
    <d v="2018-06-18T00:00:00"/>
    <x v="1"/>
    <x v="2"/>
    <n v="1"/>
    <x v="2"/>
    <n v="9"/>
    <x v="3"/>
    <s v="Brasil"/>
    <n v="4"/>
    <s v="Restrições"/>
    <n v="8"/>
    <x v="1"/>
    <n v="1"/>
    <x v="1"/>
    <s v="Sem renda"/>
    <n v="4"/>
    <x v="2"/>
    <n v="8"/>
    <n v="943268"/>
    <n v="128"/>
    <n v="80"/>
    <n v="48"/>
  </r>
  <r>
    <n v="236"/>
    <n v="26"/>
    <d v="2018-01-26T00:00:00"/>
    <x v="1"/>
    <x v="4"/>
    <n v="3"/>
    <x v="1"/>
    <n v="13"/>
    <x v="5"/>
    <s v="Califónia"/>
    <n v="1"/>
    <s v="Excelente"/>
    <n v="1"/>
    <x v="4"/>
    <n v="1"/>
    <x v="1"/>
    <s v="Sem renda"/>
    <n v="2"/>
    <x v="0"/>
    <n v="3"/>
    <n v="1343125"/>
    <n v="45"/>
    <n v="28.5"/>
    <n v="16.5"/>
  </r>
  <r>
    <n v="237"/>
    <n v="167"/>
    <d v="2018-06-16T00:00:00"/>
    <x v="0"/>
    <x v="2"/>
    <n v="2"/>
    <x v="0"/>
    <n v="10"/>
    <x v="2"/>
    <s v="Brasil"/>
    <n v="2"/>
    <s v="Muito Bom "/>
    <n v="3"/>
    <x v="7"/>
    <n v="3"/>
    <x v="2"/>
    <s v="Até dez salários"/>
    <n v="3"/>
    <x v="4"/>
    <n v="2"/>
    <n v="1043266"/>
    <n v="34"/>
    <n v="22"/>
    <n v="12"/>
  </r>
  <r>
    <n v="238"/>
    <n v="86"/>
    <d v="2018-03-27T00:00:00"/>
    <x v="1"/>
    <x v="0"/>
    <n v="4"/>
    <x v="3"/>
    <n v="9"/>
    <x v="3"/>
    <s v="Brasil"/>
    <n v="4"/>
    <s v="Restrições"/>
    <n v="6"/>
    <x v="6"/>
    <n v="1"/>
    <x v="1"/>
    <s v="Sem renda"/>
    <n v="4"/>
    <x v="2"/>
    <n v="4"/>
    <n v="943185"/>
    <n v="64"/>
    <n v="40"/>
    <n v="24"/>
  </r>
  <r>
    <n v="239"/>
    <n v="96"/>
    <d v="2018-04-06T00:00:00"/>
    <x v="1"/>
    <x v="3"/>
    <n v="1"/>
    <x v="2"/>
    <n v="9"/>
    <x v="3"/>
    <s v="Brasil"/>
    <n v="3"/>
    <s v="Bom"/>
    <n v="5"/>
    <x v="0"/>
    <n v="2"/>
    <x v="0"/>
    <s v="Dois Salários"/>
    <n v="3"/>
    <x v="4"/>
    <n v="3"/>
    <n v="943195"/>
    <n v="48"/>
    <n v="30"/>
    <n v="18"/>
  </r>
  <r>
    <n v="240"/>
    <n v="176"/>
    <d v="2018-06-25T00:00:00"/>
    <x v="1"/>
    <x v="2"/>
    <n v="2"/>
    <x v="0"/>
    <n v="12"/>
    <x v="1"/>
    <s v="Itália"/>
    <n v="4"/>
    <s v="Restrições"/>
    <n v="8"/>
    <x v="1"/>
    <n v="1"/>
    <x v="1"/>
    <s v="Sem renda"/>
    <n v="1"/>
    <x v="3"/>
    <n v="5"/>
    <n v="1243275"/>
    <n v="70"/>
    <n v="45"/>
    <n v="25"/>
  </r>
  <r>
    <n v="241"/>
    <n v="139"/>
    <d v="2018-05-19T00:00:00"/>
    <x v="0"/>
    <x v="5"/>
    <n v="1"/>
    <x v="2"/>
    <n v="10"/>
    <x v="2"/>
    <s v="Brasil"/>
    <n v="1"/>
    <s v="Excelente"/>
    <n v="1"/>
    <x v="4"/>
    <n v="1"/>
    <x v="1"/>
    <s v="Sem renda"/>
    <n v="1"/>
    <x v="3"/>
    <n v="1"/>
    <n v="1043238"/>
    <n v="17"/>
    <n v="11"/>
    <n v="6"/>
  </r>
  <r>
    <n v="242"/>
    <n v="54"/>
    <d v="2018-02-23T00:00:00"/>
    <x v="1"/>
    <x v="1"/>
    <n v="2"/>
    <x v="0"/>
    <n v="13"/>
    <x v="5"/>
    <s v="Califónia"/>
    <n v="1"/>
    <s v="Excelente"/>
    <n v="2"/>
    <x v="5"/>
    <n v="2"/>
    <x v="0"/>
    <s v="Dois Salários"/>
    <n v="5"/>
    <x v="1"/>
    <n v="10"/>
    <n v="1343153"/>
    <n v="150"/>
    <n v="95"/>
    <n v="55"/>
  </r>
  <r>
    <n v="243"/>
    <n v="55"/>
    <d v="2018-02-24T00:00:00"/>
    <x v="0"/>
    <x v="1"/>
    <n v="3"/>
    <x v="1"/>
    <n v="9"/>
    <x v="3"/>
    <s v="Brasil"/>
    <n v="1"/>
    <s v="Excelente"/>
    <n v="1"/>
    <x v="4"/>
    <n v="1"/>
    <x v="1"/>
    <s v="Sem renda"/>
    <n v="2"/>
    <x v="0"/>
    <n v="7"/>
    <n v="943154"/>
    <n v="112"/>
    <n v="70"/>
    <n v="42"/>
  </r>
  <r>
    <n v="244"/>
    <n v="63"/>
    <d v="2018-03-04T00:00:00"/>
    <x v="0"/>
    <x v="0"/>
    <n v="1"/>
    <x v="2"/>
    <n v="11"/>
    <x v="0"/>
    <s v="Portugal"/>
    <n v="4"/>
    <s v="Restrições"/>
    <n v="8"/>
    <x v="1"/>
    <n v="1"/>
    <x v="1"/>
    <s v="Sem renda"/>
    <n v="3"/>
    <x v="4"/>
    <n v="6"/>
    <n v="1143162"/>
    <n v="102"/>
    <n v="66"/>
    <n v="36"/>
  </r>
  <r>
    <n v="245"/>
    <n v="17"/>
    <d v="2018-01-17T00:00:00"/>
    <x v="1"/>
    <x v="4"/>
    <n v="1"/>
    <x v="2"/>
    <n v="13"/>
    <x v="5"/>
    <s v="Califónia"/>
    <n v="4"/>
    <s v="Restrições"/>
    <n v="6"/>
    <x v="6"/>
    <n v="1"/>
    <x v="1"/>
    <s v="Sem renda"/>
    <n v="3"/>
    <x v="4"/>
    <n v="1"/>
    <n v="1343116"/>
    <n v="15"/>
    <n v="9.5"/>
    <n v="5.5"/>
  </r>
  <r>
    <n v="246"/>
    <n v="131"/>
    <d v="2018-05-11T00:00:00"/>
    <x v="1"/>
    <x v="5"/>
    <n v="1"/>
    <x v="2"/>
    <n v="14"/>
    <x v="4"/>
    <s v="Inglaterra"/>
    <n v="4"/>
    <s v="Restrições"/>
    <n v="8"/>
    <x v="1"/>
    <n v="1"/>
    <x v="1"/>
    <s v="Sem renda"/>
    <n v="3"/>
    <x v="4"/>
    <n v="3"/>
    <n v="1443230"/>
    <n v="48"/>
    <n v="30"/>
    <n v="18"/>
  </r>
  <r>
    <n v="247"/>
    <n v="64"/>
    <d v="2018-03-05T00:00:00"/>
    <x v="1"/>
    <x v="0"/>
    <n v="4"/>
    <x v="3"/>
    <n v="11"/>
    <x v="0"/>
    <s v="Portugal"/>
    <n v="3"/>
    <s v="Bom"/>
    <n v="5"/>
    <x v="0"/>
    <n v="2"/>
    <x v="0"/>
    <s v="Dois Salários"/>
    <n v="4"/>
    <x v="2"/>
    <n v="8"/>
    <n v="1143163"/>
    <n v="136"/>
    <n v="88"/>
    <n v="48"/>
  </r>
  <r>
    <n v="248"/>
    <n v="26"/>
    <d v="2018-01-26T00:00:00"/>
    <x v="1"/>
    <x v="4"/>
    <n v="1"/>
    <x v="2"/>
    <n v="9"/>
    <x v="3"/>
    <s v="Brasil"/>
    <n v="2"/>
    <s v="Muito Bom "/>
    <n v="4"/>
    <x v="2"/>
    <n v="3"/>
    <x v="2"/>
    <s v="Até dez salários"/>
    <n v="1"/>
    <x v="3"/>
    <n v="1"/>
    <n v="943125"/>
    <n v="16"/>
    <n v="10"/>
    <n v="6"/>
  </r>
  <r>
    <n v="249"/>
    <n v="156"/>
    <d v="2018-06-05T00:00:00"/>
    <x v="1"/>
    <x v="2"/>
    <n v="1"/>
    <x v="2"/>
    <n v="10"/>
    <x v="2"/>
    <s v="Brasil"/>
    <n v="3"/>
    <s v="Bom"/>
    <n v="5"/>
    <x v="0"/>
    <n v="2"/>
    <x v="0"/>
    <s v="Dois Salários"/>
    <n v="5"/>
    <x v="1"/>
    <n v="1"/>
    <n v="1043255"/>
    <n v="17"/>
    <n v="11"/>
    <n v="6"/>
  </r>
  <r>
    <n v="250"/>
    <n v="79"/>
    <d v="2018-03-20T00:00:00"/>
    <x v="1"/>
    <x v="0"/>
    <n v="4"/>
    <x v="3"/>
    <n v="13"/>
    <x v="5"/>
    <s v="Califónia"/>
    <n v="2"/>
    <s v="Muito Bom "/>
    <n v="4"/>
    <x v="2"/>
    <n v="3"/>
    <x v="2"/>
    <s v="Até dez salários"/>
    <n v="1"/>
    <x v="3"/>
    <n v="8"/>
    <n v="1343178"/>
    <n v="120"/>
    <n v="76"/>
    <n v="44"/>
  </r>
  <r>
    <n v="251"/>
    <n v="82"/>
    <d v="2018-03-23T00:00:00"/>
    <x v="1"/>
    <x v="0"/>
    <n v="3"/>
    <x v="1"/>
    <n v="12"/>
    <x v="1"/>
    <s v="Itália"/>
    <n v="2"/>
    <s v="Muito Bom "/>
    <n v="3"/>
    <x v="7"/>
    <n v="3"/>
    <x v="2"/>
    <s v="Até dez salários"/>
    <n v="4"/>
    <x v="2"/>
    <n v="6"/>
    <n v="1243181"/>
    <n v="102"/>
    <n v="54"/>
    <n v="48"/>
  </r>
  <r>
    <n v="252"/>
    <n v="109"/>
    <d v="2018-04-19T00:00:00"/>
    <x v="1"/>
    <x v="3"/>
    <n v="4"/>
    <x v="3"/>
    <n v="11"/>
    <x v="0"/>
    <s v="Portugal"/>
    <n v="4"/>
    <s v="Restrições"/>
    <n v="8"/>
    <x v="1"/>
    <n v="1"/>
    <x v="1"/>
    <s v="Sem renda"/>
    <n v="2"/>
    <x v="0"/>
    <n v="1"/>
    <n v="1143208"/>
    <n v="17"/>
    <n v="11"/>
    <n v="6"/>
  </r>
  <r>
    <n v="253"/>
    <n v="156"/>
    <d v="2018-06-05T00:00:00"/>
    <x v="1"/>
    <x v="2"/>
    <n v="4"/>
    <x v="3"/>
    <n v="10"/>
    <x v="2"/>
    <s v="Brasil"/>
    <n v="2"/>
    <s v="Muito Bom "/>
    <n v="4"/>
    <x v="2"/>
    <n v="3"/>
    <x v="2"/>
    <s v="Até dez salários"/>
    <n v="4"/>
    <x v="2"/>
    <n v="9"/>
    <n v="1043255"/>
    <n v="153"/>
    <n v="99"/>
    <n v="54"/>
  </r>
  <r>
    <n v="254"/>
    <n v="118"/>
    <d v="2018-04-28T00:00:00"/>
    <x v="0"/>
    <x v="3"/>
    <n v="3"/>
    <x v="1"/>
    <n v="12"/>
    <x v="1"/>
    <s v="Itália"/>
    <n v="2"/>
    <s v="Muito Bom "/>
    <n v="4"/>
    <x v="2"/>
    <n v="3"/>
    <x v="2"/>
    <s v="Até dez salários"/>
    <n v="5"/>
    <x v="1"/>
    <n v="1"/>
    <n v="1243217"/>
    <n v="17"/>
    <n v="9"/>
    <n v="8"/>
  </r>
  <r>
    <n v="255"/>
    <n v="164"/>
    <d v="2018-06-13T00:00:00"/>
    <x v="1"/>
    <x v="2"/>
    <n v="3"/>
    <x v="1"/>
    <n v="12"/>
    <x v="1"/>
    <s v="Itália"/>
    <n v="5"/>
    <s v="Inaceitável"/>
    <n v="7"/>
    <x v="3"/>
    <n v="3"/>
    <x v="2"/>
    <s v="Até dez salários"/>
    <n v="2"/>
    <x v="0"/>
    <n v="6"/>
    <n v="1243263"/>
    <n v="84"/>
    <n v="54"/>
    <n v="30"/>
  </r>
  <r>
    <n v="256"/>
    <n v="36"/>
    <d v="2018-02-05T00:00:00"/>
    <x v="1"/>
    <x v="1"/>
    <n v="4"/>
    <x v="3"/>
    <n v="14"/>
    <x v="4"/>
    <s v="Inglaterra"/>
    <n v="2"/>
    <s v="Muito Bom "/>
    <n v="4"/>
    <x v="2"/>
    <n v="3"/>
    <x v="2"/>
    <s v="Até dez salários"/>
    <n v="5"/>
    <x v="1"/>
    <n v="2"/>
    <n v="1443135"/>
    <n v="32"/>
    <n v="20"/>
    <n v="12"/>
  </r>
  <r>
    <n v="257"/>
    <n v="127"/>
    <d v="2018-05-07T00:00:00"/>
    <x v="1"/>
    <x v="5"/>
    <n v="2"/>
    <x v="0"/>
    <n v="11"/>
    <x v="0"/>
    <s v="Portugal"/>
    <n v="2"/>
    <s v="Muito Bom "/>
    <n v="4"/>
    <x v="2"/>
    <n v="3"/>
    <x v="2"/>
    <s v="Até dez salários"/>
    <n v="2"/>
    <x v="0"/>
    <n v="3"/>
    <n v="1143226"/>
    <n v="51"/>
    <n v="27"/>
    <n v="24"/>
  </r>
  <r>
    <n v="258"/>
    <n v="20"/>
    <d v="2018-01-20T00:00:00"/>
    <x v="0"/>
    <x v="4"/>
    <n v="4"/>
    <x v="3"/>
    <n v="10"/>
    <x v="2"/>
    <s v="Brasil"/>
    <n v="1"/>
    <s v="Excelente"/>
    <n v="2"/>
    <x v="5"/>
    <n v="2"/>
    <x v="0"/>
    <s v="Dois Salários"/>
    <n v="4"/>
    <x v="2"/>
    <n v="6"/>
    <n v="1043119"/>
    <n v="102"/>
    <n v="66"/>
    <n v="36"/>
  </r>
  <r>
    <n v="259"/>
    <n v="4"/>
    <d v="2018-01-04T00:00:00"/>
    <x v="1"/>
    <x v="4"/>
    <n v="3"/>
    <x v="1"/>
    <n v="14"/>
    <x v="4"/>
    <s v="Inglaterra"/>
    <n v="5"/>
    <s v="Inaceitável"/>
    <n v="7"/>
    <x v="3"/>
    <n v="3"/>
    <x v="2"/>
    <s v="Até dez salários"/>
    <n v="2"/>
    <x v="0"/>
    <n v="7"/>
    <n v="1443103"/>
    <n v="112"/>
    <n v="70"/>
    <n v="42"/>
  </r>
  <r>
    <n v="260"/>
    <n v="93"/>
    <d v="2018-04-03T00:00:00"/>
    <x v="1"/>
    <x v="3"/>
    <n v="4"/>
    <x v="3"/>
    <n v="10"/>
    <x v="2"/>
    <s v="Brasil"/>
    <n v="3"/>
    <s v="Bom"/>
    <n v="5"/>
    <x v="0"/>
    <n v="2"/>
    <x v="0"/>
    <s v="Dois Salários"/>
    <n v="4"/>
    <x v="2"/>
    <n v="5"/>
    <n v="1043192"/>
    <n v="85"/>
    <n v="55"/>
    <n v="30"/>
  </r>
  <r>
    <n v="261"/>
    <n v="79"/>
    <d v="2018-03-20T00:00:00"/>
    <x v="1"/>
    <x v="0"/>
    <n v="2"/>
    <x v="0"/>
    <n v="14"/>
    <x v="4"/>
    <s v="Inglaterra"/>
    <n v="3"/>
    <s v="Bom"/>
    <n v="5"/>
    <x v="0"/>
    <n v="2"/>
    <x v="0"/>
    <s v="Dois Salários"/>
    <n v="5"/>
    <x v="1"/>
    <n v="10"/>
    <n v="1443178"/>
    <n v="160"/>
    <n v="100"/>
    <n v="60"/>
  </r>
  <r>
    <n v="262"/>
    <n v="73"/>
    <d v="2018-03-14T00:00:00"/>
    <x v="1"/>
    <x v="0"/>
    <n v="3"/>
    <x v="1"/>
    <n v="14"/>
    <x v="4"/>
    <s v="Inglaterra"/>
    <n v="2"/>
    <s v="Muito Bom "/>
    <n v="4"/>
    <x v="2"/>
    <n v="3"/>
    <x v="2"/>
    <s v="Até dez salários"/>
    <n v="1"/>
    <x v="3"/>
    <n v="1"/>
    <n v="1443172"/>
    <n v="16"/>
    <n v="10"/>
    <n v="6"/>
  </r>
  <r>
    <n v="263"/>
    <n v="94"/>
    <d v="2018-04-04T00:00:00"/>
    <x v="1"/>
    <x v="3"/>
    <n v="1"/>
    <x v="2"/>
    <n v="10"/>
    <x v="2"/>
    <s v="Brasil"/>
    <n v="2"/>
    <s v="Muito Bom "/>
    <n v="4"/>
    <x v="2"/>
    <n v="3"/>
    <x v="2"/>
    <s v="Até dez salários"/>
    <n v="1"/>
    <x v="3"/>
    <n v="10"/>
    <n v="1043193"/>
    <n v="170"/>
    <n v="110"/>
    <n v="60"/>
  </r>
  <r>
    <n v="264"/>
    <n v="157"/>
    <d v="2018-06-06T00:00:00"/>
    <x v="1"/>
    <x v="2"/>
    <n v="4"/>
    <x v="3"/>
    <n v="10"/>
    <x v="2"/>
    <s v="Brasil"/>
    <n v="4"/>
    <s v="Restrições"/>
    <n v="8"/>
    <x v="1"/>
    <n v="1"/>
    <x v="1"/>
    <s v="Sem renda"/>
    <n v="4"/>
    <x v="2"/>
    <n v="8"/>
    <n v="1043256"/>
    <n v="136"/>
    <n v="88"/>
    <n v="48"/>
  </r>
  <r>
    <n v="265"/>
    <n v="141"/>
    <d v="2018-05-21T00:00:00"/>
    <x v="1"/>
    <x v="5"/>
    <n v="2"/>
    <x v="0"/>
    <n v="14"/>
    <x v="4"/>
    <s v="Inglaterra"/>
    <n v="1"/>
    <s v="Excelente"/>
    <n v="2"/>
    <x v="5"/>
    <n v="2"/>
    <x v="0"/>
    <s v="Dois Salários"/>
    <n v="1"/>
    <x v="3"/>
    <n v="2"/>
    <n v="1443240"/>
    <n v="32"/>
    <n v="20"/>
    <n v="12"/>
  </r>
  <r>
    <n v="266"/>
    <n v="38"/>
    <d v="2018-02-07T00:00:00"/>
    <x v="1"/>
    <x v="1"/>
    <n v="4"/>
    <x v="3"/>
    <n v="11"/>
    <x v="0"/>
    <s v="Portugal"/>
    <n v="4"/>
    <s v="Restrições"/>
    <n v="8"/>
    <x v="1"/>
    <n v="1"/>
    <x v="1"/>
    <s v="Sem renda"/>
    <n v="1"/>
    <x v="3"/>
    <n v="7"/>
    <n v="1143137"/>
    <n v="119"/>
    <n v="77"/>
    <n v="42"/>
  </r>
  <r>
    <n v="267"/>
    <n v="149"/>
    <d v="2018-05-29T00:00:00"/>
    <x v="1"/>
    <x v="5"/>
    <n v="1"/>
    <x v="2"/>
    <n v="9"/>
    <x v="3"/>
    <s v="Brasil"/>
    <n v="2"/>
    <s v="Muito Bom "/>
    <n v="3"/>
    <x v="7"/>
    <n v="3"/>
    <x v="2"/>
    <s v="Até dez salários"/>
    <n v="3"/>
    <x v="4"/>
    <n v="4"/>
    <n v="943248"/>
    <n v="64"/>
    <n v="40"/>
    <n v="24"/>
  </r>
  <r>
    <n v="268"/>
    <n v="60"/>
    <d v="2018-03-01T00:00:00"/>
    <x v="1"/>
    <x v="0"/>
    <n v="1"/>
    <x v="2"/>
    <n v="9"/>
    <x v="3"/>
    <s v="Brasil"/>
    <n v="4"/>
    <s v="Restrições"/>
    <n v="6"/>
    <x v="6"/>
    <n v="1"/>
    <x v="1"/>
    <s v="Sem renda"/>
    <n v="2"/>
    <x v="0"/>
    <n v="3"/>
    <n v="943159"/>
    <n v="48"/>
    <n v="30"/>
    <n v="18"/>
  </r>
  <r>
    <n v="269"/>
    <n v="121"/>
    <d v="2018-05-01T00:00:00"/>
    <x v="1"/>
    <x v="5"/>
    <n v="3"/>
    <x v="1"/>
    <n v="11"/>
    <x v="0"/>
    <s v="Portugal"/>
    <n v="3"/>
    <s v="Bom"/>
    <n v="5"/>
    <x v="0"/>
    <n v="2"/>
    <x v="0"/>
    <s v="Dois Salários"/>
    <n v="5"/>
    <x v="1"/>
    <n v="2"/>
    <n v="1143220"/>
    <n v="34"/>
    <n v="18"/>
    <n v="16"/>
  </r>
  <r>
    <n v="270"/>
    <n v="4"/>
    <d v="2018-01-04T00:00:00"/>
    <x v="1"/>
    <x v="4"/>
    <n v="3"/>
    <x v="1"/>
    <n v="11"/>
    <x v="0"/>
    <s v="Portugal"/>
    <n v="2"/>
    <s v="Muito Bom "/>
    <n v="4"/>
    <x v="2"/>
    <n v="3"/>
    <x v="2"/>
    <s v="Até dez salários"/>
    <n v="4"/>
    <x v="2"/>
    <n v="5"/>
    <n v="1143103"/>
    <n v="85"/>
    <n v="55"/>
    <n v="30"/>
  </r>
  <r>
    <n v="271"/>
    <n v="16"/>
    <d v="2018-01-16T00:00:00"/>
    <x v="1"/>
    <x v="4"/>
    <n v="4"/>
    <x v="3"/>
    <n v="9"/>
    <x v="3"/>
    <s v="Brasil"/>
    <n v="4"/>
    <s v="Restrições"/>
    <n v="6"/>
    <x v="6"/>
    <n v="1"/>
    <x v="1"/>
    <s v="Sem renda"/>
    <n v="2"/>
    <x v="0"/>
    <n v="9"/>
    <n v="943115"/>
    <n v="144"/>
    <n v="90"/>
    <n v="54"/>
  </r>
  <r>
    <n v="272"/>
    <n v="178"/>
    <d v="2018-06-27T00:00:00"/>
    <x v="1"/>
    <x v="2"/>
    <n v="4"/>
    <x v="3"/>
    <n v="12"/>
    <x v="1"/>
    <s v="Itália"/>
    <n v="1"/>
    <s v="Excelente"/>
    <n v="2"/>
    <x v="5"/>
    <n v="2"/>
    <x v="0"/>
    <s v="Dois Salários"/>
    <n v="3"/>
    <x v="4"/>
    <n v="1"/>
    <n v="1243277"/>
    <n v="14"/>
    <n v="9"/>
    <n v="5"/>
  </r>
  <r>
    <n v="273"/>
    <n v="21"/>
    <d v="2018-01-21T00:00:00"/>
    <x v="0"/>
    <x v="4"/>
    <n v="4"/>
    <x v="3"/>
    <n v="10"/>
    <x v="2"/>
    <s v="Brasil"/>
    <n v="2"/>
    <s v="Muito Bom "/>
    <n v="3"/>
    <x v="7"/>
    <n v="3"/>
    <x v="2"/>
    <s v="Até dez salários"/>
    <n v="5"/>
    <x v="1"/>
    <n v="10"/>
    <n v="1043120"/>
    <n v="170"/>
    <n v="110"/>
    <n v="60"/>
  </r>
  <r>
    <n v="274"/>
    <n v="116"/>
    <d v="2018-04-26T00:00:00"/>
    <x v="1"/>
    <x v="3"/>
    <n v="1"/>
    <x v="2"/>
    <n v="12"/>
    <x v="1"/>
    <s v="Itália"/>
    <n v="1"/>
    <s v="Excelente"/>
    <n v="2"/>
    <x v="5"/>
    <n v="2"/>
    <x v="0"/>
    <s v="Dois Salários"/>
    <n v="4"/>
    <x v="2"/>
    <n v="9"/>
    <n v="1243215"/>
    <n v="153"/>
    <n v="81"/>
    <n v="72"/>
  </r>
  <r>
    <n v="275"/>
    <n v="118"/>
    <d v="2018-04-28T00:00:00"/>
    <x v="0"/>
    <x v="3"/>
    <n v="3"/>
    <x v="1"/>
    <n v="10"/>
    <x v="2"/>
    <s v="Brasil"/>
    <n v="2"/>
    <s v="Muito Bom "/>
    <n v="3"/>
    <x v="7"/>
    <n v="3"/>
    <x v="2"/>
    <s v="Até dez salários"/>
    <n v="2"/>
    <x v="0"/>
    <n v="8"/>
    <n v="1043217"/>
    <n v="136"/>
    <n v="88"/>
    <n v="48"/>
  </r>
  <r>
    <n v="276"/>
    <n v="124"/>
    <d v="2018-05-04T00:00:00"/>
    <x v="1"/>
    <x v="5"/>
    <n v="3"/>
    <x v="1"/>
    <n v="13"/>
    <x v="5"/>
    <s v="Califónia"/>
    <n v="4"/>
    <s v="Restrições"/>
    <n v="6"/>
    <x v="6"/>
    <n v="1"/>
    <x v="1"/>
    <s v="Sem renda"/>
    <n v="1"/>
    <x v="3"/>
    <n v="4"/>
    <n v="1343223"/>
    <n v="60"/>
    <n v="38"/>
    <n v="22"/>
  </r>
  <r>
    <n v="277"/>
    <n v="124"/>
    <d v="2018-05-04T00:00:00"/>
    <x v="1"/>
    <x v="5"/>
    <n v="2"/>
    <x v="0"/>
    <n v="14"/>
    <x v="4"/>
    <s v="Inglaterra"/>
    <n v="4"/>
    <s v="Restrições"/>
    <n v="6"/>
    <x v="6"/>
    <n v="1"/>
    <x v="1"/>
    <s v="Sem renda"/>
    <n v="2"/>
    <x v="0"/>
    <n v="3"/>
    <n v="1443223"/>
    <n v="48"/>
    <n v="30"/>
    <n v="18"/>
  </r>
  <r>
    <n v="278"/>
    <n v="118"/>
    <d v="2018-04-28T00:00:00"/>
    <x v="0"/>
    <x v="3"/>
    <n v="2"/>
    <x v="0"/>
    <n v="13"/>
    <x v="5"/>
    <s v="Califónia"/>
    <n v="2"/>
    <s v="Muito Bom "/>
    <n v="3"/>
    <x v="7"/>
    <n v="3"/>
    <x v="2"/>
    <s v="Até dez salários"/>
    <n v="5"/>
    <x v="1"/>
    <n v="10"/>
    <n v="1343217"/>
    <n v="150"/>
    <n v="95"/>
    <n v="55"/>
  </r>
  <r>
    <n v="279"/>
    <n v="116"/>
    <d v="2018-04-26T00:00:00"/>
    <x v="1"/>
    <x v="3"/>
    <n v="3"/>
    <x v="1"/>
    <n v="13"/>
    <x v="5"/>
    <s v="Califónia"/>
    <n v="5"/>
    <s v="Inaceitável"/>
    <n v="7"/>
    <x v="3"/>
    <n v="3"/>
    <x v="2"/>
    <s v="Até dez salários"/>
    <n v="4"/>
    <x v="2"/>
    <n v="9"/>
    <n v="1343215"/>
    <n v="135"/>
    <n v="85.5"/>
    <n v="49.5"/>
  </r>
  <r>
    <n v="280"/>
    <n v="26"/>
    <d v="2018-01-26T00:00:00"/>
    <x v="1"/>
    <x v="4"/>
    <n v="3"/>
    <x v="1"/>
    <n v="9"/>
    <x v="3"/>
    <s v="Brasil"/>
    <n v="2"/>
    <s v="Muito Bom "/>
    <n v="3"/>
    <x v="7"/>
    <n v="3"/>
    <x v="2"/>
    <s v="Até dez salários"/>
    <n v="5"/>
    <x v="1"/>
    <n v="4"/>
    <n v="943125"/>
    <n v="64"/>
    <n v="40"/>
    <n v="24"/>
  </r>
  <r>
    <n v="281"/>
    <n v="70"/>
    <d v="2018-03-11T00:00:00"/>
    <x v="0"/>
    <x v="0"/>
    <n v="2"/>
    <x v="0"/>
    <n v="12"/>
    <x v="1"/>
    <s v="Itália"/>
    <n v="4"/>
    <s v="Restrições"/>
    <n v="8"/>
    <x v="1"/>
    <n v="1"/>
    <x v="1"/>
    <s v="Sem renda"/>
    <n v="1"/>
    <x v="3"/>
    <n v="9"/>
    <n v="1243169"/>
    <n v="153"/>
    <n v="81"/>
    <n v="72"/>
  </r>
  <r>
    <n v="282"/>
    <n v="88"/>
    <d v="2018-03-29T00:00:00"/>
    <x v="1"/>
    <x v="0"/>
    <n v="1"/>
    <x v="2"/>
    <n v="14"/>
    <x v="4"/>
    <s v="Inglaterra"/>
    <n v="4"/>
    <s v="Restrições"/>
    <n v="8"/>
    <x v="1"/>
    <n v="1"/>
    <x v="1"/>
    <s v="Sem renda"/>
    <n v="3"/>
    <x v="4"/>
    <n v="9"/>
    <n v="1443187"/>
    <n v="144"/>
    <n v="90"/>
    <n v="54"/>
  </r>
  <r>
    <n v="283"/>
    <n v="8"/>
    <d v="2018-01-08T00:00:00"/>
    <x v="1"/>
    <x v="4"/>
    <n v="2"/>
    <x v="0"/>
    <n v="11"/>
    <x v="0"/>
    <s v="Portugal"/>
    <n v="2"/>
    <s v="Muito Bom "/>
    <n v="3"/>
    <x v="7"/>
    <n v="3"/>
    <x v="2"/>
    <s v="Até dez salários"/>
    <n v="2"/>
    <x v="0"/>
    <n v="7"/>
    <n v="1143107"/>
    <n v="119"/>
    <n v="77"/>
    <n v="42"/>
  </r>
  <r>
    <n v="284"/>
    <n v="32"/>
    <d v="2018-02-01T00:00:00"/>
    <x v="1"/>
    <x v="1"/>
    <n v="1"/>
    <x v="2"/>
    <n v="13"/>
    <x v="5"/>
    <s v="Califónia"/>
    <n v="2"/>
    <s v="Muito Bom "/>
    <n v="3"/>
    <x v="7"/>
    <n v="3"/>
    <x v="2"/>
    <s v="Até dez salários"/>
    <n v="3"/>
    <x v="4"/>
    <n v="7"/>
    <n v="1343131"/>
    <n v="105"/>
    <n v="66.5"/>
    <n v="38.5"/>
  </r>
  <r>
    <n v="285"/>
    <n v="18"/>
    <d v="2018-01-18T00:00:00"/>
    <x v="1"/>
    <x v="4"/>
    <n v="4"/>
    <x v="3"/>
    <n v="14"/>
    <x v="4"/>
    <s v="Inglaterra"/>
    <n v="2"/>
    <s v="Muito Bom "/>
    <n v="3"/>
    <x v="7"/>
    <n v="3"/>
    <x v="2"/>
    <s v="Até dez salários"/>
    <n v="5"/>
    <x v="1"/>
    <n v="7"/>
    <n v="1443117"/>
    <n v="112"/>
    <n v="70"/>
    <n v="42"/>
  </r>
  <r>
    <n v="286"/>
    <n v="54"/>
    <d v="2018-02-23T00:00:00"/>
    <x v="1"/>
    <x v="1"/>
    <n v="1"/>
    <x v="2"/>
    <n v="14"/>
    <x v="4"/>
    <s v="Inglaterra"/>
    <n v="4"/>
    <s v="Restrições"/>
    <n v="6"/>
    <x v="6"/>
    <n v="1"/>
    <x v="1"/>
    <s v="Sem renda"/>
    <n v="4"/>
    <x v="2"/>
    <n v="5"/>
    <n v="1443153"/>
    <n v="80"/>
    <n v="50"/>
    <n v="30"/>
  </r>
  <r>
    <n v="287"/>
    <n v="91"/>
    <d v="2018-04-01T00:00:00"/>
    <x v="0"/>
    <x v="3"/>
    <n v="4"/>
    <x v="3"/>
    <n v="10"/>
    <x v="2"/>
    <s v="Brasil"/>
    <n v="2"/>
    <s v="Muito Bom "/>
    <n v="3"/>
    <x v="7"/>
    <n v="3"/>
    <x v="2"/>
    <s v="Até dez salários"/>
    <n v="2"/>
    <x v="0"/>
    <n v="6"/>
    <n v="1043190"/>
    <n v="102"/>
    <n v="66"/>
    <n v="36"/>
  </r>
  <r>
    <n v="288"/>
    <n v="148"/>
    <d v="2018-05-28T00:00:00"/>
    <x v="1"/>
    <x v="5"/>
    <n v="4"/>
    <x v="3"/>
    <n v="12"/>
    <x v="1"/>
    <s v="Itália"/>
    <n v="4"/>
    <s v="Restrições"/>
    <n v="8"/>
    <x v="1"/>
    <n v="1"/>
    <x v="1"/>
    <s v="Sem renda"/>
    <n v="5"/>
    <x v="1"/>
    <n v="4"/>
    <n v="1243247"/>
    <n v="68"/>
    <n v="36"/>
    <n v="32"/>
  </r>
  <r>
    <n v="289"/>
    <n v="99"/>
    <d v="2018-04-09T00:00:00"/>
    <x v="1"/>
    <x v="3"/>
    <n v="1"/>
    <x v="2"/>
    <n v="9"/>
    <x v="3"/>
    <s v="Brasil"/>
    <n v="2"/>
    <s v="Muito Bom "/>
    <n v="3"/>
    <x v="7"/>
    <n v="3"/>
    <x v="2"/>
    <s v="Até dez salários"/>
    <n v="3"/>
    <x v="4"/>
    <n v="5"/>
    <n v="943198"/>
    <n v="80"/>
    <n v="50"/>
    <n v="30"/>
  </r>
  <r>
    <n v="290"/>
    <n v="121"/>
    <d v="2018-05-01T00:00:00"/>
    <x v="1"/>
    <x v="5"/>
    <n v="3"/>
    <x v="1"/>
    <n v="14"/>
    <x v="4"/>
    <s v="Inglaterra"/>
    <n v="4"/>
    <s v="Restrições"/>
    <n v="8"/>
    <x v="1"/>
    <n v="1"/>
    <x v="1"/>
    <s v="Sem renda"/>
    <n v="5"/>
    <x v="1"/>
    <n v="8"/>
    <n v="1443220"/>
    <n v="128"/>
    <n v="80"/>
    <n v="48"/>
  </r>
  <r>
    <n v="291"/>
    <n v="118"/>
    <d v="2018-04-28T00:00:00"/>
    <x v="0"/>
    <x v="3"/>
    <n v="2"/>
    <x v="0"/>
    <n v="9"/>
    <x v="3"/>
    <s v="Brasil"/>
    <n v="5"/>
    <s v="Inaceitável"/>
    <n v="7"/>
    <x v="3"/>
    <n v="3"/>
    <x v="2"/>
    <s v="Até dez salários"/>
    <n v="2"/>
    <x v="0"/>
    <n v="4"/>
    <n v="943217"/>
    <n v="64"/>
    <n v="40"/>
    <n v="24"/>
  </r>
  <r>
    <n v="292"/>
    <n v="163"/>
    <d v="2018-06-12T00:00:00"/>
    <x v="1"/>
    <x v="2"/>
    <n v="2"/>
    <x v="0"/>
    <n v="12"/>
    <x v="1"/>
    <s v="Itália"/>
    <n v="1"/>
    <s v="Excelente"/>
    <n v="2"/>
    <x v="5"/>
    <n v="2"/>
    <x v="0"/>
    <s v="Dois Salários"/>
    <n v="5"/>
    <x v="1"/>
    <n v="6"/>
    <n v="1243262"/>
    <n v="84"/>
    <n v="54"/>
    <n v="30"/>
  </r>
  <r>
    <n v="293"/>
    <n v="17"/>
    <d v="2018-01-17T00:00:00"/>
    <x v="1"/>
    <x v="4"/>
    <n v="3"/>
    <x v="1"/>
    <n v="10"/>
    <x v="2"/>
    <s v="Brasil"/>
    <n v="3"/>
    <s v="Bom"/>
    <n v="5"/>
    <x v="0"/>
    <n v="2"/>
    <x v="0"/>
    <s v="Dois Salários"/>
    <n v="2"/>
    <x v="0"/>
    <n v="2"/>
    <n v="1043116"/>
    <n v="34"/>
    <n v="22"/>
    <n v="12"/>
  </r>
  <r>
    <n v="294"/>
    <n v="119"/>
    <d v="2018-04-29T00:00:00"/>
    <x v="0"/>
    <x v="3"/>
    <n v="4"/>
    <x v="3"/>
    <n v="11"/>
    <x v="0"/>
    <s v="Portugal"/>
    <n v="2"/>
    <s v="Muito Bom "/>
    <n v="3"/>
    <x v="7"/>
    <n v="3"/>
    <x v="2"/>
    <s v="Até dez salários"/>
    <n v="4"/>
    <x v="2"/>
    <n v="8"/>
    <n v="1143218"/>
    <n v="136"/>
    <n v="72"/>
    <n v="64"/>
  </r>
  <r>
    <n v="295"/>
    <n v="54"/>
    <d v="2018-02-23T00:00:00"/>
    <x v="1"/>
    <x v="1"/>
    <n v="2"/>
    <x v="0"/>
    <n v="10"/>
    <x v="2"/>
    <s v="Brasil"/>
    <n v="3"/>
    <s v="Bom"/>
    <n v="5"/>
    <x v="0"/>
    <n v="2"/>
    <x v="0"/>
    <s v="Dois Salários"/>
    <n v="5"/>
    <x v="1"/>
    <n v="3"/>
    <n v="1043153"/>
    <n v="51"/>
    <n v="33"/>
    <n v="18"/>
  </r>
  <r>
    <n v="296"/>
    <n v="34"/>
    <d v="2018-02-03T00:00:00"/>
    <x v="0"/>
    <x v="1"/>
    <n v="1"/>
    <x v="2"/>
    <n v="12"/>
    <x v="1"/>
    <s v="Itália"/>
    <n v="2"/>
    <s v="Muito Bom "/>
    <n v="4"/>
    <x v="2"/>
    <n v="3"/>
    <x v="2"/>
    <s v="Até dez salários"/>
    <n v="2"/>
    <x v="0"/>
    <n v="7"/>
    <n v="1243133"/>
    <n v="119"/>
    <n v="63"/>
    <n v="56"/>
  </r>
  <r>
    <n v="297"/>
    <n v="135"/>
    <d v="2018-05-15T00:00:00"/>
    <x v="1"/>
    <x v="5"/>
    <n v="2"/>
    <x v="0"/>
    <n v="9"/>
    <x v="3"/>
    <s v="Brasil"/>
    <n v="5"/>
    <s v="Inaceitável"/>
    <n v="7"/>
    <x v="3"/>
    <n v="3"/>
    <x v="2"/>
    <s v="Até dez salários"/>
    <n v="3"/>
    <x v="4"/>
    <n v="7"/>
    <n v="943234"/>
    <n v="112"/>
    <n v="70"/>
    <n v="42"/>
  </r>
  <r>
    <n v="298"/>
    <n v="110"/>
    <d v="2018-04-20T00:00:00"/>
    <x v="1"/>
    <x v="3"/>
    <n v="2"/>
    <x v="0"/>
    <n v="14"/>
    <x v="4"/>
    <s v="Inglaterra"/>
    <n v="2"/>
    <s v="Muito Bom "/>
    <n v="3"/>
    <x v="7"/>
    <n v="3"/>
    <x v="2"/>
    <s v="Até dez salários"/>
    <n v="1"/>
    <x v="3"/>
    <n v="4"/>
    <n v="1443209"/>
    <n v="64"/>
    <n v="40"/>
    <n v="24"/>
  </r>
  <r>
    <n v="299"/>
    <n v="91"/>
    <d v="2018-04-01T00:00:00"/>
    <x v="0"/>
    <x v="3"/>
    <n v="3"/>
    <x v="1"/>
    <n v="11"/>
    <x v="0"/>
    <s v="Portugal"/>
    <n v="3"/>
    <s v="Bom"/>
    <n v="5"/>
    <x v="0"/>
    <n v="2"/>
    <x v="0"/>
    <s v="Dois Salários"/>
    <n v="4"/>
    <x v="2"/>
    <n v="1"/>
    <n v="1143190"/>
    <n v="17"/>
    <n v="11"/>
    <n v="6"/>
  </r>
  <r>
    <n v="300"/>
    <n v="90"/>
    <d v="2018-03-31T00:00:00"/>
    <x v="0"/>
    <x v="0"/>
    <n v="3"/>
    <x v="1"/>
    <n v="10"/>
    <x v="2"/>
    <s v="Brasil"/>
    <n v="4"/>
    <s v="Restrições"/>
    <n v="6"/>
    <x v="6"/>
    <n v="1"/>
    <x v="1"/>
    <s v="Sem renda"/>
    <n v="3"/>
    <x v="4"/>
    <n v="9"/>
    <n v="1043189"/>
    <n v="153"/>
    <n v="99"/>
    <n v="54"/>
  </r>
  <r>
    <n v="301"/>
    <n v="139"/>
    <d v="2018-05-19T00:00:00"/>
    <x v="0"/>
    <x v="5"/>
    <n v="2"/>
    <x v="0"/>
    <n v="10"/>
    <x v="2"/>
    <s v="Brasil"/>
    <n v="1"/>
    <s v="Excelente"/>
    <n v="1"/>
    <x v="4"/>
    <n v="1"/>
    <x v="1"/>
    <s v="Sem renda"/>
    <n v="1"/>
    <x v="3"/>
    <n v="9"/>
    <n v="1043238"/>
    <n v="153"/>
    <n v="99"/>
    <n v="54"/>
  </r>
  <r>
    <n v="302"/>
    <n v="126"/>
    <d v="2018-05-06T00:00:00"/>
    <x v="0"/>
    <x v="5"/>
    <n v="1"/>
    <x v="2"/>
    <n v="13"/>
    <x v="5"/>
    <s v="Califónia"/>
    <n v="3"/>
    <s v="Bom"/>
    <n v="5"/>
    <x v="0"/>
    <n v="2"/>
    <x v="0"/>
    <s v="Dois Salários"/>
    <n v="5"/>
    <x v="1"/>
    <n v="1"/>
    <n v="1343225"/>
    <n v="15"/>
    <n v="9.5"/>
    <n v="5.5"/>
  </r>
  <r>
    <n v="303"/>
    <n v="149"/>
    <d v="2018-05-29T00:00:00"/>
    <x v="1"/>
    <x v="5"/>
    <n v="1"/>
    <x v="2"/>
    <n v="10"/>
    <x v="2"/>
    <s v="Brasil"/>
    <n v="4"/>
    <s v="Restrições"/>
    <n v="8"/>
    <x v="1"/>
    <n v="1"/>
    <x v="1"/>
    <s v="Sem renda"/>
    <n v="3"/>
    <x v="4"/>
    <n v="9"/>
    <n v="1043248"/>
    <n v="153"/>
    <n v="99"/>
    <n v="54"/>
  </r>
  <r>
    <n v="304"/>
    <n v="73"/>
    <d v="2018-03-14T00:00:00"/>
    <x v="1"/>
    <x v="0"/>
    <n v="2"/>
    <x v="0"/>
    <n v="10"/>
    <x v="2"/>
    <s v="Brasil"/>
    <n v="2"/>
    <s v="Muito Bom "/>
    <n v="4"/>
    <x v="2"/>
    <n v="3"/>
    <x v="2"/>
    <s v="Até dez salários"/>
    <n v="3"/>
    <x v="4"/>
    <n v="10"/>
    <n v="1043172"/>
    <n v="170"/>
    <n v="110"/>
    <n v="60"/>
  </r>
  <r>
    <n v="305"/>
    <n v="146"/>
    <d v="2018-05-26T00:00:00"/>
    <x v="0"/>
    <x v="5"/>
    <n v="2"/>
    <x v="0"/>
    <n v="10"/>
    <x v="2"/>
    <s v="Brasil"/>
    <n v="5"/>
    <s v="Inaceitável"/>
    <n v="7"/>
    <x v="3"/>
    <n v="3"/>
    <x v="2"/>
    <s v="Até dez salários"/>
    <n v="4"/>
    <x v="2"/>
    <n v="3"/>
    <n v="1043245"/>
    <n v="51"/>
    <n v="33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">
  <location ref="A73:C80" firstHeaderRow="0" firstDataRow="1" firstDataCol="1"/>
  <pivotFields count="24">
    <pivotField showAll="0"/>
    <pivotField numFmtId="1" showAll="0"/>
    <pivotField numFmtId="165" showAll="0"/>
    <pivotField showAll="0"/>
    <pivotField axis="axisRow" numFmtId="1" showAll="0">
      <items count="7">
        <item x="4"/>
        <item x="1"/>
        <item x="0"/>
        <item x="3"/>
        <item x="5"/>
        <item x="2"/>
        <item t="default"/>
      </items>
    </pivotField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 defaultSubtotal="0"/>
    <pivotField dataField="1" numFmtId="43" showAll="0"/>
    <pivotField dataField="1" numFmtId="43" showAll="0"/>
    <pivotField numFmtId="43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Receita" fld="21" baseField="0" baseItem="0"/>
    <dataField name="Soma de CMV" fld="2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41:H55" firstHeaderRow="1" firstDataRow="2" firstDataCol="1"/>
  <pivotFields count="24">
    <pivotField showAll="0"/>
    <pivotField numFmtId="1" showAll="0"/>
    <pivotField numFmtId="165" showAll="0"/>
    <pivotField axis="axisRow" showAll="0">
      <items count="3">
        <item x="1"/>
        <item x="0"/>
        <item t="default"/>
      </items>
    </pivotField>
    <pivotField axis="axisCol" numFmtId="1" showAll="0">
      <items count="7">
        <item x="4"/>
        <item x="1"/>
        <item x="0"/>
        <item x="3"/>
        <item x="5"/>
        <item x="2"/>
        <item t="default"/>
      </items>
    </pivotField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4"/>
        <item x="2"/>
        <item x="3"/>
        <item t="default"/>
      </items>
    </pivotField>
    <pivotField numFmtId="1" showAll="0"/>
    <pivotField numFmtId="1" showAll="0" defaultSubtotal="0"/>
    <pivotField numFmtId="43" showAll="0"/>
    <pivotField numFmtId="43" showAll="0"/>
    <pivotField dataField="1" numFmtId="43" showAll="0"/>
  </pivotFields>
  <rowFields count="2">
    <field x="3"/>
    <field x="18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Margem" fld="23" baseField="0" baseItem="0" numFmtId="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7:H37" firstHeaderRow="1" firstDataRow="2" firstDataCol="1"/>
  <pivotFields count="24">
    <pivotField showAll="0"/>
    <pivotField numFmtId="1" showAll="0"/>
    <pivotField numFmtId="165" showAll="0"/>
    <pivotField showAll="0"/>
    <pivotField axis="axisCol" numFmtId="1" showAll="0">
      <items count="7">
        <item x="4"/>
        <item x="1"/>
        <item x="0"/>
        <item x="3"/>
        <item x="5"/>
        <item x="2"/>
        <item t="default"/>
      </items>
    </pivotField>
    <pivotField showAll="0"/>
    <pivotField showAll="0"/>
    <pivotField showAll="0"/>
    <pivotField showAll="0" defaultSubtotal="0"/>
    <pivotField showAll="0"/>
    <pivotField showAll="0"/>
    <pivotField showAll="0"/>
    <pivotField showAll="0"/>
    <pivotField axis="axisRow" showAll="0">
      <items count="9">
        <item x="2"/>
        <item x="5"/>
        <item x="0"/>
        <item x="6"/>
        <item x="1"/>
        <item x="3"/>
        <item x="7"/>
        <item x="4"/>
        <item t="default"/>
      </items>
    </pivotField>
    <pivotField showAll="0"/>
    <pivotField showAll="0"/>
    <pivotField showAll="0"/>
    <pivotField showAll="0"/>
    <pivotField showAll="0"/>
    <pivotField numFmtId="1" showAll="0"/>
    <pivotField numFmtId="1" showAll="0" defaultSubtotal="0"/>
    <pivotField dataField="1" numFmtId="43" showAll="0"/>
    <pivotField numFmtId="43" showAll="0"/>
    <pivotField numFmtId="43" showAll="0"/>
  </pivotFields>
  <rowFields count="1">
    <field x="1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Receita" fld="21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F11" firstHeaderRow="1" firstDataRow="2" firstDataCol="1"/>
  <pivotFields count="24">
    <pivotField showAll="0"/>
    <pivotField numFmtId="1" showAll="0"/>
    <pivotField numFmtId="165" showAll="0"/>
    <pivotField showAll="0"/>
    <pivotField numFmtId="1" showAll="0"/>
    <pivotField showAll="0"/>
    <pivotField axis="axisCol" showAll="0">
      <items count="5">
        <item x="0"/>
        <item x="1"/>
        <item x="3"/>
        <item x="2"/>
        <item t="default"/>
      </items>
    </pivotField>
    <pivotField showAll="0"/>
    <pivotField axis="axisRow" showAll="0" defaultSubtotal="0">
      <items count="6">
        <item x="1"/>
        <item x="0"/>
        <item x="5"/>
        <item x="4"/>
        <item x="2"/>
        <item x="3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 defaultSubtotal="0"/>
    <pivotField numFmtId="43" showAll="0"/>
    <pivotField numFmtId="43" showAll="0"/>
    <pivotField dataField="1" numFmtId="43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oma de Margem" fld="23" baseField="0" baseItem="0" numFmtId="1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8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97:H102" firstHeaderRow="1" firstDataRow="2" firstDataCol="1"/>
  <pivotFields count="24">
    <pivotField showAll="0"/>
    <pivotField numFmtId="1" showAll="0"/>
    <pivotField numFmtId="165" showAll="0"/>
    <pivotField showAll="0"/>
    <pivotField numFmtId="1" showAll="0"/>
    <pivotField showAll="0"/>
    <pivotField showAll="0"/>
    <pivotField showAll="0"/>
    <pivotField axis="axisCol" showAll="0" defaultSubtotal="0">
      <items count="6">
        <item x="1"/>
        <item x="0"/>
        <item x="5"/>
        <item x="4"/>
        <item x="2"/>
        <item x="3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numFmtId="1" showAll="0"/>
    <pivotField numFmtId="1" showAll="0" defaultSubtotal="0"/>
    <pivotField numFmtId="43" showAll="0"/>
    <pivotField numFmtId="43" showAll="0"/>
    <pivotField numFmtId="43" showAll="0"/>
  </pivotFields>
  <rowFields count="1">
    <field x="15"/>
  </rowFields>
  <rowItems count="4">
    <i>
      <x/>
    </i>
    <i>
      <x v="1"/>
    </i>
    <i>
      <x v="2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Qtide Vendida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59:G69" firstHeaderRow="1" firstDataRow="2" firstDataCol="1"/>
  <pivotFields count="24">
    <pivotField showAll="0"/>
    <pivotField numFmtId="1" showAll="0"/>
    <pivotField numFmtId="165" showAll="0"/>
    <pivotField showAll="0"/>
    <pivotField numFmtI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axis="axisRow" showAll="0">
      <items count="9">
        <item x="2"/>
        <item x="5"/>
        <item x="0"/>
        <item x="6"/>
        <item x="1"/>
        <item x="3"/>
        <item x="7"/>
        <item x="4"/>
        <item t="default"/>
      </items>
    </pivotField>
    <pivotField showAll="0"/>
    <pivotField showAll="0"/>
    <pivotField showAll="0"/>
    <pivotField showAll="0"/>
    <pivotField axis="axisCol" showAll="0">
      <items count="6">
        <item x="0"/>
        <item x="1"/>
        <item x="4"/>
        <item x="2"/>
        <item x="3"/>
        <item t="default"/>
      </items>
    </pivotField>
    <pivotField dataField="1" numFmtId="1" showAll="0"/>
    <pivotField numFmtId="1" showAll="0" defaultSubtotal="0"/>
    <pivotField numFmtId="43" showAll="0"/>
    <pivotField numFmtId="43" showAll="0"/>
    <pivotField numFmtId="43" showAll="0"/>
  </pivotFields>
  <rowFields count="1">
    <field x="1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Qtide Vendida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7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88:H93" firstHeaderRow="1" firstDataRow="2" firstDataCol="1"/>
  <pivotFields count="24">
    <pivotField showAll="0"/>
    <pivotField numFmtId="1" showAll="0"/>
    <pivotField numFmtId="165" showAll="0"/>
    <pivotField showAll="0"/>
    <pivotField axis="axisCol" numFmtId="1" showAll="0">
      <items count="7">
        <item x="4"/>
        <item x="1"/>
        <item x="0"/>
        <item x="3"/>
        <item x="5"/>
        <item x="2"/>
        <item t="default"/>
      </items>
    </pivotField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numFmtId="1" showAll="0"/>
    <pivotField numFmtId="1" showAll="0" defaultSubtotal="0"/>
    <pivotField numFmtId="43" showAll="0"/>
    <pivotField numFmtId="43" showAll="0"/>
    <pivotField numFmtId="43" showAll="0"/>
  </pivotFields>
  <rowFields count="1">
    <field x="15"/>
  </rowFields>
  <rowItems count="4">
    <i>
      <x/>
    </i>
    <i>
      <x v="1"/>
    </i>
    <i>
      <x v="2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Qtide Vendida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5:H23" firstHeaderRow="1" firstDataRow="2" firstDataCol="1"/>
  <pivotFields count="24">
    <pivotField showAll="0"/>
    <pivotField numFmtId="1" showAll="0"/>
    <pivotField numFmtId="165" showAll="0"/>
    <pivotField showAll="0"/>
    <pivotField axis="axisCol" numFmtId="1" showAll="0">
      <items count="7">
        <item x="4"/>
        <item x="1"/>
        <item x="0"/>
        <item x="3"/>
        <item x="5"/>
        <item x="2"/>
        <item t="default"/>
      </items>
    </pivotField>
    <pivotField showAll="0"/>
    <pivotField showAll="0"/>
    <pivotField showAll="0"/>
    <pivotField axis="axisRow" showAll="0" defaultSubtotal="0">
      <items count="6">
        <item x="1"/>
        <item x="0"/>
        <item x="5"/>
        <item x="4"/>
        <item x="2"/>
        <item x="3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 defaultSubtotal="0"/>
    <pivotField dataField="1" numFmtId="43" showAll="0"/>
    <pivotField numFmtId="43" showAll="0"/>
    <pivotField numFmtId="43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Receita" fld="21" baseField="0" baseItem="0"/>
  </dataFields>
  <formats count="4">
    <format dxfId="7">
      <pivotArea outline="0" collapsedLevelsAreSubtotals="1" fieldPosition="0"/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4" count="0"/>
        </references>
      </pivotArea>
    </format>
    <format dxfId="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E7" headerRowCount="0" totalsRowShown="0" headerRowDxfId="45" dataDxfId="43" headerRowBorderDxfId="44">
  <tableColumns count="5">
    <tableColumn id="1" name="Coluna1" headerRowDxfId="42" dataDxfId="41"/>
    <tableColumn id="5" name="Coluna5" headerRowDxfId="40" dataDxfId="39"/>
    <tableColumn id="6" name="Coluna6" headerRowDxfId="38" dataDxfId="37"/>
    <tableColumn id="7" name="Coluna7" headerRowDxfId="36" dataDxfId="35"/>
    <tableColumn id="8" name="Coluna8" headerRowDxfId="34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X306" totalsRowShown="0" headerRowBorderDxfId="32">
  <tableColumns count="24">
    <tableColumn id="1" name="Cod Venda" dataDxfId="31"/>
    <tableColumn id="2" name="Cod Periodo" dataDxfId="30"/>
    <tableColumn id="3" name="Data" dataDxfId="29">
      <calculatedColumnFormula>VLOOKUP(B2,Dim_Periodos!$A$1:$D$181,2,FALSE)</calculatedColumnFormula>
    </tableColumn>
    <tableColumn id="4" name="Fim Semana" dataDxfId="28">
      <calculatedColumnFormula>VLOOKUP(B2,Dim_Periodos!$A$1:$D$181,3,FALSE)</calculatedColumnFormula>
    </tableColumn>
    <tableColumn id="5" name="Mês" dataDxfId="27">
      <calculatedColumnFormula>VLOOKUP(B2,Dim_Periodos!$A$1:$D$181,4,FALSE)</calculatedColumnFormula>
    </tableColumn>
    <tableColumn id="6" name="Cod Deposito" dataDxfId="26"/>
    <tableColumn id="7" name="Deposito" dataDxfId="25">
      <calculatedColumnFormula>VLOOKUP(F2,Tabela_Lojas,2,FALSE)</calculatedColumnFormula>
    </tableColumn>
    <tableColumn id="8" name="Cod Produto" dataDxfId="24"/>
    <tableColumn id="9" name="Nome_Produto" dataDxfId="23">
      <calculatedColumnFormula>VLOOKUP(Tabela2[[#This Row],[Cod Produto]],Dim_Produtos!A:B,2,FALSE)</calculatedColumnFormula>
    </tableColumn>
    <tableColumn id="10" name="Origem" dataDxfId="22">
      <calculatedColumnFormula>VLOOKUP(Tabela2[[#This Row],[Cod Produto]],Dim_Produtos!A:C,3,FALSE)</calculatedColumnFormula>
    </tableColumn>
    <tableColumn id="11" name="Cod Score" dataDxfId="21">
      <calculatedColumnFormula>VLOOKUP(M2,Dim_Clientes!$A$1:$E$9,5,FALSE)</calculatedColumnFormula>
    </tableColumn>
    <tableColumn id="12" name="Score" dataDxfId="20">
      <calculatedColumnFormula>VLOOKUP(K2,Dim_Score!$A$1:$C$6,3,FALSE)</calculatedColumnFormula>
    </tableColumn>
    <tableColumn id="13" name="Cod Cliente" dataDxfId="19"/>
    <tableColumn id="14" name="Nome Cliente" dataDxfId="18">
      <calculatedColumnFormula>VLOOKUP(M2,Tabela_Clientes,2,FALSE)</calculatedColumnFormula>
    </tableColumn>
    <tableColumn id="15" name="Cod Segmento" dataDxfId="17">
      <calculatedColumnFormula>VLOOKUP(M2,Dim_Clientes!$A$1:$E$9,4,FALSE)</calculatedColumnFormula>
    </tableColumn>
    <tableColumn id="16" name="Segmento Descricao" dataDxfId="16">
      <calculatedColumnFormula>VLOOKUP(O2,Dim_Segmentos!$A$1:$D$4,4,FALSE)</calculatedColumnFormula>
    </tableColumn>
    <tableColumn id="17" name="Renda" dataDxfId="15">
      <calculatedColumnFormula>VLOOKUP(O2,Dim_Segmentos!$A$1:$D$4,3,FALSE)</calculatedColumnFormula>
    </tableColumn>
    <tableColumn id="23" name="Cod Vendedor" dataDxfId="14"/>
    <tableColumn id="24" name="Nome Vendedor" dataDxfId="13">
      <calculatedColumnFormula>VLOOKUP(Tabela2[[#This Row],[Cod Vendedor]],Dim_Vendedores!$A$1:$H$6,2,FALSE)</calculatedColumnFormula>
    </tableColumn>
    <tableColumn id="18" name="Qtide Vendida" dataDxfId="12"/>
    <tableColumn id="22" name="Cod_busca" dataDxfId="11">
      <calculatedColumnFormula>CONCATENATE(Tabela2[[#This Row],[Cod Produto]],Tabela2[[#This Row],[Data]])-1</calculatedColumnFormula>
    </tableColumn>
    <tableColumn id="19" name="Receita" dataDxfId="10" dataCellStyle="Vírgula">
      <calculatedColumnFormula>VLOOKUP(Tabela2[[#This Row],[Cod_busca]],Precos!A:H,8,TRUE)*Tabela2[[#This Row],[Qtide Vendida]]</calculatedColumnFormula>
    </tableColumn>
    <tableColumn id="20" name="CMV" dataDxfId="9" dataCellStyle="Vírgula">
      <calculatedColumnFormula>VLOOKUP(Tabela2[[#This Row],[Cod_busca]],Precos!A:G,7,TRUE)*Tabela2[[#This Row],[Qtide Vendida]]</calculatedColumnFormula>
    </tableColumn>
    <tableColumn id="21" name="Margem" dataDxfId="8">
      <calculatedColumnFormula>V2-W2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40" zoomScaleNormal="140" workbookViewId="0">
      <selection activeCell="A2" sqref="A2"/>
    </sheetView>
  </sheetViews>
  <sheetFormatPr defaultColWidth="9.1796875" defaultRowHeight="13" x14ac:dyDescent="0.3"/>
  <cols>
    <col min="1" max="1" width="14.26953125" style="2" customWidth="1"/>
    <col min="2" max="5" width="16.453125" style="2" customWidth="1"/>
    <col min="6" max="16384" width="9.1796875" style="1"/>
  </cols>
  <sheetData>
    <row r="1" spans="1:5" x14ac:dyDescent="0.3">
      <c r="A1" s="9" t="s">
        <v>0</v>
      </c>
      <c r="B1" s="9" t="s">
        <v>152</v>
      </c>
      <c r="C1" s="9" t="s">
        <v>32</v>
      </c>
      <c r="D1" s="9" t="s">
        <v>38</v>
      </c>
      <c r="E1" s="9" t="s">
        <v>42</v>
      </c>
    </row>
    <row r="2" spans="1:5" x14ac:dyDescent="0.3">
      <c r="A2" s="2">
        <v>9</v>
      </c>
      <c r="B2" s="2" t="s">
        <v>26</v>
      </c>
      <c r="C2" s="2" t="s">
        <v>33</v>
      </c>
      <c r="D2" s="2" t="s">
        <v>118</v>
      </c>
      <c r="E2" s="2" t="s">
        <v>43</v>
      </c>
    </row>
    <row r="3" spans="1:5" x14ac:dyDescent="0.3">
      <c r="A3" s="2">
        <v>10</v>
      </c>
      <c r="B3" s="2" t="s">
        <v>27</v>
      </c>
      <c r="C3" s="2" t="s">
        <v>33</v>
      </c>
      <c r="D3" s="2" t="s">
        <v>39</v>
      </c>
      <c r="E3" s="2" t="s">
        <v>44</v>
      </c>
    </row>
    <row r="4" spans="1:5" x14ac:dyDescent="0.3">
      <c r="A4" s="2">
        <v>11</v>
      </c>
      <c r="B4" s="2" t="s">
        <v>28</v>
      </c>
      <c r="C4" s="2" t="s">
        <v>34</v>
      </c>
      <c r="D4" s="2" t="s">
        <v>40</v>
      </c>
      <c r="E4" s="2" t="s">
        <v>45</v>
      </c>
    </row>
    <row r="5" spans="1:5" x14ac:dyDescent="0.3">
      <c r="A5" s="2">
        <v>12</v>
      </c>
      <c r="B5" s="2" t="s">
        <v>29</v>
      </c>
      <c r="C5" s="2" t="s">
        <v>35</v>
      </c>
      <c r="D5" s="2" t="s">
        <v>118</v>
      </c>
      <c r="E5" s="2" t="s">
        <v>121</v>
      </c>
    </row>
    <row r="6" spans="1:5" x14ac:dyDescent="0.3">
      <c r="A6" s="2">
        <v>13</v>
      </c>
      <c r="B6" s="2" t="s">
        <v>30</v>
      </c>
      <c r="C6" s="2" t="s">
        <v>36</v>
      </c>
      <c r="D6" s="2" t="s">
        <v>41</v>
      </c>
      <c r="E6" s="2" t="s">
        <v>45</v>
      </c>
    </row>
    <row r="7" spans="1:5" x14ac:dyDescent="0.3">
      <c r="A7" s="2">
        <v>14</v>
      </c>
      <c r="B7" s="2" t="s">
        <v>31</v>
      </c>
      <c r="C7" s="2" t="s">
        <v>37</v>
      </c>
      <c r="D7" s="2" t="s">
        <v>41</v>
      </c>
      <c r="E7" s="2" t="s">
        <v>45</v>
      </c>
    </row>
    <row r="8" spans="1:5" ht="14.5" x14ac:dyDescent="0.35">
      <c r="A8"/>
      <c r="B8"/>
      <c r="C8"/>
      <c r="D8"/>
      <c r="E8"/>
    </row>
    <row r="9" spans="1:5" ht="14.5" x14ac:dyDescent="0.35">
      <c r="A9"/>
      <c r="B9"/>
      <c r="C9"/>
      <c r="D9"/>
      <c r="E9"/>
    </row>
  </sheetData>
  <conditionalFormatting sqref="A10:A1048576 A1:A7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showGridLines="0" tabSelected="1" workbookViewId="0">
      <selection activeCell="C18" sqref="C18"/>
    </sheetView>
  </sheetViews>
  <sheetFormatPr defaultRowHeight="14.5" x14ac:dyDescent="0.35"/>
  <cols>
    <col min="1" max="1" width="8.7265625" style="50"/>
    <col min="2" max="2" width="20.08984375" style="50" bestFit="1" customWidth="1"/>
    <col min="3" max="3" width="8.7265625" style="50"/>
    <col min="4" max="4" width="17.7265625" style="50" bestFit="1" customWidth="1"/>
    <col min="5" max="5" width="8.7265625" style="50"/>
    <col min="6" max="6" width="15.453125" style="50" bestFit="1" customWidth="1"/>
    <col min="7" max="16384" width="8.7265625" style="50"/>
  </cols>
  <sheetData>
    <row r="1" spans="2:6" ht="6" customHeight="1" x14ac:dyDescent="0.35"/>
    <row r="3" spans="2:6" x14ac:dyDescent="0.35">
      <c r="B3" s="46" t="s">
        <v>154</v>
      </c>
      <c r="D3" s="46" t="s">
        <v>207</v>
      </c>
      <c r="F3" s="51" t="s">
        <v>192</v>
      </c>
    </row>
    <row r="4" spans="2:6" x14ac:dyDescent="0.35">
      <c r="B4" s="47" t="s">
        <v>155</v>
      </c>
      <c r="D4" s="47" t="s">
        <v>156</v>
      </c>
      <c r="F4" s="52" t="s">
        <v>157</v>
      </c>
    </row>
    <row r="5" spans="2:6" x14ac:dyDescent="0.35">
      <c r="B5" s="48" t="s">
        <v>152</v>
      </c>
      <c r="D5" s="47" t="s">
        <v>158</v>
      </c>
      <c r="F5" s="53" t="s">
        <v>3</v>
      </c>
    </row>
    <row r="6" spans="2:6" x14ac:dyDescent="0.35">
      <c r="B6" s="48" t="s">
        <v>32</v>
      </c>
      <c r="D6" s="48" t="s">
        <v>13</v>
      </c>
      <c r="F6" s="53" t="s">
        <v>188</v>
      </c>
    </row>
    <row r="7" spans="2:6" x14ac:dyDescent="0.35">
      <c r="B7" s="48" t="s">
        <v>38</v>
      </c>
      <c r="D7" s="48" t="s">
        <v>18</v>
      </c>
      <c r="F7" s="52" t="s">
        <v>189</v>
      </c>
    </row>
    <row r="8" spans="2:6" x14ac:dyDescent="0.35">
      <c r="B8" s="49" t="s">
        <v>162</v>
      </c>
      <c r="D8" s="48" t="s">
        <v>14</v>
      </c>
      <c r="F8" s="55" t="s">
        <v>190</v>
      </c>
    </row>
    <row r="9" spans="2:6" x14ac:dyDescent="0.35">
      <c r="D9" s="47" t="s">
        <v>202</v>
      </c>
    </row>
    <row r="10" spans="2:6" x14ac:dyDescent="0.35">
      <c r="D10" s="48" t="s">
        <v>46</v>
      </c>
    </row>
    <row r="11" spans="2:6" x14ac:dyDescent="0.35">
      <c r="B11" s="51" t="s">
        <v>173</v>
      </c>
      <c r="D11" s="47" t="s">
        <v>160</v>
      </c>
      <c r="F11" s="46" t="s">
        <v>193</v>
      </c>
    </row>
    <row r="12" spans="2:6" x14ac:dyDescent="0.35">
      <c r="B12" s="52" t="s">
        <v>174</v>
      </c>
      <c r="D12" s="48" t="s">
        <v>152</v>
      </c>
      <c r="F12" s="47" t="s">
        <v>159</v>
      </c>
    </row>
    <row r="13" spans="2:6" x14ac:dyDescent="0.35">
      <c r="B13" s="53" t="s">
        <v>175</v>
      </c>
      <c r="D13" s="48" t="s">
        <v>32</v>
      </c>
      <c r="F13" s="48" t="s">
        <v>13</v>
      </c>
    </row>
    <row r="14" spans="2:6" x14ac:dyDescent="0.35">
      <c r="B14" s="53" t="s">
        <v>176</v>
      </c>
      <c r="D14" s="47" t="s">
        <v>203</v>
      </c>
      <c r="F14" s="48" t="s">
        <v>15</v>
      </c>
    </row>
    <row r="15" spans="2:6" x14ac:dyDescent="0.35">
      <c r="B15" s="53" t="s">
        <v>177</v>
      </c>
      <c r="D15" s="48" t="s">
        <v>88</v>
      </c>
      <c r="F15" s="49" t="s">
        <v>14</v>
      </c>
    </row>
    <row r="16" spans="2:6" x14ac:dyDescent="0.35">
      <c r="B16" s="53" t="s">
        <v>178</v>
      </c>
      <c r="D16" s="47" t="s">
        <v>161</v>
      </c>
    </row>
    <row r="17" spans="2:6" x14ac:dyDescent="0.35">
      <c r="B17" s="53" t="s">
        <v>179</v>
      </c>
      <c r="D17" s="48" t="s">
        <v>23</v>
      </c>
      <c r="F17" s="46" t="s">
        <v>163</v>
      </c>
    </row>
    <row r="18" spans="2:6" x14ac:dyDescent="0.35">
      <c r="B18" s="54" t="s">
        <v>180</v>
      </c>
      <c r="D18" s="47" t="s">
        <v>204</v>
      </c>
      <c r="F18" s="47" t="s">
        <v>164</v>
      </c>
    </row>
    <row r="19" spans="2:6" x14ac:dyDescent="0.35">
      <c r="D19" s="48" t="s">
        <v>116</v>
      </c>
      <c r="F19" s="47" t="s">
        <v>166</v>
      </c>
    </row>
    <row r="20" spans="2:6" x14ac:dyDescent="0.35">
      <c r="B20" s="51" t="s">
        <v>181</v>
      </c>
      <c r="D20" s="48" t="s">
        <v>101</v>
      </c>
      <c r="F20" s="48" t="s">
        <v>167</v>
      </c>
    </row>
    <row r="21" spans="2:6" x14ac:dyDescent="0.35">
      <c r="B21" s="52" t="s">
        <v>182</v>
      </c>
      <c r="D21" s="47" t="s">
        <v>205</v>
      </c>
      <c r="F21" s="48" t="s">
        <v>168</v>
      </c>
    </row>
    <row r="22" spans="2:6" x14ac:dyDescent="0.35">
      <c r="B22" s="53" t="s">
        <v>183</v>
      </c>
      <c r="D22" s="53" t="s">
        <v>123</v>
      </c>
      <c r="F22" s="47" t="s">
        <v>169</v>
      </c>
    </row>
    <row r="23" spans="2:6" x14ac:dyDescent="0.35">
      <c r="B23" s="53" t="s">
        <v>184</v>
      </c>
      <c r="D23" s="53" t="s">
        <v>24</v>
      </c>
      <c r="F23" s="48" t="s">
        <v>170</v>
      </c>
    </row>
    <row r="24" spans="2:6" x14ac:dyDescent="0.35">
      <c r="B24" s="53" t="s">
        <v>185</v>
      </c>
      <c r="D24" s="52" t="s">
        <v>206</v>
      </c>
      <c r="F24" s="48" t="s">
        <v>171</v>
      </c>
    </row>
    <row r="25" spans="2:6" x14ac:dyDescent="0.35">
      <c r="B25" s="53" t="s">
        <v>186</v>
      </c>
      <c r="D25" s="53" t="s">
        <v>17</v>
      </c>
      <c r="F25" s="49" t="s">
        <v>172</v>
      </c>
    </row>
    <row r="26" spans="2:6" x14ac:dyDescent="0.35">
      <c r="B26" s="53" t="s">
        <v>187</v>
      </c>
      <c r="D26" s="53" t="s">
        <v>16</v>
      </c>
    </row>
    <row r="27" spans="2:6" x14ac:dyDescent="0.35">
      <c r="B27" s="53" t="s">
        <v>176</v>
      </c>
      <c r="D27" s="54" t="s">
        <v>25</v>
      </c>
      <c r="F27" s="46" t="s">
        <v>191</v>
      </c>
    </row>
    <row r="28" spans="2:6" x14ac:dyDescent="0.35">
      <c r="B28" s="54" t="s">
        <v>177</v>
      </c>
      <c r="F28" s="47" t="s">
        <v>194</v>
      </c>
    </row>
    <row r="29" spans="2:6" x14ac:dyDescent="0.35">
      <c r="F29" s="48" t="s">
        <v>195</v>
      </c>
    </row>
    <row r="30" spans="2:6" x14ac:dyDescent="0.35">
      <c r="D30" s="51" t="s">
        <v>197</v>
      </c>
      <c r="F30" s="49" t="s">
        <v>196</v>
      </c>
    </row>
    <row r="31" spans="2:6" x14ac:dyDescent="0.35">
      <c r="D31" s="52" t="s">
        <v>198</v>
      </c>
    </row>
    <row r="32" spans="2:6" x14ac:dyDescent="0.35">
      <c r="D32" s="53" t="s">
        <v>199</v>
      </c>
    </row>
    <row r="33" spans="4:4" x14ac:dyDescent="0.35">
      <c r="D33" s="53" t="s">
        <v>200</v>
      </c>
    </row>
    <row r="34" spans="4:4" x14ac:dyDescent="0.35">
      <c r="D34" s="54" t="s">
        <v>201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2"/>
  <sheetViews>
    <sheetView zoomScale="90" zoomScaleNormal="90" workbookViewId="0">
      <selection activeCell="G10" sqref="G10"/>
    </sheetView>
  </sheetViews>
  <sheetFormatPr defaultRowHeight="14.5" x14ac:dyDescent="0.35"/>
  <cols>
    <col min="1" max="1" width="42.08984375" bestFit="1" customWidth="1"/>
    <col min="2" max="2" width="19.08984375" bestFit="1" customWidth="1"/>
    <col min="3" max="3" width="15.1796875" customWidth="1"/>
    <col min="4" max="4" width="10.26953125" customWidth="1"/>
    <col min="5" max="5" width="10.90625" customWidth="1"/>
    <col min="6" max="6" width="14.54296875" customWidth="1"/>
    <col min="7" max="7" width="15.36328125" customWidth="1"/>
    <col min="8" max="8" width="10.26953125" customWidth="1"/>
    <col min="9" max="11" width="6.81640625" customWidth="1"/>
    <col min="12" max="12" width="4.81640625" customWidth="1"/>
    <col min="13" max="13" width="7.81640625" customWidth="1"/>
    <col min="14" max="14" width="25.54296875" bestFit="1" customWidth="1"/>
    <col min="15" max="15" width="20.36328125" bestFit="1" customWidth="1"/>
  </cols>
  <sheetData>
    <row r="2" spans="1:8" x14ac:dyDescent="0.35">
      <c r="A2" t="s">
        <v>128</v>
      </c>
    </row>
    <row r="3" spans="1:8" x14ac:dyDescent="0.35">
      <c r="A3" s="26" t="s">
        <v>126</v>
      </c>
      <c r="B3" s="26" t="s">
        <v>127</v>
      </c>
    </row>
    <row r="4" spans="1:8" x14ac:dyDescent="0.35">
      <c r="A4" s="26" t="s">
        <v>124</v>
      </c>
      <c r="B4" t="s">
        <v>50</v>
      </c>
      <c r="C4" t="s">
        <v>51</v>
      </c>
      <c r="D4" t="s">
        <v>52</v>
      </c>
      <c r="E4" t="s">
        <v>49</v>
      </c>
      <c r="F4" t="s">
        <v>125</v>
      </c>
      <c r="H4" t="s">
        <v>141</v>
      </c>
    </row>
    <row r="5" spans="1:8" x14ac:dyDescent="0.35">
      <c r="A5" s="27" t="s">
        <v>29</v>
      </c>
      <c r="B5" s="30">
        <v>466</v>
      </c>
      <c r="C5" s="30">
        <v>510</v>
      </c>
      <c r="D5" s="30">
        <v>540</v>
      </c>
      <c r="E5" s="30">
        <v>606</v>
      </c>
      <c r="F5" s="30">
        <v>2122</v>
      </c>
      <c r="G5" s="45">
        <f>GETPIVOTDATA("Margem",$A$3,"Nome_Produto",A5)/GETPIVOTDATA("Margem",$A$3)</f>
        <v>0.1927076238477955</v>
      </c>
      <c r="H5" t="s">
        <v>142</v>
      </c>
    </row>
    <row r="6" spans="1:8" x14ac:dyDescent="0.35">
      <c r="A6" s="27" t="s">
        <v>28</v>
      </c>
      <c r="B6" s="30">
        <v>366</v>
      </c>
      <c r="C6" s="30">
        <v>656</v>
      </c>
      <c r="D6" s="30">
        <v>310</v>
      </c>
      <c r="E6" s="30">
        <v>708</v>
      </c>
      <c r="F6" s="30">
        <v>2040</v>
      </c>
      <c r="G6" s="45">
        <f t="shared" ref="G6:G10" si="0">GETPIVOTDATA("Margem",$A$3,"Nome_Produto",A6)/GETPIVOTDATA("Margem",$A$3)</f>
        <v>0.18526086364255551</v>
      </c>
    </row>
    <row r="7" spans="1:8" x14ac:dyDescent="0.35">
      <c r="A7" s="27" t="s">
        <v>30</v>
      </c>
      <c r="B7" s="30">
        <v>368.5</v>
      </c>
      <c r="C7" s="30">
        <v>434.5</v>
      </c>
      <c r="D7" s="30">
        <v>170.5</v>
      </c>
      <c r="E7" s="30">
        <v>308</v>
      </c>
      <c r="F7" s="30">
        <v>1281.5</v>
      </c>
      <c r="G7" s="45">
        <f t="shared" si="0"/>
        <v>0.11637833174408573</v>
      </c>
      <c r="H7" t="s">
        <v>143</v>
      </c>
    </row>
    <row r="8" spans="1:8" x14ac:dyDescent="0.35">
      <c r="A8" s="27" t="s">
        <v>31</v>
      </c>
      <c r="B8" s="30">
        <v>366</v>
      </c>
      <c r="C8" s="30">
        <v>516</v>
      </c>
      <c r="D8" s="30">
        <v>390</v>
      </c>
      <c r="E8" s="30">
        <v>582</v>
      </c>
      <c r="F8" s="30">
        <v>1854</v>
      </c>
      <c r="G8" s="45">
        <f t="shared" si="0"/>
        <v>0.16836943195749898</v>
      </c>
      <c r="H8" t="s">
        <v>144</v>
      </c>
    </row>
    <row r="9" spans="1:8" x14ac:dyDescent="0.35">
      <c r="A9" s="27" t="s">
        <v>27</v>
      </c>
      <c r="B9" s="30">
        <v>444</v>
      </c>
      <c r="C9" s="30">
        <v>264</v>
      </c>
      <c r="D9" s="30">
        <v>666</v>
      </c>
      <c r="E9" s="30">
        <v>546</v>
      </c>
      <c r="F9" s="30">
        <v>1920</v>
      </c>
      <c r="G9" s="45">
        <f t="shared" si="0"/>
        <v>0.17436316578122871</v>
      </c>
    </row>
    <row r="10" spans="1:8" x14ac:dyDescent="0.35">
      <c r="A10" s="27" t="s">
        <v>26</v>
      </c>
      <c r="B10" s="30">
        <v>594</v>
      </c>
      <c r="C10" s="30">
        <v>354</v>
      </c>
      <c r="D10" s="30">
        <v>354</v>
      </c>
      <c r="E10" s="30">
        <v>492</v>
      </c>
      <c r="F10" s="30">
        <v>1794</v>
      </c>
      <c r="G10" s="45">
        <f>GETPIVOTDATA("Margem",$A$3,"Nome_Produto",A10)/GETPIVOTDATA("Margem",$A$3)</f>
        <v>0.16292058302683557</v>
      </c>
    </row>
    <row r="11" spans="1:8" x14ac:dyDescent="0.35">
      <c r="A11" s="27" t="s">
        <v>125</v>
      </c>
      <c r="B11" s="30">
        <v>2604.5</v>
      </c>
      <c r="C11" s="30">
        <v>2734.5</v>
      </c>
      <c r="D11" s="30">
        <v>2430.5</v>
      </c>
      <c r="E11" s="30">
        <v>3242</v>
      </c>
      <c r="F11" s="30">
        <v>11011.5</v>
      </c>
    </row>
    <row r="14" spans="1:8" x14ac:dyDescent="0.35">
      <c r="A14" s="27" t="s">
        <v>129</v>
      </c>
    </row>
    <row r="15" spans="1:8" x14ac:dyDescent="0.35">
      <c r="A15" s="26" t="s">
        <v>136</v>
      </c>
      <c r="B15" s="26" t="s">
        <v>127</v>
      </c>
    </row>
    <row r="16" spans="1:8" x14ac:dyDescent="0.35">
      <c r="A16" s="26" t="s">
        <v>124</v>
      </c>
      <c r="B16" s="30">
        <v>1</v>
      </c>
      <c r="C16" s="30">
        <v>2</v>
      </c>
      <c r="D16" s="30">
        <v>3</v>
      </c>
      <c r="E16" s="30">
        <v>4</v>
      </c>
      <c r="F16" s="30">
        <v>5</v>
      </c>
      <c r="G16" s="30">
        <v>6</v>
      </c>
      <c r="H16" s="30" t="s">
        <v>125</v>
      </c>
    </row>
    <row r="17" spans="1:9" x14ac:dyDescent="0.35">
      <c r="A17" s="27" t="s">
        <v>29</v>
      </c>
      <c r="B17" s="30">
        <v>561</v>
      </c>
      <c r="C17" s="30">
        <v>272</v>
      </c>
      <c r="D17" s="30">
        <v>1105</v>
      </c>
      <c r="E17" s="30">
        <v>935</v>
      </c>
      <c r="F17" s="30">
        <v>850</v>
      </c>
      <c r="G17" s="30">
        <v>1026</v>
      </c>
      <c r="H17" s="30">
        <v>4749</v>
      </c>
      <c r="I17" s="45">
        <f>GETPIVOTDATA("Receita",$A$15,"Nome_Produto",A17)/GETPIVOTDATA("Receita",$A$15)</f>
        <v>0.16498749305169538</v>
      </c>
    </row>
    <row r="18" spans="1:9" x14ac:dyDescent="0.35">
      <c r="A18" s="27" t="s">
        <v>28</v>
      </c>
      <c r="B18" s="30">
        <v>748</v>
      </c>
      <c r="C18" s="30">
        <v>1173</v>
      </c>
      <c r="D18" s="30">
        <v>1496</v>
      </c>
      <c r="E18" s="30">
        <v>867</v>
      </c>
      <c r="F18" s="30">
        <v>595</v>
      </c>
      <c r="G18" s="30">
        <v>493</v>
      </c>
      <c r="H18" s="30">
        <v>5372</v>
      </c>
      <c r="I18" s="45">
        <f t="shared" ref="I18:I22" si="1">GETPIVOTDATA("Receita",$A$15,"Nome_Produto",A18)/GETPIVOTDATA("Receita",$A$15)</f>
        <v>0.18663146192329072</v>
      </c>
    </row>
    <row r="19" spans="1:9" x14ac:dyDescent="0.35">
      <c r="A19" s="27" t="s">
        <v>30</v>
      </c>
      <c r="B19" s="30">
        <v>345</v>
      </c>
      <c r="C19" s="30">
        <v>555</v>
      </c>
      <c r="D19" s="30">
        <v>585</v>
      </c>
      <c r="E19" s="30">
        <v>855</v>
      </c>
      <c r="F19" s="30">
        <v>825</v>
      </c>
      <c r="G19" s="30">
        <v>330</v>
      </c>
      <c r="H19" s="30">
        <v>3495</v>
      </c>
      <c r="I19" s="45">
        <f t="shared" si="1"/>
        <v>0.12142162312395775</v>
      </c>
    </row>
    <row r="20" spans="1:9" x14ac:dyDescent="0.35">
      <c r="A20" s="27" t="s">
        <v>31</v>
      </c>
      <c r="B20" s="30">
        <v>464</v>
      </c>
      <c r="C20" s="30">
        <v>1072</v>
      </c>
      <c r="D20" s="30">
        <v>1104</v>
      </c>
      <c r="E20" s="30">
        <v>720</v>
      </c>
      <c r="F20" s="30">
        <v>992</v>
      </c>
      <c r="G20" s="30">
        <v>592</v>
      </c>
      <c r="H20" s="30">
        <v>4944</v>
      </c>
      <c r="I20" s="45">
        <f t="shared" si="1"/>
        <v>0.17176209005002779</v>
      </c>
    </row>
    <row r="21" spans="1:9" x14ac:dyDescent="0.35">
      <c r="A21" s="27" t="s">
        <v>27</v>
      </c>
      <c r="B21" s="30">
        <v>731</v>
      </c>
      <c r="C21" s="30">
        <v>374</v>
      </c>
      <c r="D21" s="30">
        <v>1326</v>
      </c>
      <c r="E21" s="30">
        <v>1122</v>
      </c>
      <c r="F21" s="30">
        <v>969</v>
      </c>
      <c r="G21" s="30">
        <v>918</v>
      </c>
      <c r="H21" s="30">
        <v>5440</v>
      </c>
      <c r="I21" s="45">
        <f t="shared" si="1"/>
        <v>0.18899388549193996</v>
      </c>
    </row>
    <row r="22" spans="1:9" x14ac:dyDescent="0.35">
      <c r="A22" s="27" t="s">
        <v>26</v>
      </c>
      <c r="B22" s="30">
        <v>768</v>
      </c>
      <c r="C22" s="30">
        <v>832</v>
      </c>
      <c r="D22" s="30">
        <v>432</v>
      </c>
      <c r="E22" s="30">
        <v>1440</v>
      </c>
      <c r="F22" s="30">
        <v>480</v>
      </c>
      <c r="G22" s="30">
        <v>832</v>
      </c>
      <c r="H22" s="30">
        <v>4784</v>
      </c>
      <c r="I22" s="45">
        <f t="shared" si="1"/>
        <v>0.16620344635908837</v>
      </c>
    </row>
    <row r="23" spans="1:9" x14ac:dyDescent="0.35">
      <c r="A23" s="31" t="s">
        <v>125</v>
      </c>
      <c r="B23" s="30">
        <v>3617</v>
      </c>
      <c r="C23" s="30">
        <v>4278</v>
      </c>
      <c r="D23" s="30">
        <v>6048</v>
      </c>
      <c r="E23" s="30">
        <v>5939</v>
      </c>
      <c r="F23" s="30">
        <v>4711</v>
      </c>
      <c r="G23" s="30">
        <v>4191</v>
      </c>
      <c r="H23" s="30">
        <v>28784</v>
      </c>
    </row>
    <row r="26" spans="1:9" x14ac:dyDescent="0.35">
      <c r="A26" s="31" t="s">
        <v>130</v>
      </c>
    </row>
    <row r="27" spans="1:9" x14ac:dyDescent="0.35">
      <c r="A27" s="26" t="s">
        <v>136</v>
      </c>
      <c r="B27" s="26" t="s">
        <v>127</v>
      </c>
    </row>
    <row r="28" spans="1:9" x14ac:dyDescent="0.35">
      <c r="A28" s="26" t="s">
        <v>124</v>
      </c>
      <c r="B28" s="30">
        <v>1</v>
      </c>
      <c r="C28" s="30">
        <v>2</v>
      </c>
      <c r="D28" s="30">
        <v>3</v>
      </c>
      <c r="E28" s="30">
        <v>4</v>
      </c>
      <c r="F28" s="30">
        <v>5</v>
      </c>
      <c r="G28" s="30">
        <v>6</v>
      </c>
      <c r="H28" s="30" t="s">
        <v>125</v>
      </c>
    </row>
    <row r="29" spans="1:9" x14ac:dyDescent="0.35">
      <c r="A29" s="27" t="s">
        <v>7</v>
      </c>
      <c r="B29" s="30">
        <v>228</v>
      </c>
      <c r="C29" s="30">
        <v>525</v>
      </c>
      <c r="D29" s="30">
        <v>706</v>
      </c>
      <c r="E29" s="30">
        <v>615</v>
      </c>
      <c r="F29" s="30">
        <v>773</v>
      </c>
      <c r="G29" s="30">
        <v>525</v>
      </c>
      <c r="H29" s="30">
        <v>3372</v>
      </c>
    </row>
    <row r="30" spans="1:9" x14ac:dyDescent="0.35">
      <c r="A30" s="27" t="s">
        <v>5</v>
      </c>
      <c r="B30" s="30">
        <v>442</v>
      </c>
      <c r="C30" s="30">
        <v>607</v>
      </c>
      <c r="D30" s="30">
        <v>558</v>
      </c>
      <c r="E30" s="30">
        <v>725</v>
      </c>
      <c r="F30" s="30">
        <v>381</v>
      </c>
      <c r="G30" s="30">
        <v>452</v>
      </c>
      <c r="H30" s="30">
        <v>3165</v>
      </c>
    </row>
    <row r="31" spans="1:9" x14ac:dyDescent="0.35">
      <c r="A31" s="27" t="s">
        <v>8</v>
      </c>
      <c r="B31" s="30">
        <v>238</v>
      </c>
      <c r="C31" s="30">
        <v>195</v>
      </c>
      <c r="D31" s="30">
        <v>963</v>
      </c>
      <c r="E31" s="30">
        <v>473</v>
      </c>
      <c r="F31" s="30">
        <v>311</v>
      </c>
      <c r="G31" s="30">
        <v>469</v>
      </c>
      <c r="H31" s="30">
        <v>2649</v>
      </c>
    </row>
    <row r="32" spans="1:9" x14ac:dyDescent="0.35">
      <c r="A32" s="27" t="s">
        <v>9</v>
      </c>
      <c r="B32" s="30">
        <v>668</v>
      </c>
      <c r="C32" s="30">
        <v>765</v>
      </c>
      <c r="D32" s="30">
        <v>789</v>
      </c>
      <c r="E32" s="30">
        <v>412</v>
      </c>
      <c r="F32" s="30">
        <v>453</v>
      </c>
      <c r="G32" s="30">
        <v>51</v>
      </c>
      <c r="H32" s="30">
        <v>3138</v>
      </c>
    </row>
    <row r="33" spans="1:8" x14ac:dyDescent="0.35">
      <c r="A33" s="27" t="s">
        <v>11</v>
      </c>
      <c r="B33" s="30">
        <v>262</v>
      </c>
      <c r="C33" s="30">
        <v>726</v>
      </c>
      <c r="D33" s="30">
        <v>1159</v>
      </c>
      <c r="E33" s="30">
        <v>979</v>
      </c>
      <c r="F33" s="30">
        <v>1013</v>
      </c>
      <c r="G33" s="30">
        <v>761</v>
      </c>
      <c r="H33" s="30">
        <v>4900</v>
      </c>
    </row>
    <row r="34" spans="1:8" x14ac:dyDescent="0.35">
      <c r="A34" s="27" t="s">
        <v>10</v>
      </c>
      <c r="B34" s="30">
        <v>658</v>
      </c>
      <c r="C34" s="30">
        <v>96</v>
      </c>
      <c r="D34" s="30">
        <v>638</v>
      </c>
      <c r="E34" s="30">
        <v>1089</v>
      </c>
      <c r="F34" s="30">
        <v>823</v>
      </c>
      <c r="G34" s="30">
        <v>711</v>
      </c>
      <c r="H34" s="30">
        <v>4015</v>
      </c>
    </row>
    <row r="35" spans="1:8" x14ac:dyDescent="0.35">
      <c r="A35" s="27" t="s">
        <v>6</v>
      </c>
      <c r="B35" s="30">
        <v>657</v>
      </c>
      <c r="C35" s="30">
        <v>1089</v>
      </c>
      <c r="D35" s="30">
        <v>606</v>
      </c>
      <c r="E35" s="30">
        <v>1118</v>
      </c>
      <c r="F35" s="30">
        <v>433</v>
      </c>
      <c r="G35" s="30">
        <v>890</v>
      </c>
      <c r="H35" s="30">
        <v>4793</v>
      </c>
    </row>
    <row r="36" spans="1:8" x14ac:dyDescent="0.35">
      <c r="A36" s="27" t="s">
        <v>4</v>
      </c>
      <c r="B36" s="30">
        <v>464</v>
      </c>
      <c r="C36" s="30">
        <v>275</v>
      </c>
      <c r="D36" s="30">
        <v>629</v>
      </c>
      <c r="E36" s="30">
        <v>528</v>
      </c>
      <c r="F36" s="30">
        <v>524</v>
      </c>
      <c r="G36" s="30">
        <v>332</v>
      </c>
      <c r="H36" s="30">
        <v>2752</v>
      </c>
    </row>
    <row r="37" spans="1:8" x14ac:dyDescent="0.35">
      <c r="A37" s="27" t="s">
        <v>125</v>
      </c>
      <c r="B37" s="30">
        <v>3617</v>
      </c>
      <c r="C37" s="30">
        <v>4278</v>
      </c>
      <c r="D37" s="30">
        <v>6048</v>
      </c>
      <c r="E37" s="30">
        <v>5939</v>
      </c>
      <c r="F37" s="30">
        <v>4711</v>
      </c>
      <c r="G37" s="30">
        <v>4191</v>
      </c>
      <c r="H37" s="30">
        <v>28784</v>
      </c>
    </row>
    <row r="40" spans="1:8" x14ac:dyDescent="0.35">
      <c r="A40" s="27" t="s">
        <v>133</v>
      </c>
    </row>
    <row r="41" spans="1:8" x14ac:dyDescent="0.35">
      <c r="A41" s="26" t="s">
        <v>126</v>
      </c>
      <c r="B41" s="26" t="s">
        <v>127</v>
      </c>
    </row>
    <row r="42" spans="1:8" x14ac:dyDescent="0.35">
      <c r="A42" s="26" t="s">
        <v>124</v>
      </c>
      <c r="B42" s="30">
        <v>1</v>
      </c>
      <c r="C42" s="30">
        <v>2</v>
      </c>
      <c r="D42" s="30">
        <v>3</v>
      </c>
      <c r="E42" s="30">
        <v>4</v>
      </c>
      <c r="F42" s="30">
        <v>5</v>
      </c>
      <c r="G42" s="30">
        <v>6</v>
      </c>
      <c r="H42" s="30" t="s">
        <v>125</v>
      </c>
    </row>
    <row r="43" spans="1:8" x14ac:dyDescent="0.35">
      <c r="A43" s="27" t="s">
        <v>131</v>
      </c>
      <c r="B43" s="30">
        <v>957.5</v>
      </c>
      <c r="C43" s="30">
        <v>1235.5</v>
      </c>
      <c r="D43" s="30">
        <v>1616.5</v>
      </c>
      <c r="E43" s="30">
        <v>1320</v>
      </c>
      <c r="F43" s="30">
        <v>1363.5</v>
      </c>
      <c r="G43" s="30">
        <v>1333</v>
      </c>
      <c r="H43" s="30">
        <v>7826</v>
      </c>
    </row>
    <row r="44" spans="1:8" x14ac:dyDescent="0.35">
      <c r="A44" s="28" t="s">
        <v>72</v>
      </c>
      <c r="B44" s="30">
        <v>304.5</v>
      </c>
      <c r="C44" s="30">
        <v>111</v>
      </c>
      <c r="D44" s="30">
        <v>358</v>
      </c>
      <c r="E44" s="30">
        <v>153.5</v>
      </c>
      <c r="F44" s="30">
        <v>210</v>
      </c>
      <c r="G44" s="30">
        <v>273.5</v>
      </c>
      <c r="H44" s="30">
        <v>1410.5</v>
      </c>
    </row>
    <row r="45" spans="1:8" x14ac:dyDescent="0.35">
      <c r="A45" s="28" t="s">
        <v>78</v>
      </c>
      <c r="B45" s="30">
        <v>286</v>
      </c>
      <c r="C45" s="30">
        <v>200.5</v>
      </c>
      <c r="D45" s="30">
        <v>406</v>
      </c>
      <c r="E45" s="30">
        <v>154</v>
      </c>
      <c r="F45" s="30">
        <v>308</v>
      </c>
      <c r="G45" s="30">
        <v>246</v>
      </c>
      <c r="H45" s="30">
        <v>1600.5</v>
      </c>
    </row>
    <row r="46" spans="1:8" x14ac:dyDescent="0.35">
      <c r="A46" s="28" t="s">
        <v>73</v>
      </c>
      <c r="B46" s="30">
        <v>17.5</v>
      </c>
      <c r="C46" s="30">
        <v>456</v>
      </c>
      <c r="D46" s="30">
        <v>467</v>
      </c>
      <c r="E46" s="30">
        <v>232</v>
      </c>
      <c r="F46" s="30">
        <v>374.5</v>
      </c>
      <c r="G46" s="30">
        <v>304</v>
      </c>
      <c r="H46" s="30">
        <v>1851</v>
      </c>
    </row>
    <row r="47" spans="1:8" x14ac:dyDescent="0.35">
      <c r="A47" s="28" t="s">
        <v>76</v>
      </c>
      <c r="B47" s="30">
        <v>131.5</v>
      </c>
      <c r="C47" s="30">
        <v>324</v>
      </c>
      <c r="D47" s="30">
        <v>183.5</v>
      </c>
      <c r="E47" s="30">
        <v>570.5</v>
      </c>
      <c r="F47" s="30">
        <v>71.5</v>
      </c>
      <c r="G47" s="30">
        <v>278.5</v>
      </c>
      <c r="H47" s="30">
        <v>1559.5</v>
      </c>
    </row>
    <row r="48" spans="1:8" x14ac:dyDescent="0.35">
      <c r="A48" s="28" t="s">
        <v>71</v>
      </c>
      <c r="B48" s="30">
        <v>218</v>
      </c>
      <c r="C48" s="30">
        <v>144</v>
      </c>
      <c r="D48" s="30">
        <v>202</v>
      </c>
      <c r="E48" s="30">
        <v>210</v>
      </c>
      <c r="F48" s="30">
        <v>399.5</v>
      </c>
      <c r="G48" s="30">
        <v>231</v>
      </c>
      <c r="H48" s="30">
        <v>1404.5</v>
      </c>
    </row>
    <row r="49" spans="1:8" x14ac:dyDescent="0.35">
      <c r="A49" s="27" t="s">
        <v>132</v>
      </c>
      <c r="B49" s="30">
        <v>417</v>
      </c>
      <c r="C49" s="30">
        <v>356</v>
      </c>
      <c r="D49" s="30">
        <v>690</v>
      </c>
      <c r="E49" s="30">
        <v>961.5</v>
      </c>
      <c r="F49" s="30">
        <v>513</v>
      </c>
      <c r="G49" s="30">
        <v>248</v>
      </c>
      <c r="H49" s="30">
        <v>3185.5</v>
      </c>
    </row>
    <row r="50" spans="1:8" x14ac:dyDescent="0.35">
      <c r="A50" s="28" t="s">
        <v>72</v>
      </c>
      <c r="B50" s="30">
        <v>90</v>
      </c>
      <c r="C50" s="30">
        <v>122</v>
      </c>
      <c r="D50" s="30">
        <v>102</v>
      </c>
      <c r="E50" s="30">
        <v>192</v>
      </c>
      <c r="F50" s="30">
        <v>90</v>
      </c>
      <c r="G50" s="30">
        <v>98</v>
      </c>
      <c r="H50" s="30">
        <v>694</v>
      </c>
    </row>
    <row r="51" spans="1:8" x14ac:dyDescent="0.35">
      <c r="A51" s="28" t="s">
        <v>78</v>
      </c>
      <c r="B51" s="30">
        <v>119.5</v>
      </c>
      <c r="C51" s="30"/>
      <c r="D51" s="30">
        <v>174</v>
      </c>
      <c r="E51" s="30">
        <v>383</v>
      </c>
      <c r="F51" s="30">
        <v>209</v>
      </c>
      <c r="G51" s="30">
        <v>48</v>
      </c>
      <c r="H51" s="30">
        <v>933.5</v>
      </c>
    </row>
    <row r="52" spans="1:8" x14ac:dyDescent="0.35">
      <c r="A52" s="28" t="s">
        <v>73</v>
      </c>
      <c r="B52" s="30">
        <v>51.5</v>
      </c>
      <c r="C52" s="30"/>
      <c r="D52" s="30">
        <v>114</v>
      </c>
      <c r="E52" s="30">
        <v>60</v>
      </c>
      <c r="F52" s="30">
        <v>130</v>
      </c>
      <c r="G52" s="30">
        <v>12</v>
      </c>
      <c r="H52" s="30">
        <v>367.5</v>
      </c>
    </row>
    <row r="53" spans="1:8" x14ac:dyDescent="0.35">
      <c r="A53" s="28" t="s">
        <v>76</v>
      </c>
      <c r="B53" s="30">
        <v>84</v>
      </c>
      <c r="C53" s="30">
        <v>174</v>
      </c>
      <c r="D53" s="30">
        <v>84</v>
      </c>
      <c r="E53" s="30">
        <v>108.5</v>
      </c>
      <c r="F53" s="30">
        <v>24</v>
      </c>
      <c r="G53" s="30"/>
      <c r="H53" s="30">
        <v>474.5</v>
      </c>
    </row>
    <row r="54" spans="1:8" x14ac:dyDescent="0.35">
      <c r="A54" s="28" t="s">
        <v>71</v>
      </c>
      <c r="B54" s="30">
        <v>72</v>
      </c>
      <c r="C54" s="30">
        <v>60</v>
      </c>
      <c r="D54" s="30">
        <v>216</v>
      </c>
      <c r="E54" s="30">
        <v>218</v>
      </c>
      <c r="F54" s="30">
        <v>60</v>
      </c>
      <c r="G54" s="30">
        <v>90</v>
      </c>
      <c r="H54" s="30">
        <v>716</v>
      </c>
    </row>
    <row r="55" spans="1:8" x14ac:dyDescent="0.35">
      <c r="A55" s="27" t="s">
        <v>125</v>
      </c>
      <c r="B55" s="30">
        <v>1374.5</v>
      </c>
      <c r="C55" s="30">
        <v>1591.5</v>
      </c>
      <c r="D55" s="30">
        <v>2306.5</v>
      </c>
      <c r="E55" s="30">
        <v>2281.5</v>
      </c>
      <c r="F55" s="30">
        <v>1876.5</v>
      </c>
      <c r="G55" s="30">
        <v>1581</v>
      </c>
      <c r="H55" s="30">
        <v>11011.5</v>
      </c>
    </row>
    <row r="58" spans="1:8" x14ac:dyDescent="0.35">
      <c r="A58" t="s">
        <v>135</v>
      </c>
    </row>
    <row r="59" spans="1:8" x14ac:dyDescent="0.35">
      <c r="A59" s="26" t="s">
        <v>134</v>
      </c>
      <c r="B59" s="26" t="s">
        <v>127</v>
      </c>
    </row>
    <row r="60" spans="1:8" x14ac:dyDescent="0.35">
      <c r="A60" s="26" t="s">
        <v>124</v>
      </c>
      <c r="B60" t="s">
        <v>72</v>
      </c>
      <c r="C60" t="s">
        <v>78</v>
      </c>
      <c r="D60" t="s">
        <v>73</v>
      </c>
      <c r="E60" t="s">
        <v>76</v>
      </c>
      <c r="F60" t="s">
        <v>71</v>
      </c>
      <c r="G60" t="s">
        <v>125</v>
      </c>
    </row>
    <row r="61" spans="1:8" x14ac:dyDescent="0.35">
      <c r="A61" s="27" t="s">
        <v>7</v>
      </c>
      <c r="B61" s="29">
        <v>34</v>
      </c>
      <c r="C61" s="29">
        <v>42</v>
      </c>
      <c r="D61" s="29">
        <v>57</v>
      </c>
      <c r="E61" s="29">
        <v>25</v>
      </c>
      <c r="F61" s="29">
        <v>48</v>
      </c>
      <c r="G61" s="29">
        <v>206</v>
      </c>
    </row>
    <row r="62" spans="1:8" x14ac:dyDescent="0.35">
      <c r="A62" s="27" t="s">
        <v>5</v>
      </c>
      <c r="B62" s="29">
        <v>47</v>
      </c>
      <c r="C62" s="29">
        <v>59</v>
      </c>
      <c r="D62" s="29">
        <v>45</v>
      </c>
      <c r="E62" s="29">
        <v>24</v>
      </c>
      <c r="F62" s="29">
        <v>20</v>
      </c>
      <c r="G62" s="29">
        <v>195</v>
      </c>
    </row>
    <row r="63" spans="1:8" x14ac:dyDescent="0.35">
      <c r="A63" s="27" t="s">
        <v>8</v>
      </c>
      <c r="B63" s="29">
        <v>37</v>
      </c>
      <c r="C63" s="29">
        <v>46</v>
      </c>
      <c r="D63" s="29">
        <v>37</v>
      </c>
      <c r="E63" s="29">
        <v>36</v>
      </c>
      <c r="F63" s="29">
        <v>7</v>
      </c>
      <c r="G63" s="29">
        <v>163</v>
      </c>
    </row>
    <row r="64" spans="1:8" x14ac:dyDescent="0.35">
      <c r="A64" s="27" t="s">
        <v>9</v>
      </c>
      <c r="B64" s="29">
        <v>38</v>
      </c>
      <c r="C64" s="29">
        <v>41</v>
      </c>
      <c r="D64" s="29">
        <v>15</v>
      </c>
      <c r="E64" s="29">
        <v>58</v>
      </c>
      <c r="F64" s="29">
        <v>42</v>
      </c>
      <c r="G64" s="29">
        <v>194</v>
      </c>
    </row>
    <row r="65" spans="1:7" x14ac:dyDescent="0.35">
      <c r="A65" s="27" t="s">
        <v>11</v>
      </c>
      <c r="B65" s="29">
        <v>41</v>
      </c>
      <c r="C65" s="29">
        <v>76</v>
      </c>
      <c r="D65" s="29">
        <v>48</v>
      </c>
      <c r="E65" s="29">
        <v>63</v>
      </c>
      <c r="F65" s="29">
        <v>74</v>
      </c>
      <c r="G65" s="29">
        <v>302</v>
      </c>
    </row>
    <row r="66" spans="1:7" x14ac:dyDescent="0.35">
      <c r="A66" s="27" t="s">
        <v>10</v>
      </c>
      <c r="B66" s="29">
        <v>61</v>
      </c>
      <c r="C66" s="29">
        <v>32</v>
      </c>
      <c r="D66" s="29">
        <v>55</v>
      </c>
      <c r="E66" s="29">
        <v>30</v>
      </c>
      <c r="F66" s="29">
        <v>67</v>
      </c>
      <c r="G66" s="29">
        <v>245</v>
      </c>
    </row>
    <row r="67" spans="1:7" x14ac:dyDescent="0.35">
      <c r="A67" s="27" t="s">
        <v>6</v>
      </c>
      <c r="B67" s="29">
        <v>51</v>
      </c>
      <c r="C67" s="29">
        <v>80</v>
      </c>
      <c r="D67" s="29">
        <v>85</v>
      </c>
      <c r="E67" s="29">
        <v>56</v>
      </c>
      <c r="F67" s="29">
        <v>25</v>
      </c>
      <c r="G67" s="29">
        <v>297</v>
      </c>
    </row>
    <row r="68" spans="1:7" x14ac:dyDescent="0.35">
      <c r="A68" s="27" t="s">
        <v>4</v>
      </c>
      <c r="B68" s="29">
        <v>25</v>
      </c>
      <c r="C68" s="29">
        <v>30</v>
      </c>
      <c r="D68" s="29">
        <v>23</v>
      </c>
      <c r="E68" s="29">
        <v>37</v>
      </c>
      <c r="F68" s="29">
        <v>53</v>
      </c>
      <c r="G68" s="29">
        <v>168</v>
      </c>
    </row>
    <row r="69" spans="1:7" x14ac:dyDescent="0.35">
      <c r="A69" s="27" t="s">
        <v>125</v>
      </c>
      <c r="B69" s="29">
        <v>334</v>
      </c>
      <c r="C69" s="29">
        <v>406</v>
      </c>
      <c r="D69" s="29">
        <v>365</v>
      </c>
      <c r="E69" s="29">
        <v>329</v>
      </c>
      <c r="F69" s="29">
        <v>336</v>
      </c>
      <c r="G69" s="29">
        <v>1770</v>
      </c>
    </row>
    <row r="72" spans="1:7" x14ac:dyDescent="0.35">
      <c r="A72" s="27" t="s">
        <v>138</v>
      </c>
    </row>
    <row r="73" spans="1:7" x14ac:dyDescent="0.35">
      <c r="A73" s="26" t="s">
        <v>124</v>
      </c>
      <c r="B73" t="s">
        <v>136</v>
      </c>
      <c r="C73" t="s">
        <v>137</v>
      </c>
    </row>
    <row r="74" spans="1:7" x14ac:dyDescent="0.35">
      <c r="A74" s="31">
        <v>1</v>
      </c>
      <c r="B74" s="29">
        <v>3617</v>
      </c>
      <c r="C74" s="29">
        <v>2242.5</v>
      </c>
    </row>
    <row r="75" spans="1:7" x14ac:dyDescent="0.35">
      <c r="A75" s="31">
        <v>2</v>
      </c>
      <c r="B75" s="29">
        <v>4278</v>
      </c>
      <c r="C75" s="29">
        <v>2686.5</v>
      </c>
    </row>
    <row r="76" spans="1:7" x14ac:dyDescent="0.35">
      <c r="A76" s="31">
        <v>3</v>
      </c>
      <c r="B76" s="29">
        <v>6048</v>
      </c>
      <c r="C76" s="29">
        <v>3741.5</v>
      </c>
    </row>
    <row r="77" spans="1:7" x14ac:dyDescent="0.35">
      <c r="A77" s="31">
        <v>4</v>
      </c>
      <c r="B77" s="29">
        <v>5939</v>
      </c>
      <c r="C77" s="29">
        <v>3657.5</v>
      </c>
    </row>
    <row r="78" spans="1:7" x14ac:dyDescent="0.35">
      <c r="A78" s="31">
        <v>5</v>
      </c>
      <c r="B78" s="29">
        <v>4711</v>
      </c>
      <c r="C78" s="29">
        <v>2834.5</v>
      </c>
    </row>
    <row r="79" spans="1:7" x14ac:dyDescent="0.35">
      <c r="A79" s="31">
        <v>6</v>
      </c>
      <c r="B79" s="29">
        <v>4191</v>
      </c>
      <c r="C79" s="29">
        <v>2610</v>
      </c>
    </row>
    <row r="80" spans="1:7" x14ac:dyDescent="0.35">
      <c r="A80" s="31" t="s">
        <v>125</v>
      </c>
      <c r="B80" s="29">
        <v>28784</v>
      </c>
      <c r="C80" s="29">
        <v>17772.5</v>
      </c>
    </row>
    <row r="87" spans="1:8" x14ac:dyDescent="0.35">
      <c r="A87" t="s">
        <v>139</v>
      </c>
    </row>
    <row r="88" spans="1:8" x14ac:dyDescent="0.35">
      <c r="A88" s="26" t="s">
        <v>134</v>
      </c>
      <c r="B88" s="26" t="s">
        <v>127</v>
      </c>
    </row>
    <row r="89" spans="1:8" x14ac:dyDescent="0.35">
      <c r="A89" s="26" t="s">
        <v>124</v>
      </c>
      <c r="B89" s="30">
        <v>1</v>
      </c>
      <c r="C89" s="30">
        <v>2</v>
      </c>
      <c r="D89" s="30">
        <v>3</v>
      </c>
      <c r="E89" s="30">
        <v>4</v>
      </c>
      <c r="F89" s="30">
        <v>5</v>
      </c>
      <c r="G89" s="30">
        <v>6</v>
      </c>
      <c r="H89" s="30" t="s">
        <v>125</v>
      </c>
    </row>
    <row r="90" spans="1:8" x14ac:dyDescent="0.35">
      <c r="A90" s="27" t="s">
        <v>113</v>
      </c>
      <c r="B90" s="29">
        <v>94</v>
      </c>
      <c r="C90" s="29">
        <v>104</v>
      </c>
      <c r="D90" s="29">
        <v>118</v>
      </c>
      <c r="E90" s="29">
        <v>173</v>
      </c>
      <c r="F90" s="29">
        <v>125</v>
      </c>
      <c r="G90" s="29">
        <v>134</v>
      </c>
      <c r="H90" s="29">
        <v>748</v>
      </c>
    </row>
    <row r="91" spans="1:8" x14ac:dyDescent="0.35">
      <c r="A91" s="27" t="s">
        <v>110</v>
      </c>
      <c r="B91" s="29">
        <v>40</v>
      </c>
      <c r="C91" s="29">
        <v>50</v>
      </c>
      <c r="D91" s="29">
        <v>93</v>
      </c>
      <c r="E91" s="29">
        <v>72</v>
      </c>
      <c r="F91" s="29">
        <v>43</v>
      </c>
      <c r="G91" s="29">
        <v>60</v>
      </c>
      <c r="H91" s="29">
        <v>358</v>
      </c>
    </row>
    <row r="92" spans="1:8" x14ac:dyDescent="0.35">
      <c r="A92" s="27" t="s">
        <v>107</v>
      </c>
      <c r="B92" s="29">
        <v>86</v>
      </c>
      <c r="C92" s="29">
        <v>109</v>
      </c>
      <c r="D92" s="29">
        <v>155</v>
      </c>
      <c r="E92" s="29">
        <v>119</v>
      </c>
      <c r="F92" s="29">
        <v>121</v>
      </c>
      <c r="G92" s="29">
        <v>74</v>
      </c>
      <c r="H92" s="29">
        <v>664</v>
      </c>
    </row>
    <row r="93" spans="1:8" x14ac:dyDescent="0.35">
      <c r="A93" s="27" t="s">
        <v>125</v>
      </c>
      <c r="B93" s="29">
        <v>220</v>
      </c>
      <c r="C93" s="29">
        <v>263</v>
      </c>
      <c r="D93" s="29">
        <v>366</v>
      </c>
      <c r="E93" s="29">
        <v>364</v>
      </c>
      <c r="F93" s="29">
        <v>289</v>
      </c>
      <c r="G93" s="29">
        <v>268</v>
      </c>
      <c r="H93" s="29">
        <v>1770</v>
      </c>
    </row>
    <row r="96" spans="1:8" x14ac:dyDescent="0.35">
      <c r="A96" s="27" t="s">
        <v>140</v>
      </c>
    </row>
    <row r="97" spans="1:8" x14ac:dyDescent="0.35">
      <c r="A97" s="26" t="s">
        <v>134</v>
      </c>
      <c r="B97" s="26" t="s">
        <v>127</v>
      </c>
    </row>
    <row r="98" spans="1:8" x14ac:dyDescent="0.35">
      <c r="A98" s="26" t="s">
        <v>124</v>
      </c>
      <c r="B98" t="s">
        <v>29</v>
      </c>
      <c r="C98" t="s">
        <v>28</v>
      </c>
      <c r="D98" t="s">
        <v>30</v>
      </c>
      <c r="E98" t="s">
        <v>31</v>
      </c>
      <c r="F98" t="s">
        <v>27</v>
      </c>
      <c r="G98" t="s">
        <v>26</v>
      </c>
      <c r="H98" t="s">
        <v>125</v>
      </c>
    </row>
    <row r="99" spans="1:8" x14ac:dyDescent="0.35">
      <c r="A99" s="27" t="s">
        <v>113</v>
      </c>
      <c r="B99" s="29">
        <v>102</v>
      </c>
      <c r="C99" s="29">
        <v>126</v>
      </c>
      <c r="D99" s="29">
        <v>109</v>
      </c>
      <c r="E99" s="29">
        <v>109</v>
      </c>
      <c r="F99" s="29">
        <v>163</v>
      </c>
      <c r="G99" s="29">
        <v>139</v>
      </c>
      <c r="H99" s="29">
        <v>748</v>
      </c>
    </row>
    <row r="100" spans="1:8" x14ac:dyDescent="0.35">
      <c r="A100" s="27" t="s">
        <v>110</v>
      </c>
      <c r="B100" s="29">
        <v>67</v>
      </c>
      <c r="C100" s="29">
        <v>70</v>
      </c>
      <c r="D100" s="29">
        <v>51</v>
      </c>
      <c r="E100" s="29">
        <v>53</v>
      </c>
      <c r="F100" s="29">
        <v>63</v>
      </c>
      <c r="G100" s="29">
        <v>54</v>
      </c>
      <c r="H100" s="29">
        <v>358</v>
      </c>
    </row>
    <row r="101" spans="1:8" x14ac:dyDescent="0.35">
      <c r="A101" s="27" t="s">
        <v>107</v>
      </c>
      <c r="B101" s="29">
        <v>124</v>
      </c>
      <c r="C101" s="29">
        <v>120</v>
      </c>
      <c r="D101" s="29">
        <v>73</v>
      </c>
      <c r="E101" s="29">
        <v>147</v>
      </c>
      <c r="F101" s="29">
        <v>94</v>
      </c>
      <c r="G101" s="29">
        <v>106</v>
      </c>
      <c r="H101" s="29">
        <v>664</v>
      </c>
    </row>
    <row r="102" spans="1:8" x14ac:dyDescent="0.35">
      <c r="A102" s="27" t="s">
        <v>125</v>
      </c>
      <c r="B102" s="29">
        <v>293</v>
      </c>
      <c r="C102" s="29">
        <v>316</v>
      </c>
      <c r="D102" s="29">
        <v>233</v>
      </c>
      <c r="E102" s="29">
        <v>309</v>
      </c>
      <c r="F102" s="29">
        <v>320</v>
      </c>
      <c r="G102" s="29">
        <v>299</v>
      </c>
      <c r="H102" s="29">
        <v>1770</v>
      </c>
    </row>
  </sheetData>
  <pageMargins left="0.511811024" right="0.511811024" top="0.78740157499999996" bottom="0.78740157499999996" header="0.31496062000000002" footer="0.31496062000000002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130" zoomScaleNormal="130" workbookViewId="0">
      <selection activeCell="J10" sqref="J10"/>
    </sheetView>
  </sheetViews>
  <sheetFormatPr defaultColWidth="9.1796875" defaultRowHeight="13" x14ac:dyDescent="0.3"/>
  <cols>
    <col min="1" max="1" width="10.7265625" style="1" customWidth="1"/>
    <col min="2" max="2" width="9.1796875" style="2" customWidth="1"/>
    <col min="3" max="3" width="13.1796875" style="1" customWidth="1"/>
    <col min="4" max="4" width="11" style="2" customWidth="1"/>
    <col min="5" max="5" width="10.7265625" style="2" customWidth="1"/>
    <col min="6" max="6" width="20.54296875" style="37" customWidth="1"/>
    <col min="7" max="7" width="8.26953125" style="1" customWidth="1"/>
    <col min="8" max="8" width="7.81640625" style="1" customWidth="1"/>
    <col min="9" max="9" width="7.1796875" style="2" customWidth="1"/>
    <col min="10" max="16384" width="9.1796875" style="1"/>
  </cols>
  <sheetData>
    <row r="1" spans="1:10" x14ac:dyDescent="0.3">
      <c r="A1" s="32" t="s">
        <v>145</v>
      </c>
      <c r="B1" s="32" t="s">
        <v>165</v>
      </c>
      <c r="C1" s="32" t="s">
        <v>146</v>
      </c>
      <c r="D1" s="32" t="s">
        <v>147</v>
      </c>
      <c r="E1" s="32" t="s">
        <v>148</v>
      </c>
      <c r="F1" s="32" t="s">
        <v>149</v>
      </c>
      <c r="G1" s="32" t="s">
        <v>1</v>
      </c>
      <c r="H1" s="32" t="s">
        <v>150</v>
      </c>
      <c r="I1" s="32" t="s">
        <v>117</v>
      </c>
    </row>
    <row r="2" spans="1:10" x14ac:dyDescent="0.3">
      <c r="A2" s="33">
        <f t="shared" ref="A2:A11" si="0">CONCATENATE(E2,D2)-1</f>
        <v>943274</v>
      </c>
      <c r="B2" s="2">
        <v>175</v>
      </c>
      <c r="C2" s="34">
        <f>VLOOKUP(B2,Dim_Periodos!A:B,2,FALSE)</f>
        <v>43275</v>
      </c>
      <c r="D2" s="35">
        <f>C2</f>
        <v>43275</v>
      </c>
      <c r="E2" s="36">
        <v>9</v>
      </c>
      <c r="F2" s="37" t="str">
        <f>VLOOKUP(E2,Dim_Produtos!A:B,2,FALSE)</f>
        <v>Vinho Uva Verde</v>
      </c>
      <c r="G2" s="3">
        <v>8</v>
      </c>
      <c r="H2" s="3">
        <v>14</v>
      </c>
      <c r="I2" s="2" t="s">
        <v>120</v>
      </c>
      <c r="J2" s="7">
        <f>H2-G2</f>
        <v>6</v>
      </c>
    </row>
    <row r="3" spans="1:10" x14ac:dyDescent="0.3">
      <c r="A3" s="33">
        <f t="shared" si="0"/>
        <v>943266</v>
      </c>
      <c r="B3" s="2">
        <v>167</v>
      </c>
      <c r="C3" s="34">
        <f>VLOOKUP(B3,Dim_Periodos!A:B,2,FALSE)</f>
        <v>43267</v>
      </c>
      <c r="D3" s="35">
        <f t="shared" ref="D3:D11" si="1">C3</f>
        <v>43267</v>
      </c>
      <c r="E3" s="36">
        <v>9</v>
      </c>
      <c r="F3" s="37" t="str">
        <f>VLOOKUP(E3,Dim_Produtos!A:B,2,FALSE)</f>
        <v>Vinho Uva Verde</v>
      </c>
      <c r="G3" s="38">
        <v>9</v>
      </c>
      <c r="H3" s="38">
        <v>15</v>
      </c>
      <c r="I3" s="2" t="s">
        <v>119</v>
      </c>
      <c r="J3" s="7">
        <f t="shared" ref="J3:J11" si="2">H3-G3</f>
        <v>6</v>
      </c>
    </row>
    <row r="4" spans="1:10" x14ac:dyDescent="0.3">
      <c r="A4" s="33">
        <f t="shared" si="0"/>
        <v>943100</v>
      </c>
      <c r="B4" s="2">
        <v>1</v>
      </c>
      <c r="C4" s="34">
        <f>VLOOKUP(B4,Dim_Periodos!A:B,2,FALSE)</f>
        <v>43101</v>
      </c>
      <c r="D4" s="35">
        <f t="shared" si="1"/>
        <v>43101</v>
      </c>
      <c r="E4" s="36">
        <v>9</v>
      </c>
      <c r="F4" s="37" t="str">
        <f>VLOOKUP(E4,Dim_Produtos!A:B,2,FALSE)</f>
        <v>Vinho Uva Verde</v>
      </c>
      <c r="G4" s="38">
        <v>10</v>
      </c>
      <c r="H4" s="38">
        <v>16</v>
      </c>
      <c r="I4" s="2" t="s">
        <v>119</v>
      </c>
      <c r="J4" s="7">
        <f t="shared" si="2"/>
        <v>6</v>
      </c>
    </row>
    <row r="5" spans="1:10" x14ac:dyDescent="0.3">
      <c r="A5" s="33">
        <f t="shared" si="0"/>
        <v>1043100</v>
      </c>
      <c r="B5" s="2">
        <v>1</v>
      </c>
      <c r="C5" s="34">
        <f>VLOOKUP(B5,Dim_Periodos!A:B,2,FALSE)</f>
        <v>43101</v>
      </c>
      <c r="D5" s="35">
        <f t="shared" si="1"/>
        <v>43101</v>
      </c>
      <c r="E5" s="36">
        <v>10</v>
      </c>
      <c r="F5" s="37" t="str">
        <f>VLOOKUP(E5,Dim_Produtos!A:B,2,FALSE)</f>
        <v>Vinho Uva Doce</v>
      </c>
      <c r="G5" s="38">
        <v>11</v>
      </c>
      <c r="H5" s="38">
        <v>17</v>
      </c>
      <c r="I5" s="2" t="s">
        <v>120</v>
      </c>
      <c r="J5" s="7">
        <f t="shared" si="2"/>
        <v>6</v>
      </c>
    </row>
    <row r="6" spans="1:10" x14ac:dyDescent="0.3">
      <c r="A6" s="33">
        <f t="shared" si="0"/>
        <v>1143216</v>
      </c>
      <c r="B6" s="2">
        <v>117</v>
      </c>
      <c r="C6" s="34">
        <f>VLOOKUP(B6,Dim_Periodos!A:B,2,FALSE)</f>
        <v>43217</v>
      </c>
      <c r="D6" s="35">
        <f t="shared" si="1"/>
        <v>43217</v>
      </c>
      <c r="E6" s="36">
        <v>11</v>
      </c>
      <c r="F6" s="37" t="str">
        <f>VLOOKUP(E6,Dim_Produtos!A:B,2,FALSE)</f>
        <v>Vinho Português</v>
      </c>
      <c r="G6" s="38">
        <v>9</v>
      </c>
      <c r="H6" s="38">
        <v>16</v>
      </c>
      <c r="I6" s="2" t="s">
        <v>120</v>
      </c>
      <c r="J6" s="7">
        <f t="shared" si="2"/>
        <v>7</v>
      </c>
    </row>
    <row r="7" spans="1:10" x14ac:dyDescent="0.3">
      <c r="A7" s="33">
        <f t="shared" si="0"/>
        <v>1143100</v>
      </c>
      <c r="B7" s="2">
        <v>1</v>
      </c>
      <c r="C7" s="34">
        <f>VLOOKUP(B7,Dim_Periodos!A:B,2,FALSE)</f>
        <v>43101</v>
      </c>
      <c r="D7" s="35">
        <f t="shared" si="1"/>
        <v>43101</v>
      </c>
      <c r="E7" s="36">
        <v>11</v>
      </c>
      <c r="F7" s="37" t="str">
        <f>VLOOKUP(E7,Dim_Produtos!A:B,2,FALSE)</f>
        <v>Vinho Português</v>
      </c>
      <c r="G7" s="38">
        <v>9</v>
      </c>
      <c r="H7" s="38">
        <v>17</v>
      </c>
      <c r="I7" s="2" t="s">
        <v>119</v>
      </c>
      <c r="J7" s="7">
        <f t="shared" si="2"/>
        <v>8</v>
      </c>
    </row>
    <row r="8" spans="1:10" x14ac:dyDescent="0.3">
      <c r="A8" s="33">
        <f t="shared" si="0"/>
        <v>1243252</v>
      </c>
      <c r="B8" s="2">
        <v>153</v>
      </c>
      <c r="C8" s="34">
        <f>VLOOKUP(B8,Dim_Periodos!A:B,2,FALSE)</f>
        <v>43253</v>
      </c>
      <c r="D8" s="35">
        <f t="shared" si="1"/>
        <v>43253</v>
      </c>
      <c r="E8" s="36">
        <v>12</v>
      </c>
      <c r="F8" s="37" t="str">
        <f>VLOOKUP(E8,Dim_Produtos!A:B,2,FALSE)</f>
        <v>Vinho Italiano</v>
      </c>
      <c r="G8" s="3">
        <v>8</v>
      </c>
      <c r="H8" s="3">
        <v>13</v>
      </c>
      <c r="I8" s="2" t="s">
        <v>120</v>
      </c>
      <c r="J8" s="7">
        <f t="shared" si="2"/>
        <v>5</v>
      </c>
    </row>
    <row r="9" spans="1:10" x14ac:dyDescent="0.3">
      <c r="A9" s="33">
        <f t="shared" si="0"/>
        <v>1243100</v>
      </c>
      <c r="B9" s="2">
        <v>1</v>
      </c>
      <c r="C9" s="34">
        <f>VLOOKUP(B9,Dim_Periodos!A:B,2,FALSE)</f>
        <v>43101</v>
      </c>
      <c r="D9" s="35">
        <f t="shared" si="1"/>
        <v>43101</v>
      </c>
      <c r="E9" s="36">
        <v>12</v>
      </c>
      <c r="F9" s="37" t="str">
        <f>VLOOKUP(E9,Dim_Produtos!A:B,2,FALSE)</f>
        <v>Vinho Italiano</v>
      </c>
      <c r="G9" s="3">
        <v>9</v>
      </c>
      <c r="H9" s="3">
        <v>14</v>
      </c>
      <c r="I9" s="2" t="s">
        <v>119</v>
      </c>
      <c r="J9" s="7">
        <f t="shared" si="2"/>
        <v>5</v>
      </c>
    </row>
    <row r="10" spans="1:10" x14ac:dyDescent="0.3">
      <c r="A10" s="33">
        <f t="shared" si="0"/>
        <v>1343100</v>
      </c>
      <c r="B10" s="2">
        <v>1</v>
      </c>
      <c r="C10" s="34">
        <f>VLOOKUP(B10,Dim_Periodos!A:B,2,FALSE)</f>
        <v>43101</v>
      </c>
      <c r="D10" s="35">
        <f t="shared" si="1"/>
        <v>43101</v>
      </c>
      <c r="E10" s="36">
        <v>13</v>
      </c>
      <c r="F10" s="37" t="str">
        <f>VLOOKUP(E10,Dim_Produtos!A:B,2,FALSE)</f>
        <v>Vinho Seco</v>
      </c>
      <c r="G10" s="3">
        <v>9.5</v>
      </c>
      <c r="H10" s="3">
        <v>15</v>
      </c>
      <c r="I10" s="2" t="s">
        <v>120</v>
      </c>
      <c r="J10" s="7">
        <f t="shared" si="2"/>
        <v>5.5</v>
      </c>
    </row>
    <row r="11" spans="1:10" x14ac:dyDescent="0.3">
      <c r="A11" s="33">
        <f t="shared" si="0"/>
        <v>1443100</v>
      </c>
      <c r="B11" s="2">
        <v>1</v>
      </c>
      <c r="C11" s="34">
        <f>VLOOKUP(B11,Dim_Periodos!A:B,2,FALSE)</f>
        <v>43101</v>
      </c>
      <c r="D11" s="35">
        <f t="shared" si="1"/>
        <v>43101</v>
      </c>
      <c r="E11" s="36">
        <v>14</v>
      </c>
      <c r="F11" s="37" t="str">
        <f>VLOOKUP(E11,Dim_Produtos!A:B,2,FALSE)</f>
        <v>Vinho Tinto</v>
      </c>
      <c r="G11" s="3">
        <v>10</v>
      </c>
      <c r="H11" s="3">
        <v>16</v>
      </c>
      <c r="I11" s="2" t="s">
        <v>120</v>
      </c>
      <c r="J11" s="7">
        <f t="shared" si="2"/>
        <v>6</v>
      </c>
    </row>
    <row r="12" spans="1:10" x14ac:dyDescent="0.3">
      <c r="A12" s="39">
        <v>9999999</v>
      </c>
      <c r="B12" s="39"/>
      <c r="C12" s="40" t="s">
        <v>151</v>
      </c>
      <c r="D12" s="41" t="s">
        <v>151</v>
      </c>
      <c r="E12" s="42" t="s">
        <v>151</v>
      </c>
      <c r="F12" s="43" t="s">
        <v>151</v>
      </c>
      <c r="G12" s="44">
        <v>0</v>
      </c>
      <c r="H12" s="44">
        <v>0</v>
      </c>
      <c r="I12" s="42" t="s">
        <v>120</v>
      </c>
    </row>
  </sheetData>
  <printOptions horizontalCentered="1"/>
  <pageMargins left="0.51181102362204722" right="0.51181102362204722" top="0.78740157480314965" bottom="0.78740157480314965" header="0.31496062992125984" footer="0.31496062992125984"/>
  <pageSetup paperSize="9" scale="13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70" zoomScaleNormal="170" workbookViewId="0">
      <selection activeCell="E6" sqref="E6"/>
    </sheetView>
  </sheetViews>
  <sheetFormatPr defaultColWidth="9.1796875" defaultRowHeight="13" x14ac:dyDescent="0.3"/>
  <cols>
    <col min="1" max="1" width="12.1796875" style="2" bestFit="1" customWidth="1"/>
    <col min="2" max="2" width="12.1796875" style="2" customWidth="1"/>
    <col min="3" max="3" width="14.54296875" style="2" customWidth="1"/>
    <col min="4" max="4" width="8.26953125" style="1" customWidth="1"/>
    <col min="5" max="5" width="13.453125" style="1" customWidth="1"/>
    <col min="6" max="6" width="15.54296875" style="1" customWidth="1"/>
    <col min="7" max="7" width="11.81640625" style="1" customWidth="1"/>
    <col min="8" max="16384" width="9.1796875" style="1"/>
  </cols>
  <sheetData>
    <row r="1" spans="1:7" x14ac:dyDescent="0.3">
      <c r="A1" s="9" t="s">
        <v>67</v>
      </c>
      <c r="B1" s="9" t="s">
        <v>46</v>
      </c>
      <c r="C1" s="9" t="s">
        <v>47</v>
      </c>
      <c r="D1" s="9" t="s">
        <v>48</v>
      </c>
      <c r="E1" s="9" t="s">
        <v>57</v>
      </c>
      <c r="F1" s="9" t="s">
        <v>62</v>
      </c>
      <c r="G1" s="9" t="s">
        <v>86</v>
      </c>
    </row>
    <row r="2" spans="1:7" x14ac:dyDescent="0.3">
      <c r="A2" s="2">
        <v>1</v>
      </c>
      <c r="B2" s="2" t="s">
        <v>49</v>
      </c>
      <c r="C2" s="2" t="s">
        <v>53</v>
      </c>
      <c r="D2" s="1" t="s">
        <v>55</v>
      </c>
      <c r="E2" s="21">
        <v>38384</v>
      </c>
      <c r="F2" s="1" t="s">
        <v>63</v>
      </c>
      <c r="G2" s="1">
        <v>55</v>
      </c>
    </row>
    <row r="3" spans="1:7" x14ac:dyDescent="0.3">
      <c r="A3" s="2">
        <v>2</v>
      </c>
      <c r="B3" s="2" t="s">
        <v>50</v>
      </c>
      <c r="C3" s="2" t="s">
        <v>54</v>
      </c>
      <c r="D3" s="1" t="s">
        <v>56</v>
      </c>
      <c r="E3" s="21">
        <v>39142</v>
      </c>
      <c r="F3" s="1" t="s">
        <v>65</v>
      </c>
      <c r="G3" s="1">
        <v>40</v>
      </c>
    </row>
    <row r="4" spans="1:7" x14ac:dyDescent="0.3">
      <c r="A4" s="2">
        <v>3</v>
      </c>
      <c r="B4" s="2" t="s">
        <v>51</v>
      </c>
      <c r="C4" s="2" t="s">
        <v>58</v>
      </c>
      <c r="D4" s="1" t="s">
        <v>60</v>
      </c>
      <c r="E4" s="21">
        <v>40179</v>
      </c>
      <c r="F4" s="1" t="s">
        <v>64</v>
      </c>
      <c r="G4" s="1">
        <v>35</v>
      </c>
    </row>
    <row r="5" spans="1:7" x14ac:dyDescent="0.3">
      <c r="A5" s="2">
        <v>4</v>
      </c>
      <c r="B5" s="2" t="s">
        <v>52</v>
      </c>
      <c r="C5" s="2" t="s">
        <v>59</v>
      </c>
      <c r="D5" s="1" t="s">
        <v>61</v>
      </c>
      <c r="E5" s="21">
        <v>38322</v>
      </c>
      <c r="F5" s="1" t="s">
        <v>66</v>
      </c>
      <c r="G5" s="1">
        <v>30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D1" zoomScale="160" zoomScaleNormal="160" workbookViewId="0">
      <selection activeCell="F7" sqref="F7:F8"/>
    </sheetView>
  </sheetViews>
  <sheetFormatPr defaultColWidth="9.1796875" defaultRowHeight="14.5" x14ac:dyDescent="0.35"/>
  <cols>
    <col min="1" max="1" width="13.26953125" style="8" customWidth="1"/>
    <col min="2" max="2" width="12" style="8" customWidth="1"/>
    <col min="3" max="3" width="14.453125" style="8" bestFit="1" customWidth="1"/>
    <col min="4" max="4" width="9.1796875" style="8"/>
    <col min="5" max="5" width="14.1796875" style="8" bestFit="1" customWidth="1"/>
    <col min="6" max="6" width="18.26953125" style="8" customWidth="1"/>
    <col min="7" max="7" width="13.54296875" style="8" bestFit="1" customWidth="1"/>
    <col min="8" max="16384" width="9.1796875" style="8"/>
  </cols>
  <sheetData>
    <row r="1" spans="1:8" x14ac:dyDescent="0.35">
      <c r="A1" s="9" t="s">
        <v>85</v>
      </c>
      <c r="B1" s="9" t="s">
        <v>68</v>
      </c>
      <c r="C1" s="9" t="s">
        <v>74</v>
      </c>
      <c r="D1" s="9" t="s">
        <v>69</v>
      </c>
      <c r="E1" s="9" t="s">
        <v>70</v>
      </c>
      <c r="F1" s="9" t="s">
        <v>79</v>
      </c>
      <c r="G1" s="9" t="s">
        <v>47</v>
      </c>
      <c r="H1" s="9" t="s">
        <v>48</v>
      </c>
    </row>
    <row r="2" spans="1:8" x14ac:dyDescent="0.35">
      <c r="A2" s="2">
        <v>1</v>
      </c>
      <c r="B2" s="2" t="s">
        <v>71</v>
      </c>
      <c r="C2" s="20">
        <v>38657</v>
      </c>
      <c r="D2" s="8" t="s">
        <v>75</v>
      </c>
      <c r="E2" s="20">
        <v>29517</v>
      </c>
      <c r="F2" s="8" t="s">
        <v>80</v>
      </c>
      <c r="G2" s="8" t="s">
        <v>54</v>
      </c>
      <c r="H2" s="8" t="s">
        <v>56</v>
      </c>
    </row>
    <row r="3" spans="1:8" x14ac:dyDescent="0.35">
      <c r="A3" s="2">
        <v>2</v>
      </c>
      <c r="B3" s="2" t="s">
        <v>72</v>
      </c>
      <c r="C3" s="20">
        <v>39356</v>
      </c>
      <c r="D3" s="8" t="s">
        <v>75</v>
      </c>
      <c r="E3" s="20">
        <v>27708</v>
      </c>
      <c r="F3" s="8" t="s">
        <v>80</v>
      </c>
      <c r="G3" s="8" t="s">
        <v>53</v>
      </c>
      <c r="H3" s="8" t="s">
        <v>55</v>
      </c>
    </row>
    <row r="4" spans="1:8" x14ac:dyDescent="0.35">
      <c r="A4" s="2">
        <v>3</v>
      </c>
      <c r="B4" s="2" t="s">
        <v>73</v>
      </c>
      <c r="C4" s="20">
        <v>37989</v>
      </c>
      <c r="D4" s="8" t="s">
        <v>75</v>
      </c>
      <c r="E4" s="20">
        <v>21916</v>
      </c>
      <c r="F4" s="8" t="s">
        <v>81</v>
      </c>
      <c r="G4" s="8" t="s">
        <v>53</v>
      </c>
      <c r="H4" s="8" t="s">
        <v>55</v>
      </c>
    </row>
    <row r="5" spans="1:8" x14ac:dyDescent="0.35">
      <c r="A5" s="2">
        <v>4</v>
      </c>
      <c r="B5" s="2" t="s">
        <v>76</v>
      </c>
      <c r="C5" s="20">
        <v>38660</v>
      </c>
      <c r="D5" s="8" t="s">
        <v>77</v>
      </c>
      <c r="E5" s="20">
        <v>31103</v>
      </c>
      <c r="F5" s="8" t="s">
        <v>81</v>
      </c>
      <c r="G5" s="8" t="s">
        <v>59</v>
      </c>
      <c r="H5" s="8" t="s">
        <v>61</v>
      </c>
    </row>
    <row r="6" spans="1:8" x14ac:dyDescent="0.35">
      <c r="A6" s="2">
        <v>5</v>
      </c>
      <c r="B6" s="2" t="s">
        <v>78</v>
      </c>
      <c r="C6" s="20">
        <v>40487</v>
      </c>
      <c r="D6" s="8" t="s">
        <v>77</v>
      </c>
      <c r="E6" s="20">
        <v>27668</v>
      </c>
      <c r="F6" s="8" t="s">
        <v>82</v>
      </c>
      <c r="G6" s="8" t="s">
        <v>83</v>
      </c>
      <c r="H6" s="8" t="s">
        <v>84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60" zoomScaleNormal="160" workbookViewId="0">
      <selection activeCell="B4" sqref="B4"/>
    </sheetView>
  </sheetViews>
  <sheetFormatPr defaultColWidth="9.1796875" defaultRowHeight="13" x14ac:dyDescent="0.3"/>
  <cols>
    <col min="1" max="1" width="11.1796875" style="2" customWidth="1"/>
    <col min="2" max="2" width="19.26953125" style="1" customWidth="1"/>
    <col min="3" max="3" width="21.26953125" style="1" customWidth="1"/>
    <col min="4" max="4" width="16.26953125" style="1" customWidth="1"/>
    <col min="5" max="5" width="10.453125" style="19" bestFit="1" customWidth="1"/>
    <col min="6" max="16384" width="9.1796875" style="1"/>
  </cols>
  <sheetData>
    <row r="1" spans="1:5" ht="12.75" customHeight="1" x14ac:dyDescent="0.3">
      <c r="A1" s="6" t="s">
        <v>2</v>
      </c>
      <c r="B1" s="6" t="s">
        <v>3</v>
      </c>
      <c r="C1" s="6" t="s">
        <v>70</v>
      </c>
      <c r="D1" s="6" t="s">
        <v>100</v>
      </c>
      <c r="E1" s="19" t="s">
        <v>87</v>
      </c>
    </row>
    <row r="2" spans="1:5" x14ac:dyDescent="0.3">
      <c r="A2" s="4">
        <v>1</v>
      </c>
      <c r="B2" s="5" t="s">
        <v>4</v>
      </c>
      <c r="C2" s="24">
        <v>27657</v>
      </c>
      <c r="D2" s="19">
        <v>1</v>
      </c>
      <c r="E2" s="19">
        <v>1</v>
      </c>
    </row>
    <row r="3" spans="1:5" x14ac:dyDescent="0.3">
      <c r="A3" s="4">
        <v>2</v>
      </c>
      <c r="B3" s="5" t="s">
        <v>5</v>
      </c>
      <c r="C3" s="24">
        <v>33126</v>
      </c>
      <c r="D3" s="19">
        <v>2</v>
      </c>
      <c r="E3" s="19">
        <v>1</v>
      </c>
    </row>
    <row r="4" spans="1:5" x14ac:dyDescent="0.3">
      <c r="A4" s="4">
        <v>3</v>
      </c>
      <c r="B4" s="5" t="s">
        <v>6</v>
      </c>
      <c r="C4" s="24">
        <v>32878</v>
      </c>
      <c r="D4" s="19">
        <v>3</v>
      </c>
      <c r="E4" s="19">
        <v>2</v>
      </c>
    </row>
    <row r="5" spans="1:5" x14ac:dyDescent="0.3">
      <c r="A5" s="4">
        <v>4</v>
      </c>
      <c r="B5" s="5" t="s">
        <v>7</v>
      </c>
      <c r="C5" s="24">
        <v>36789</v>
      </c>
      <c r="D5" s="19">
        <v>3</v>
      </c>
      <c r="E5" s="19">
        <v>2</v>
      </c>
    </row>
    <row r="6" spans="1:5" x14ac:dyDescent="0.3">
      <c r="A6" s="4">
        <v>5</v>
      </c>
      <c r="B6" s="5" t="s">
        <v>8</v>
      </c>
      <c r="C6" s="24">
        <v>33217</v>
      </c>
      <c r="D6" s="19">
        <v>2</v>
      </c>
      <c r="E6" s="19">
        <v>3</v>
      </c>
    </row>
    <row r="7" spans="1:5" x14ac:dyDescent="0.3">
      <c r="A7" s="4">
        <v>6</v>
      </c>
      <c r="B7" s="5" t="s">
        <v>9</v>
      </c>
      <c r="C7" s="24">
        <v>36835</v>
      </c>
      <c r="D7" s="19">
        <v>1</v>
      </c>
      <c r="E7" s="19">
        <v>4</v>
      </c>
    </row>
    <row r="8" spans="1:5" x14ac:dyDescent="0.3">
      <c r="A8" s="4">
        <v>7</v>
      </c>
      <c r="B8" s="5" t="s">
        <v>10</v>
      </c>
      <c r="C8" s="24">
        <v>27687</v>
      </c>
      <c r="D8" s="19">
        <v>3</v>
      </c>
      <c r="E8" s="19">
        <v>5</v>
      </c>
    </row>
    <row r="9" spans="1:5" x14ac:dyDescent="0.3">
      <c r="A9" s="4">
        <v>8</v>
      </c>
      <c r="B9" s="5" t="s">
        <v>11</v>
      </c>
      <c r="C9" s="24">
        <v>33156</v>
      </c>
      <c r="D9" s="19">
        <v>1</v>
      </c>
      <c r="E9" s="19">
        <v>4</v>
      </c>
    </row>
    <row r="10" spans="1:5" x14ac:dyDescent="0.3">
      <c r="A10" s="4"/>
      <c r="B10" s="5"/>
      <c r="C10" s="5"/>
    </row>
    <row r="11" spans="1:5" x14ac:dyDescent="0.3">
      <c r="A11" s="4"/>
      <c r="B11" s="5"/>
      <c r="C11" s="5"/>
    </row>
    <row r="12" spans="1:5" x14ac:dyDescent="0.3">
      <c r="A12" s="4"/>
      <c r="B12" s="5"/>
      <c r="C12" s="5"/>
    </row>
    <row r="13" spans="1:5" x14ac:dyDescent="0.3">
      <c r="A13" s="4"/>
      <c r="B13" s="5"/>
      <c r="C13" s="5"/>
    </row>
    <row r="14" spans="1:5" x14ac:dyDescent="0.3">
      <c r="A14" s="4"/>
      <c r="B14" s="5"/>
      <c r="C14" s="5"/>
    </row>
    <row r="15" spans="1:5" x14ac:dyDescent="0.3">
      <c r="A15" s="4"/>
      <c r="B15" s="5"/>
      <c r="C15" s="5"/>
    </row>
    <row r="16" spans="1:5" x14ac:dyDescent="0.3">
      <c r="A16" s="4"/>
      <c r="B16" s="5"/>
      <c r="C16" s="5"/>
    </row>
    <row r="17" spans="1:3" x14ac:dyDescent="0.3">
      <c r="A17" s="4"/>
      <c r="B17" s="5"/>
      <c r="C17" s="5"/>
    </row>
    <row r="18" spans="1:3" x14ac:dyDescent="0.3">
      <c r="A18" s="4"/>
      <c r="B18" s="5"/>
      <c r="C18" s="5"/>
    </row>
    <row r="19" spans="1:3" x14ac:dyDescent="0.3">
      <c r="A19" s="4"/>
      <c r="B19" s="5"/>
      <c r="C19" s="5"/>
    </row>
    <row r="20" spans="1:3" x14ac:dyDescent="0.3">
      <c r="A20" s="4"/>
      <c r="B20" s="5"/>
      <c r="C20" s="5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60" zoomScaleNormal="160" workbookViewId="0">
      <selection activeCell="C2" sqref="C2"/>
    </sheetView>
  </sheetViews>
  <sheetFormatPr defaultRowHeight="14.5" x14ac:dyDescent="0.35"/>
  <cols>
    <col min="1" max="1" width="10.453125" bestFit="1" customWidth="1"/>
    <col min="2" max="2" width="12.26953125" bestFit="1" customWidth="1"/>
    <col min="3" max="3" width="10.26953125" bestFit="1" customWidth="1"/>
  </cols>
  <sheetData>
    <row r="1" spans="1:3" x14ac:dyDescent="0.35">
      <c r="A1" s="6" t="s">
        <v>87</v>
      </c>
      <c r="B1" s="6" t="s">
        <v>88</v>
      </c>
      <c r="C1" s="6" t="s">
        <v>89</v>
      </c>
    </row>
    <row r="2" spans="1:3" x14ac:dyDescent="0.35">
      <c r="A2" s="22">
        <v>1</v>
      </c>
      <c r="B2" s="22" t="s">
        <v>90</v>
      </c>
      <c r="C2" s="22" t="s">
        <v>95</v>
      </c>
    </row>
    <row r="3" spans="1:3" x14ac:dyDescent="0.35">
      <c r="A3" s="22">
        <v>2</v>
      </c>
      <c r="B3" s="22" t="s">
        <v>91</v>
      </c>
      <c r="C3" s="22" t="s">
        <v>96</v>
      </c>
    </row>
    <row r="4" spans="1:3" x14ac:dyDescent="0.35">
      <c r="A4" s="22">
        <v>3</v>
      </c>
      <c r="B4" s="22" t="s">
        <v>92</v>
      </c>
      <c r="C4" s="22" t="s">
        <v>97</v>
      </c>
    </row>
    <row r="5" spans="1:3" x14ac:dyDescent="0.35">
      <c r="A5" s="22">
        <v>4</v>
      </c>
      <c r="B5" s="22" t="s">
        <v>93</v>
      </c>
      <c r="C5" s="22" t="s">
        <v>98</v>
      </c>
    </row>
    <row r="6" spans="1:3" x14ac:dyDescent="0.35">
      <c r="A6" s="22">
        <v>5</v>
      </c>
      <c r="B6" s="22" t="s">
        <v>94</v>
      </c>
      <c r="C6" s="22" t="s">
        <v>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140" zoomScaleNormal="140" workbookViewId="0">
      <selection activeCell="A4" sqref="A4"/>
    </sheetView>
  </sheetViews>
  <sheetFormatPr defaultRowHeight="14.5" x14ac:dyDescent="0.35"/>
  <cols>
    <col min="1" max="1" width="17.1796875" customWidth="1"/>
    <col min="2" max="2" width="12.81640625" customWidth="1"/>
    <col min="3" max="3" width="17.1796875" customWidth="1"/>
    <col min="4" max="4" width="44.81640625" bestFit="1" customWidth="1"/>
  </cols>
  <sheetData>
    <row r="1" spans="1:4" x14ac:dyDescent="0.35">
      <c r="A1" s="6" t="s">
        <v>100</v>
      </c>
      <c r="B1" s="6" t="s">
        <v>103</v>
      </c>
      <c r="C1" s="6" t="s">
        <v>101</v>
      </c>
      <c r="D1" s="23" t="s">
        <v>104</v>
      </c>
    </row>
    <row r="2" spans="1:4" x14ac:dyDescent="0.35">
      <c r="A2">
        <v>1</v>
      </c>
      <c r="B2" t="s">
        <v>105</v>
      </c>
      <c r="C2" t="s">
        <v>106</v>
      </c>
      <c r="D2" t="s">
        <v>107</v>
      </c>
    </row>
    <row r="3" spans="1:4" x14ac:dyDescent="0.35">
      <c r="A3">
        <v>2</v>
      </c>
      <c r="B3" t="s">
        <v>108</v>
      </c>
      <c r="C3" t="s">
        <v>109</v>
      </c>
      <c r="D3" t="s">
        <v>110</v>
      </c>
    </row>
    <row r="4" spans="1:4" x14ac:dyDescent="0.35">
      <c r="A4">
        <v>3</v>
      </c>
      <c r="B4" t="s">
        <v>111</v>
      </c>
      <c r="C4" t="s">
        <v>112</v>
      </c>
      <c r="D4" t="s">
        <v>113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zoomScale="150" zoomScaleNormal="150" workbookViewId="0">
      <selection activeCell="A3" sqref="A3"/>
    </sheetView>
  </sheetViews>
  <sheetFormatPr defaultColWidth="9.1796875" defaultRowHeight="13" x14ac:dyDescent="0.3"/>
  <cols>
    <col min="1" max="1" width="11.54296875" style="2" customWidth="1"/>
    <col min="2" max="2" width="9.7265625" style="15" customWidth="1"/>
    <col min="3" max="3" width="12.54296875" style="2" customWidth="1"/>
    <col min="4" max="4" width="7.81640625" style="2" customWidth="1"/>
    <col min="5" max="16384" width="9.1796875" style="1"/>
  </cols>
  <sheetData>
    <row r="1" spans="1:4" x14ac:dyDescent="0.3">
      <c r="A1" s="9" t="s">
        <v>12</v>
      </c>
      <c r="B1" s="13" t="s">
        <v>13</v>
      </c>
      <c r="C1" s="9" t="s">
        <v>15</v>
      </c>
      <c r="D1" s="9" t="s">
        <v>14</v>
      </c>
    </row>
    <row r="2" spans="1:4" x14ac:dyDescent="0.3">
      <c r="A2" s="2">
        <v>1</v>
      </c>
      <c r="B2" s="14">
        <v>43101</v>
      </c>
      <c r="C2" s="2" t="str">
        <f>IF(WEEKDAY(B2,1)=1,"Sim",IF(WEEKDAY(B2,1)=7,"Sim","Não"))</f>
        <v>Não</v>
      </c>
      <c r="D2" s="2">
        <f t="shared" ref="D2:D33" si="0">MONTH(B2)</f>
        <v>1</v>
      </c>
    </row>
    <row r="3" spans="1:4" x14ac:dyDescent="0.3">
      <c r="A3" s="2">
        <v>2</v>
      </c>
      <c r="B3" s="14">
        <v>43102</v>
      </c>
      <c r="C3" s="2" t="str">
        <f t="shared" ref="C3:C66" si="1">IF(WEEKDAY(B3,1)=1,"Sim",IF(WEEKDAY(B3,1)=7,"Sim","Não"))</f>
        <v>Não</v>
      </c>
      <c r="D3" s="2">
        <f t="shared" si="0"/>
        <v>1</v>
      </c>
    </row>
    <row r="4" spans="1:4" x14ac:dyDescent="0.3">
      <c r="A4" s="2">
        <v>3</v>
      </c>
      <c r="B4" s="14">
        <v>43103</v>
      </c>
      <c r="C4" s="2" t="str">
        <f t="shared" si="1"/>
        <v>Não</v>
      </c>
      <c r="D4" s="2">
        <f t="shared" si="0"/>
        <v>1</v>
      </c>
    </row>
    <row r="5" spans="1:4" x14ac:dyDescent="0.3">
      <c r="A5" s="2">
        <v>4</v>
      </c>
      <c r="B5" s="14">
        <v>43104</v>
      </c>
      <c r="C5" s="2" t="str">
        <f t="shared" si="1"/>
        <v>Não</v>
      </c>
      <c r="D5" s="2">
        <f t="shared" si="0"/>
        <v>1</v>
      </c>
    </row>
    <row r="6" spans="1:4" x14ac:dyDescent="0.3">
      <c r="A6" s="2">
        <v>5</v>
      </c>
      <c r="B6" s="14">
        <v>43105</v>
      </c>
      <c r="C6" s="2" t="str">
        <f t="shared" si="1"/>
        <v>Não</v>
      </c>
      <c r="D6" s="2">
        <f t="shared" si="0"/>
        <v>1</v>
      </c>
    </row>
    <row r="7" spans="1:4" x14ac:dyDescent="0.3">
      <c r="A7" s="2">
        <v>6</v>
      </c>
      <c r="B7" s="14">
        <v>43106</v>
      </c>
      <c r="C7" s="2" t="str">
        <f t="shared" si="1"/>
        <v>Sim</v>
      </c>
      <c r="D7" s="2">
        <f t="shared" si="0"/>
        <v>1</v>
      </c>
    </row>
    <row r="8" spans="1:4" x14ac:dyDescent="0.3">
      <c r="A8" s="2">
        <v>7</v>
      </c>
      <c r="B8" s="14">
        <v>43107</v>
      </c>
      <c r="C8" s="2" t="str">
        <f t="shared" si="1"/>
        <v>Sim</v>
      </c>
      <c r="D8" s="2">
        <f t="shared" si="0"/>
        <v>1</v>
      </c>
    </row>
    <row r="9" spans="1:4" x14ac:dyDescent="0.3">
      <c r="A9" s="2">
        <v>8</v>
      </c>
      <c r="B9" s="14">
        <v>43108</v>
      </c>
      <c r="C9" s="2" t="str">
        <f t="shared" si="1"/>
        <v>Não</v>
      </c>
      <c r="D9" s="2">
        <f t="shared" si="0"/>
        <v>1</v>
      </c>
    </row>
    <row r="10" spans="1:4" x14ac:dyDescent="0.3">
      <c r="A10" s="2">
        <v>9</v>
      </c>
      <c r="B10" s="14">
        <v>43109</v>
      </c>
      <c r="C10" s="2" t="str">
        <f t="shared" si="1"/>
        <v>Não</v>
      </c>
      <c r="D10" s="2">
        <f t="shared" si="0"/>
        <v>1</v>
      </c>
    </row>
    <row r="11" spans="1:4" x14ac:dyDescent="0.3">
      <c r="A11" s="2">
        <v>10</v>
      </c>
      <c r="B11" s="14">
        <v>43110</v>
      </c>
      <c r="C11" s="2" t="str">
        <f t="shared" si="1"/>
        <v>Não</v>
      </c>
      <c r="D11" s="2">
        <f t="shared" si="0"/>
        <v>1</v>
      </c>
    </row>
    <row r="12" spans="1:4" x14ac:dyDescent="0.3">
      <c r="A12" s="2">
        <v>11</v>
      </c>
      <c r="B12" s="14">
        <v>43111</v>
      </c>
      <c r="C12" s="2" t="str">
        <f t="shared" si="1"/>
        <v>Não</v>
      </c>
      <c r="D12" s="2">
        <f t="shared" si="0"/>
        <v>1</v>
      </c>
    </row>
    <row r="13" spans="1:4" x14ac:dyDescent="0.3">
      <c r="A13" s="2">
        <v>12</v>
      </c>
      <c r="B13" s="14">
        <v>43112</v>
      </c>
      <c r="C13" s="2" t="str">
        <f t="shared" si="1"/>
        <v>Não</v>
      </c>
      <c r="D13" s="2">
        <f t="shared" si="0"/>
        <v>1</v>
      </c>
    </row>
    <row r="14" spans="1:4" x14ac:dyDescent="0.3">
      <c r="A14" s="2">
        <v>13</v>
      </c>
      <c r="B14" s="14">
        <v>43113</v>
      </c>
      <c r="C14" s="2" t="str">
        <f t="shared" si="1"/>
        <v>Sim</v>
      </c>
      <c r="D14" s="2">
        <f t="shared" si="0"/>
        <v>1</v>
      </c>
    </row>
    <row r="15" spans="1:4" x14ac:dyDescent="0.3">
      <c r="A15" s="2">
        <v>14</v>
      </c>
      <c r="B15" s="14">
        <v>43114</v>
      </c>
      <c r="C15" s="2" t="str">
        <f t="shared" si="1"/>
        <v>Sim</v>
      </c>
      <c r="D15" s="2">
        <f t="shared" si="0"/>
        <v>1</v>
      </c>
    </row>
    <row r="16" spans="1:4" x14ac:dyDescent="0.3">
      <c r="A16" s="2">
        <v>15</v>
      </c>
      <c r="B16" s="14">
        <v>43115</v>
      </c>
      <c r="C16" s="2" t="str">
        <f t="shared" si="1"/>
        <v>Não</v>
      </c>
      <c r="D16" s="2">
        <f t="shared" si="0"/>
        <v>1</v>
      </c>
    </row>
    <row r="17" spans="1:4" x14ac:dyDescent="0.3">
      <c r="A17" s="2">
        <v>16</v>
      </c>
      <c r="B17" s="14">
        <v>43116</v>
      </c>
      <c r="C17" s="2" t="str">
        <f t="shared" si="1"/>
        <v>Não</v>
      </c>
      <c r="D17" s="2">
        <f t="shared" si="0"/>
        <v>1</v>
      </c>
    </row>
    <row r="18" spans="1:4" x14ac:dyDescent="0.3">
      <c r="A18" s="2">
        <v>17</v>
      </c>
      <c r="B18" s="14">
        <v>43117</v>
      </c>
      <c r="C18" s="2" t="str">
        <f t="shared" si="1"/>
        <v>Não</v>
      </c>
      <c r="D18" s="2">
        <f t="shared" si="0"/>
        <v>1</v>
      </c>
    </row>
    <row r="19" spans="1:4" x14ac:dyDescent="0.3">
      <c r="A19" s="2">
        <v>18</v>
      </c>
      <c r="B19" s="14">
        <v>43118</v>
      </c>
      <c r="C19" s="2" t="str">
        <f t="shared" si="1"/>
        <v>Não</v>
      </c>
      <c r="D19" s="2">
        <f t="shared" si="0"/>
        <v>1</v>
      </c>
    </row>
    <row r="20" spans="1:4" x14ac:dyDescent="0.3">
      <c r="A20" s="2">
        <v>19</v>
      </c>
      <c r="B20" s="14">
        <v>43119</v>
      </c>
      <c r="C20" s="2" t="str">
        <f t="shared" si="1"/>
        <v>Não</v>
      </c>
      <c r="D20" s="2">
        <f t="shared" si="0"/>
        <v>1</v>
      </c>
    </row>
    <row r="21" spans="1:4" x14ac:dyDescent="0.3">
      <c r="A21" s="2">
        <v>20</v>
      </c>
      <c r="B21" s="14">
        <v>43120</v>
      </c>
      <c r="C21" s="2" t="str">
        <f t="shared" si="1"/>
        <v>Sim</v>
      </c>
      <c r="D21" s="2">
        <f t="shared" si="0"/>
        <v>1</v>
      </c>
    </row>
    <row r="22" spans="1:4" x14ac:dyDescent="0.3">
      <c r="A22" s="2">
        <v>21</v>
      </c>
      <c r="B22" s="14">
        <v>43121</v>
      </c>
      <c r="C22" s="2" t="str">
        <f t="shared" si="1"/>
        <v>Sim</v>
      </c>
      <c r="D22" s="2">
        <f t="shared" si="0"/>
        <v>1</v>
      </c>
    </row>
    <row r="23" spans="1:4" x14ac:dyDescent="0.3">
      <c r="A23" s="2">
        <v>22</v>
      </c>
      <c r="B23" s="14">
        <v>43122</v>
      </c>
      <c r="C23" s="2" t="str">
        <f t="shared" si="1"/>
        <v>Não</v>
      </c>
      <c r="D23" s="2">
        <f t="shared" si="0"/>
        <v>1</v>
      </c>
    </row>
    <row r="24" spans="1:4" x14ac:dyDescent="0.3">
      <c r="A24" s="2">
        <v>23</v>
      </c>
      <c r="B24" s="14">
        <v>43123</v>
      </c>
      <c r="C24" s="2" t="str">
        <f t="shared" si="1"/>
        <v>Não</v>
      </c>
      <c r="D24" s="2">
        <f t="shared" si="0"/>
        <v>1</v>
      </c>
    </row>
    <row r="25" spans="1:4" x14ac:dyDescent="0.3">
      <c r="A25" s="2">
        <v>24</v>
      </c>
      <c r="B25" s="14">
        <v>43124</v>
      </c>
      <c r="C25" s="2" t="str">
        <f t="shared" si="1"/>
        <v>Não</v>
      </c>
      <c r="D25" s="2">
        <f t="shared" si="0"/>
        <v>1</v>
      </c>
    </row>
    <row r="26" spans="1:4" x14ac:dyDescent="0.3">
      <c r="A26" s="2">
        <v>25</v>
      </c>
      <c r="B26" s="14">
        <v>43125</v>
      </c>
      <c r="C26" s="2" t="str">
        <f t="shared" si="1"/>
        <v>Não</v>
      </c>
      <c r="D26" s="2">
        <f t="shared" si="0"/>
        <v>1</v>
      </c>
    </row>
    <row r="27" spans="1:4" x14ac:dyDescent="0.3">
      <c r="A27" s="2">
        <v>26</v>
      </c>
      <c r="B27" s="14">
        <v>43126</v>
      </c>
      <c r="C27" s="2" t="str">
        <f t="shared" si="1"/>
        <v>Não</v>
      </c>
      <c r="D27" s="2">
        <f t="shared" si="0"/>
        <v>1</v>
      </c>
    </row>
    <row r="28" spans="1:4" x14ac:dyDescent="0.3">
      <c r="A28" s="2">
        <v>27</v>
      </c>
      <c r="B28" s="14">
        <v>43127</v>
      </c>
      <c r="C28" s="2" t="str">
        <f t="shared" si="1"/>
        <v>Sim</v>
      </c>
      <c r="D28" s="2">
        <f t="shared" si="0"/>
        <v>1</v>
      </c>
    </row>
    <row r="29" spans="1:4" x14ac:dyDescent="0.3">
      <c r="A29" s="2">
        <v>28</v>
      </c>
      <c r="B29" s="14">
        <v>43128</v>
      </c>
      <c r="C29" s="2" t="str">
        <f t="shared" si="1"/>
        <v>Sim</v>
      </c>
      <c r="D29" s="2">
        <f t="shared" si="0"/>
        <v>1</v>
      </c>
    </row>
    <row r="30" spans="1:4" x14ac:dyDescent="0.3">
      <c r="A30" s="2">
        <v>29</v>
      </c>
      <c r="B30" s="14">
        <v>43129</v>
      </c>
      <c r="C30" s="2" t="str">
        <f t="shared" si="1"/>
        <v>Não</v>
      </c>
      <c r="D30" s="2">
        <f t="shared" si="0"/>
        <v>1</v>
      </c>
    </row>
    <row r="31" spans="1:4" x14ac:dyDescent="0.3">
      <c r="A31" s="2">
        <v>30</v>
      </c>
      <c r="B31" s="14">
        <v>43130</v>
      </c>
      <c r="C31" s="2" t="str">
        <f t="shared" si="1"/>
        <v>Não</v>
      </c>
      <c r="D31" s="2">
        <f t="shared" si="0"/>
        <v>1</v>
      </c>
    </row>
    <row r="32" spans="1:4" x14ac:dyDescent="0.3">
      <c r="A32" s="2">
        <v>31</v>
      </c>
      <c r="B32" s="14">
        <v>43131</v>
      </c>
      <c r="C32" s="2" t="str">
        <f t="shared" si="1"/>
        <v>Não</v>
      </c>
      <c r="D32" s="2">
        <f t="shared" si="0"/>
        <v>1</v>
      </c>
    </row>
    <row r="33" spans="1:4" x14ac:dyDescent="0.3">
      <c r="A33" s="2">
        <v>32</v>
      </c>
      <c r="B33" s="14">
        <v>43132</v>
      </c>
      <c r="C33" s="2" t="str">
        <f t="shared" si="1"/>
        <v>Não</v>
      </c>
      <c r="D33" s="2">
        <f t="shared" si="0"/>
        <v>2</v>
      </c>
    </row>
    <row r="34" spans="1:4" x14ac:dyDescent="0.3">
      <c r="A34" s="2">
        <v>33</v>
      </c>
      <c r="B34" s="14">
        <v>43133</v>
      </c>
      <c r="C34" s="2" t="str">
        <f t="shared" si="1"/>
        <v>Não</v>
      </c>
      <c r="D34" s="2">
        <f t="shared" ref="D34:D97" si="2">MONTH(B34)</f>
        <v>2</v>
      </c>
    </row>
    <row r="35" spans="1:4" x14ac:dyDescent="0.3">
      <c r="A35" s="2">
        <v>34</v>
      </c>
      <c r="B35" s="14">
        <v>43134</v>
      </c>
      <c r="C35" s="2" t="str">
        <f t="shared" si="1"/>
        <v>Sim</v>
      </c>
      <c r="D35" s="2">
        <f t="shared" si="2"/>
        <v>2</v>
      </c>
    </row>
    <row r="36" spans="1:4" x14ac:dyDescent="0.3">
      <c r="A36" s="2">
        <v>35</v>
      </c>
      <c r="B36" s="14">
        <v>43135</v>
      </c>
      <c r="C36" s="2" t="str">
        <f t="shared" si="1"/>
        <v>Sim</v>
      </c>
      <c r="D36" s="2">
        <f t="shared" si="2"/>
        <v>2</v>
      </c>
    </row>
    <row r="37" spans="1:4" x14ac:dyDescent="0.3">
      <c r="A37" s="2">
        <v>36</v>
      </c>
      <c r="B37" s="14">
        <v>43136</v>
      </c>
      <c r="C37" s="2" t="str">
        <f t="shared" si="1"/>
        <v>Não</v>
      </c>
      <c r="D37" s="2">
        <f t="shared" si="2"/>
        <v>2</v>
      </c>
    </row>
    <row r="38" spans="1:4" x14ac:dyDescent="0.3">
      <c r="A38" s="2">
        <v>37</v>
      </c>
      <c r="B38" s="14">
        <v>43137</v>
      </c>
      <c r="C38" s="2" t="str">
        <f t="shared" si="1"/>
        <v>Não</v>
      </c>
      <c r="D38" s="2">
        <f t="shared" si="2"/>
        <v>2</v>
      </c>
    </row>
    <row r="39" spans="1:4" x14ac:dyDescent="0.3">
      <c r="A39" s="2">
        <v>38</v>
      </c>
      <c r="B39" s="14">
        <v>43138</v>
      </c>
      <c r="C39" s="2" t="str">
        <f t="shared" si="1"/>
        <v>Não</v>
      </c>
      <c r="D39" s="2">
        <f t="shared" si="2"/>
        <v>2</v>
      </c>
    </row>
    <row r="40" spans="1:4" x14ac:dyDescent="0.3">
      <c r="A40" s="2">
        <v>39</v>
      </c>
      <c r="B40" s="14">
        <v>43139</v>
      </c>
      <c r="C40" s="2" t="str">
        <f t="shared" si="1"/>
        <v>Não</v>
      </c>
      <c r="D40" s="2">
        <f t="shared" si="2"/>
        <v>2</v>
      </c>
    </row>
    <row r="41" spans="1:4" x14ac:dyDescent="0.3">
      <c r="A41" s="2">
        <v>40</v>
      </c>
      <c r="B41" s="14">
        <v>43140</v>
      </c>
      <c r="C41" s="2" t="str">
        <f t="shared" si="1"/>
        <v>Não</v>
      </c>
      <c r="D41" s="2">
        <f t="shared" si="2"/>
        <v>2</v>
      </c>
    </row>
    <row r="42" spans="1:4" x14ac:dyDescent="0.3">
      <c r="A42" s="2">
        <v>41</v>
      </c>
      <c r="B42" s="14">
        <v>43141</v>
      </c>
      <c r="C42" s="2" t="str">
        <f t="shared" si="1"/>
        <v>Sim</v>
      </c>
      <c r="D42" s="2">
        <f t="shared" si="2"/>
        <v>2</v>
      </c>
    </row>
    <row r="43" spans="1:4" x14ac:dyDescent="0.3">
      <c r="A43" s="2">
        <v>42</v>
      </c>
      <c r="B43" s="14">
        <v>43142</v>
      </c>
      <c r="C43" s="2" t="str">
        <f t="shared" si="1"/>
        <v>Sim</v>
      </c>
      <c r="D43" s="2">
        <f t="shared" si="2"/>
        <v>2</v>
      </c>
    </row>
    <row r="44" spans="1:4" x14ac:dyDescent="0.3">
      <c r="A44" s="2">
        <v>43</v>
      </c>
      <c r="B44" s="14">
        <v>43143</v>
      </c>
      <c r="C44" s="2" t="str">
        <f t="shared" si="1"/>
        <v>Não</v>
      </c>
      <c r="D44" s="2">
        <f t="shared" si="2"/>
        <v>2</v>
      </c>
    </row>
    <row r="45" spans="1:4" x14ac:dyDescent="0.3">
      <c r="A45" s="2">
        <v>44</v>
      </c>
      <c r="B45" s="14">
        <v>43144</v>
      </c>
      <c r="C45" s="2" t="str">
        <f t="shared" si="1"/>
        <v>Não</v>
      </c>
      <c r="D45" s="2">
        <f t="shared" si="2"/>
        <v>2</v>
      </c>
    </row>
    <row r="46" spans="1:4" x14ac:dyDescent="0.3">
      <c r="A46" s="2">
        <v>45</v>
      </c>
      <c r="B46" s="14">
        <v>43145</v>
      </c>
      <c r="C46" s="2" t="str">
        <f t="shared" si="1"/>
        <v>Não</v>
      </c>
      <c r="D46" s="2">
        <f t="shared" si="2"/>
        <v>2</v>
      </c>
    </row>
    <row r="47" spans="1:4" x14ac:dyDescent="0.3">
      <c r="A47" s="2">
        <v>46</v>
      </c>
      <c r="B47" s="14">
        <v>43146</v>
      </c>
      <c r="C47" s="2" t="str">
        <f t="shared" si="1"/>
        <v>Não</v>
      </c>
      <c r="D47" s="2">
        <f t="shared" si="2"/>
        <v>2</v>
      </c>
    </row>
    <row r="48" spans="1:4" x14ac:dyDescent="0.3">
      <c r="A48" s="2">
        <v>47</v>
      </c>
      <c r="B48" s="14">
        <v>43147</v>
      </c>
      <c r="C48" s="2" t="str">
        <f t="shared" si="1"/>
        <v>Não</v>
      </c>
      <c r="D48" s="2">
        <f t="shared" si="2"/>
        <v>2</v>
      </c>
    </row>
    <row r="49" spans="1:4" x14ac:dyDescent="0.3">
      <c r="A49" s="2">
        <v>48</v>
      </c>
      <c r="B49" s="14">
        <v>43148</v>
      </c>
      <c r="C49" s="2" t="str">
        <f t="shared" si="1"/>
        <v>Sim</v>
      </c>
      <c r="D49" s="2">
        <f t="shared" si="2"/>
        <v>2</v>
      </c>
    </row>
    <row r="50" spans="1:4" x14ac:dyDescent="0.3">
      <c r="A50" s="2">
        <v>49</v>
      </c>
      <c r="B50" s="14">
        <v>43149</v>
      </c>
      <c r="C50" s="2" t="str">
        <f t="shared" si="1"/>
        <v>Sim</v>
      </c>
      <c r="D50" s="2">
        <f t="shared" si="2"/>
        <v>2</v>
      </c>
    </row>
    <row r="51" spans="1:4" x14ac:dyDescent="0.3">
      <c r="A51" s="2">
        <v>50</v>
      </c>
      <c r="B51" s="14">
        <v>43150</v>
      </c>
      <c r="C51" s="2" t="str">
        <f t="shared" si="1"/>
        <v>Não</v>
      </c>
      <c r="D51" s="2">
        <f t="shared" si="2"/>
        <v>2</v>
      </c>
    </row>
    <row r="52" spans="1:4" x14ac:dyDescent="0.3">
      <c r="A52" s="2">
        <v>51</v>
      </c>
      <c r="B52" s="14">
        <v>43151</v>
      </c>
      <c r="C52" s="2" t="str">
        <f t="shared" si="1"/>
        <v>Não</v>
      </c>
      <c r="D52" s="2">
        <f t="shared" si="2"/>
        <v>2</v>
      </c>
    </row>
    <row r="53" spans="1:4" x14ac:dyDescent="0.3">
      <c r="A53" s="2">
        <v>52</v>
      </c>
      <c r="B53" s="14">
        <v>43152</v>
      </c>
      <c r="C53" s="2" t="str">
        <f t="shared" si="1"/>
        <v>Não</v>
      </c>
      <c r="D53" s="2">
        <f t="shared" si="2"/>
        <v>2</v>
      </c>
    </row>
    <row r="54" spans="1:4" x14ac:dyDescent="0.3">
      <c r="A54" s="2">
        <v>53</v>
      </c>
      <c r="B54" s="14">
        <v>43153</v>
      </c>
      <c r="C54" s="2" t="str">
        <f t="shared" si="1"/>
        <v>Não</v>
      </c>
      <c r="D54" s="2">
        <f t="shared" si="2"/>
        <v>2</v>
      </c>
    </row>
    <row r="55" spans="1:4" x14ac:dyDescent="0.3">
      <c r="A55" s="2">
        <v>54</v>
      </c>
      <c r="B55" s="14">
        <v>43154</v>
      </c>
      <c r="C55" s="2" t="str">
        <f t="shared" si="1"/>
        <v>Não</v>
      </c>
      <c r="D55" s="2">
        <f t="shared" si="2"/>
        <v>2</v>
      </c>
    </row>
    <row r="56" spans="1:4" x14ac:dyDescent="0.3">
      <c r="A56" s="2">
        <v>55</v>
      </c>
      <c r="B56" s="14">
        <v>43155</v>
      </c>
      <c r="C56" s="2" t="str">
        <f t="shared" si="1"/>
        <v>Sim</v>
      </c>
      <c r="D56" s="2">
        <f t="shared" si="2"/>
        <v>2</v>
      </c>
    </row>
    <row r="57" spans="1:4" x14ac:dyDescent="0.3">
      <c r="A57" s="2">
        <v>56</v>
      </c>
      <c r="B57" s="14">
        <v>43156</v>
      </c>
      <c r="C57" s="2" t="str">
        <f t="shared" si="1"/>
        <v>Sim</v>
      </c>
      <c r="D57" s="2">
        <f t="shared" si="2"/>
        <v>2</v>
      </c>
    </row>
    <row r="58" spans="1:4" x14ac:dyDescent="0.3">
      <c r="A58" s="2">
        <v>57</v>
      </c>
      <c r="B58" s="14">
        <v>43157</v>
      </c>
      <c r="C58" s="2" t="str">
        <f t="shared" si="1"/>
        <v>Não</v>
      </c>
      <c r="D58" s="2">
        <f t="shared" si="2"/>
        <v>2</v>
      </c>
    </row>
    <row r="59" spans="1:4" x14ac:dyDescent="0.3">
      <c r="A59" s="2">
        <v>58</v>
      </c>
      <c r="B59" s="14">
        <v>43158</v>
      </c>
      <c r="C59" s="2" t="str">
        <f t="shared" si="1"/>
        <v>Não</v>
      </c>
      <c r="D59" s="2">
        <f t="shared" si="2"/>
        <v>2</v>
      </c>
    </row>
    <row r="60" spans="1:4" x14ac:dyDescent="0.3">
      <c r="A60" s="2">
        <v>59</v>
      </c>
      <c r="B60" s="14">
        <v>43159</v>
      </c>
      <c r="C60" s="2" t="str">
        <f t="shared" si="1"/>
        <v>Não</v>
      </c>
      <c r="D60" s="2">
        <f t="shared" si="2"/>
        <v>2</v>
      </c>
    </row>
    <row r="61" spans="1:4" x14ac:dyDescent="0.3">
      <c r="A61" s="2">
        <v>60</v>
      </c>
      <c r="B61" s="14">
        <v>43160</v>
      </c>
      <c r="C61" s="2" t="str">
        <f t="shared" si="1"/>
        <v>Não</v>
      </c>
      <c r="D61" s="2">
        <f t="shared" si="2"/>
        <v>3</v>
      </c>
    </row>
    <row r="62" spans="1:4" x14ac:dyDescent="0.3">
      <c r="A62" s="2">
        <v>61</v>
      </c>
      <c r="B62" s="14">
        <v>43161</v>
      </c>
      <c r="C62" s="2" t="str">
        <f t="shared" si="1"/>
        <v>Não</v>
      </c>
      <c r="D62" s="2">
        <f t="shared" si="2"/>
        <v>3</v>
      </c>
    </row>
    <row r="63" spans="1:4" x14ac:dyDescent="0.3">
      <c r="A63" s="2">
        <v>62</v>
      </c>
      <c r="B63" s="14">
        <v>43162</v>
      </c>
      <c r="C63" s="2" t="str">
        <f t="shared" si="1"/>
        <v>Sim</v>
      </c>
      <c r="D63" s="2">
        <f t="shared" si="2"/>
        <v>3</v>
      </c>
    </row>
    <row r="64" spans="1:4" x14ac:dyDescent="0.3">
      <c r="A64" s="2">
        <v>63</v>
      </c>
      <c r="B64" s="14">
        <v>43163</v>
      </c>
      <c r="C64" s="2" t="str">
        <f t="shared" si="1"/>
        <v>Sim</v>
      </c>
      <c r="D64" s="2">
        <f t="shared" si="2"/>
        <v>3</v>
      </c>
    </row>
    <row r="65" spans="1:4" x14ac:dyDescent="0.3">
      <c r="A65" s="2">
        <v>64</v>
      </c>
      <c r="B65" s="14">
        <v>43164</v>
      </c>
      <c r="C65" s="2" t="str">
        <f t="shared" si="1"/>
        <v>Não</v>
      </c>
      <c r="D65" s="2">
        <f t="shared" si="2"/>
        <v>3</v>
      </c>
    </row>
    <row r="66" spans="1:4" x14ac:dyDescent="0.3">
      <c r="A66" s="2">
        <v>65</v>
      </c>
      <c r="B66" s="14">
        <v>43165</v>
      </c>
      <c r="C66" s="2" t="str">
        <f t="shared" si="1"/>
        <v>Não</v>
      </c>
      <c r="D66" s="2">
        <f t="shared" si="2"/>
        <v>3</v>
      </c>
    </row>
    <row r="67" spans="1:4" x14ac:dyDescent="0.3">
      <c r="A67" s="2">
        <v>66</v>
      </c>
      <c r="B67" s="14">
        <v>43166</v>
      </c>
      <c r="C67" s="2" t="str">
        <f t="shared" ref="C67:C130" si="3">IF(WEEKDAY(B67,1)=1,"Sim",IF(WEEKDAY(B67,1)=7,"Sim","Não"))</f>
        <v>Não</v>
      </c>
      <c r="D67" s="2">
        <f t="shared" si="2"/>
        <v>3</v>
      </c>
    </row>
    <row r="68" spans="1:4" x14ac:dyDescent="0.3">
      <c r="A68" s="2">
        <v>67</v>
      </c>
      <c r="B68" s="14">
        <v>43167</v>
      </c>
      <c r="C68" s="2" t="str">
        <f t="shared" si="3"/>
        <v>Não</v>
      </c>
      <c r="D68" s="2">
        <f t="shared" si="2"/>
        <v>3</v>
      </c>
    </row>
    <row r="69" spans="1:4" x14ac:dyDescent="0.3">
      <c r="A69" s="2">
        <v>68</v>
      </c>
      <c r="B69" s="14">
        <v>43168</v>
      </c>
      <c r="C69" s="2" t="str">
        <f t="shared" si="3"/>
        <v>Não</v>
      </c>
      <c r="D69" s="2">
        <f t="shared" si="2"/>
        <v>3</v>
      </c>
    </row>
    <row r="70" spans="1:4" x14ac:dyDescent="0.3">
      <c r="A70" s="2">
        <v>69</v>
      </c>
      <c r="B70" s="14">
        <v>43169</v>
      </c>
      <c r="C70" s="2" t="str">
        <f t="shared" si="3"/>
        <v>Sim</v>
      </c>
      <c r="D70" s="2">
        <f t="shared" si="2"/>
        <v>3</v>
      </c>
    </row>
    <row r="71" spans="1:4" x14ac:dyDescent="0.3">
      <c r="A71" s="2">
        <v>70</v>
      </c>
      <c r="B71" s="14">
        <v>43170</v>
      </c>
      <c r="C71" s="2" t="str">
        <f t="shared" si="3"/>
        <v>Sim</v>
      </c>
      <c r="D71" s="2">
        <f t="shared" si="2"/>
        <v>3</v>
      </c>
    </row>
    <row r="72" spans="1:4" x14ac:dyDescent="0.3">
      <c r="A72" s="2">
        <v>71</v>
      </c>
      <c r="B72" s="14">
        <v>43171</v>
      </c>
      <c r="C72" s="2" t="str">
        <f t="shared" si="3"/>
        <v>Não</v>
      </c>
      <c r="D72" s="2">
        <f t="shared" si="2"/>
        <v>3</v>
      </c>
    </row>
    <row r="73" spans="1:4" x14ac:dyDescent="0.3">
      <c r="A73" s="2">
        <v>72</v>
      </c>
      <c r="B73" s="14">
        <v>43172</v>
      </c>
      <c r="C73" s="2" t="str">
        <f t="shared" si="3"/>
        <v>Não</v>
      </c>
      <c r="D73" s="2">
        <f t="shared" si="2"/>
        <v>3</v>
      </c>
    </row>
    <row r="74" spans="1:4" x14ac:dyDescent="0.3">
      <c r="A74" s="2">
        <v>73</v>
      </c>
      <c r="B74" s="14">
        <v>43173</v>
      </c>
      <c r="C74" s="2" t="str">
        <f t="shared" si="3"/>
        <v>Não</v>
      </c>
      <c r="D74" s="2">
        <f t="shared" si="2"/>
        <v>3</v>
      </c>
    </row>
    <row r="75" spans="1:4" x14ac:dyDescent="0.3">
      <c r="A75" s="2">
        <v>74</v>
      </c>
      <c r="B75" s="14">
        <v>43174</v>
      </c>
      <c r="C75" s="2" t="str">
        <f t="shared" si="3"/>
        <v>Não</v>
      </c>
      <c r="D75" s="2">
        <f t="shared" si="2"/>
        <v>3</v>
      </c>
    </row>
    <row r="76" spans="1:4" x14ac:dyDescent="0.3">
      <c r="A76" s="2">
        <v>75</v>
      </c>
      <c r="B76" s="14">
        <v>43175</v>
      </c>
      <c r="C76" s="2" t="str">
        <f t="shared" si="3"/>
        <v>Não</v>
      </c>
      <c r="D76" s="2">
        <f t="shared" si="2"/>
        <v>3</v>
      </c>
    </row>
    <row r="77" spans="1:4" x14ac:dyDescent="0.3">
      <c r="A77" s="2">
        <v>76</v>
      </c>
      <c r="B77" s="14">
        <v>43176</v>
      </c>
      <c r="C77" s="2" t="str">
        <f t="shared" si="3"/>
        <v>Sim</v>
      </c>
      <c r="D77" s="2">
        <f t="shared" si="2"/>
        <v>3</v>
      </c>
    </row>
    <row r="78" spans="1:4" x14ac:dyDescent="0.3">
      <c r="A78" s="2">
        <v>77</v>
      </c>
      <c r="B78" s="14">
        <v>43177</v>
      </c>
      <c r="C78" s="2" t="str">
        <f t="shared" si="3"/>
        <v>Sim</v>
      </c>
      <c r="D78" s="2">
        <f t="shared" si="2"/>
        <v>3</v>
      </c>
    </row>
    <row r="79" spans="1:4" x14ac:dyDescent="0.3">
      <c r="A79" s="2">
        <v>78</v>
      </c>
      <c r="B79" s="14">
        <v>43178</v>
      </c>
      <c r="C79" s="2" t="str">
        <f t="shared" si="3"/>
        <v>Não</v>
      </c>
      <c r="D79" s="2">
        <f t="shared" si="2"/>
        <v>3</v>
      </c>
    </row>
    <row r="80" spans="1:4" x14ac:dyDescent="0.3">
      <c r="A80" s="2">
        <v>79</v>
      </c>
      <c r="B80" s="14">
        <v>43179</v>
      </c>
      <c r="C80" s="2" t="str">
        <f t="shared" si="3"/>
        <v>Não</v>
      </c>
      <c r="D80" s="2">
        <f t="shared" si="2"/>
        <v>3</v>
      </c>
    </row>
    <row r="81" spans="1:4" x14ac:dyDescent="0.3">
      <c r="A81" s="2">
        <v>80</v>
      </c>
      <c r="B81" s="14">
        <v>43180</v>
      </c>
      <c r="C81" s="2" t="str">
        <f t="shared" si="3"/>
        <v>Não</v>
      </c>
      <c r="D81" s="2">
        <f t="shared" si="2"/>
        <v>3</v>
      </c>
    </row>
    <row r="82" spans="1:4" x14ac:dyDescent="0.3">
      <c r="A82" s="2">
        <v>81</v>
      </c>
      <c r="B82" s="14">
        <v>43181</v>
      </c>
      <c r="C82" s="2" t="str">
        <f t="shared" si="3"/>
        <v>Não</v>
      </c>
      <c r="D82" s="2">
        <f t="shared" si="2"/>
        <v>3</v>
      </c>
    </row>
    <row r="83" spans="1:4" x14ac:dyDescent="0.3">
      <c r="A83" s="2">
        <v>82</v>
      </c>
      <c r="B83" s="14">
        <v>43182</v>
      </c>
      <c r="C83" s="2" t="str">
        <f t="shared" si="3"/>
        <v>Não</v>
      </c>
      <c r="D83" s="2">
        <f t="shared" si="2"/>
        <v>3</v>
      </c>
    </row>
    <row r="84" spans="1:4" x14ac:dyDescent="0.3">
      <c r="A84" s="2">
        <v>83</v>
      </c>
      <c r="B84" s="14">
        <v>43183</v>
      </c>
      <c r="C84" s="2" t="str">
        <f t="shared" si="3"/>
        <v>Sim</v>
      </c>
      <c r="D84" s="2">
        <f t="shared" si="2"/>
        <v>3</v>
      </c>
    </row>
    <row r="85" spans="1:4" x14ac:dyDescent="0.3">
      <c r="A85" s="2">
        <v>84</v>
      </c>
      <c r="B85" s="14">
        <v>43184</v>
      </c>
      <c r="C85" s="2" t="str">
        <f t="shared" si="3"/>
        <v>Sim</v>
      </c>
      <c r="D85" s="2">
        <f t="shared" si="2"/>
        <v>3</v>
      </c>
    </row>
    <row r="86" spans="1:4" x14ac:dyDescent="0.3">
      <c r="A86" s="2">
        <v>85</v>
      </c>
      <c r="B86" s="14">
        <v>43185</v>
      </c>
      <c r="C86" s="2" t="str">
        <f t="shared" si="3"/>
        <v>Não</v>
      </c>
      <c r="D86" s="2">
        <f t="shared" si="2"/>
        <v>3</v>
      </c>
    </row>
    <row r="87" spans="1:4" x14ac:dyDescent="0.3">
      <c r="A87" s="2">
        <v>86</v>
      </c>
      <c r="B87" s="14">
        <v>43186</v>
      </c>
      <c r="C87" s="2" t="str">
        <f t="shared" si="3"/>
        <v>Não</v>
      </c>
      <c r="D87" s="2">
        <f t="shared" si="2"/>
        <v>3</v>
      </c>
    </row>
    <row r="88" spans="1:4" x14ac:dyDescent="0.3">
      <c r="A88" s="2">
        <v>87</v>
      </c>
      <c r="B88" s="14">
        <v>43187</v>
      </c>
      <c r="C88" s="2" t="str">
        <f t="shared" si="3"/>
        <v>Não</v>
      </c>
      <c r="D88" s="2">
        <f t="shared" si="2"/>
        <v>3</v>
      </c>
    </row>
    <row r="89" spans="1:4" x14ac:dyDescent="0.3">
      <c r="A89" s="2">
        <v>88</v>
      </c>
      <c r="B89" s="14">
        <v>43188</v>
      </c>
      <c r="C89" s="2" t="str">
        <f t="shared" si="3"/>
        <v>Não</v>
      </c>
      <c r="D89" s="2">
        <f t="shared" si="2"/>
        <v>3</v>
      </c>
    </row>
    <row r="90" spans="1:4" x14ac:dyDescent="0.3">
      <c r="A90" s="2">
        <v>89</v>
      </c>
      <c r="B90" s="14">
        <v>43189</v>
      </c>
      <c r="C90" s="2" t="str">
        <f t="shared" si="3"/>
        <v>Não</v>
      </c>
      <c r="D90" s="2">
        <f t="shared" si="2"/>
        <v>3</v>
      </c>
    </row>
    <row r="91" spans="1:4" x14ac:dyDescent="0.3">
      <c r="A91" s="2">
        <v>90</v>
      </c>
      <c r="B91" s="14">
        <v>43190</v>
      </c>
      <c r="C91" s="2" t="str">
        <f t="shared" si="3"/>
        <v>Sim</v>
      </c>
      <c r="D91" s="2">
        <f t="shared" si="2"/>
        <v>3</v>
      </c>
    </row>
    <row r="92" spans="1:4" x14ac:dyDescent="0.3">
      <c r="A92" s="2">
        <v>91</v>
      </c>
      <c r="B92" s="14">
        <v>43191</v>
      </c>
      <c r="C92" s="2" t="str">
        <f t="shared" si="3"/>
        <v>Sim</v>
      </c>
      <c r="D92" s="2">
        <f t="shared" si="2"/>
        <v>4</v>
      </c>
    </row>
    <row r="93" spans="1:4" x14ac:dyDescent="0.3">
      <c r="A93" s="2">
        <v>92</v>
      </c>
      <c r="B93" s="14">
        <v>43192</v>
      </c>
      <c r="C93" s="2" t="str">
        <f t="shared" si="3"/>
        <v>Não</v>
      </c>
      <c r="D93" s="2">
        <f t="shared" si="2"/>
        <v>4</v>
      </c>
    </row>
    <row r="94" spans="1:4" x14ac:dyDescent="0.3">
      <c r="A94" s="2">
        <v>93</v>
      </c>
      <c r="B94" s="14">
        <v>43193</v>
      </c>
      <c r="C94" s="2" t="str">
        <f t="shared" si="3"/>
        <v>Não</v>
      </c>
      <c r="D94" s="2">
        <f t="shared" si="2"/>
        <v>4</v>
      </c>
    </row>
    <row r="95" spans="1:4" x14ac:dyDescent="0.3">
      <c r="A95" s="2">
        <v>94</v>
      </c>
      <c r="B95" s="14">
        <v>43194</v>
      </c>
      <c r="C95" s="2" t="str">
        <f t="shared" si="3"/>
        <v>Não</v>
      </c>
      <c r="D95" s="2">
        <f t="shared" si="2"/>
        <v>4</v>
      </c>
    </row>
    <row r="96" spans="1:4" x14ac:dyDescent="0.3">
      <c r="A96" s="2">
        <v>95</v>
      </c>
      <c r="B96" s="14">
        <v>43195</v>
      </c>
      <c r="C96" s="2" t="str">
        <f t="shared" si="3"/>
        <v>Não</v>
      </c>
      <c r="D96" s="2">
        <f t="shared" si="2"/>
        <v>4</v>
      </c>
    </row>
    <row r="97" spans="1:4" x14ac:dyDescent="0.3">
      <c r="A97" s="2">
        <v>96</v>
      </c>
      <c r="B97" s="14">
        <v>43196</v>
      </c>
      <c r="C97" s="2" t="str">
        <f t="shared" si="3"/>
        <v>Não</v>
      </c>
      <c r="D97" s="2">
        <f t="shared" si="2"/>
        <v>4</v>
      </c>
    </row>
    <row r="98" spans="1:4" x14ac:dyDescent="0.3">
      <c r="A98" s="2">
        <v>97</v>
      </c>
      <c r="B98" s="14">
        <v>43197</v>
      </c>
      <c r="C98" s="2" t="str">
        <f t="shared" si="3"/>
        <v>Sim</v>
      </c>
      <c r="D98" s="2">
        <f t="shared" ref="D98:D161" si="4">MONTH(B98)</f>
        <v>4</v>
      </c>
    </row>
    <row r="99" spans="1:4" x14ac:dyDescent="0.3">
      <c r="A99" s="2">
        <v>98</v>
      </c>
      <c r="B99" s="14">
        <v>43198</v>
      </c>
      <c r="C99" s="2" t="str">
        <f t="shared" si="3"/>
        <v>Sim</v>
      </c>
      <c r="D99" s="2">
        <f t="shared" si="4"/>
        <v>4</v>
      </c>
    </row>
    <row r="100" spans="1:4" x14ac:dyDescent="0.3">
      <c r="A100" s="2">
        <v>99</v>
      </c>
      <c r="B100" s="14">
        <v>43199</v>
      </c>
      <c r="C100" s="2" t="str">
        <f t="shared" si="3"/>
        <v>Não</v>
      </c>
      <c r="D100" s="2">
        <f t="shared" si="4"/>
        <v>4</v>
      </c>
    </row>
    <row r="101" spans="1:4" x14ac:dyDescent="0.3">
      <c r="A101" s="2">
        <v>100</v>
      </c>
      <c r="B101" s="14">
        <v>43200</v>
      </c>
      <c r="C101" s="2" t="str">
        <f t="shared" si="3"/>
        <v>Não</v>
      </c>
      <c r="D101" s="2">
        <f t="shared" si="4"/>
        <v>4</v>
      </c>
    </row>
    <row r="102" spans="1:4" x14ac:dyDescent="0.3">
      <c r="A102" s="2">
        <v>101</v>
      </c>
      <c r="B102" s="14">
        <v>43201</v>
      </c>
      <c r="C102" s="2" t="str">
        <f t="shared" si="3"/>
        <v>Não</v>
      </c>
      <c r="D102" s="2">
        <f t="shared" si="4"/>
        <v>4</v>
      </c>
    </row>
    <row r="103" spans="1:4" x14ac:dyDescent="0.3">
      <c r="A103" s="2">
        <v>102</v>
      </c>
      <c r="B103" s="14">
        <v>43202</v>
      </c>
      <c r="C103" s="2" t="str">
        <f t="shared" si="3"/>
        <v>Não</v>
      </c>
      <c r="D103" s="2">
        <f t="shared" si="4"/>
        <v>4</v>
      </c>
    </row>
    <row r="104" spans="1:4" x14ac:dyDescent="0.3">
      <c r="A104" s="2">
        <v>103</v>
      </c>
      <c r="B104" s="14">
        <v>43203</v>
      </c>
      <c r="C104" s="2" t="str">
        <f t="shared" si="3"/>
        <v>Não</v>
      </c>
      <c r="D104" s="2">
        <f t="shared" si="4"/>
        <v>4</v>
      </c>
    </row>
    <row r="105" spans="1:4" x14ac:dyDescent="0.3">
      <c r="A105" s="2">
        <v>104</v>
      </c>
      <c r="B105" s="14">
        <v>43204</v>
      </c>
      <c r="C105" s="2" t="str">
        <f t="shared" si="3"/>
        <v>Sim</v>
      </c>
      <c r="D105" s="2">
        <f t="shared" si="4"/>
        <v>4</v>
      </c>
    </row>
    <row r="106" spans="1:4" x14ac:dyDescent="0.3">
      <c r="A106" s="2">
        <v>105</v>
      </c>
      <c r="B106" s="14">
        <v>43205</v>
      </c>
      <c r="C106" s="2" t="str">
        <f t="shared" si="3"/>
        <v>Sim</v>
      </c>
      <c r="D106" s="2">
        <f t="shared" si="4"/>
        <v>4</v>
      </c>
    </row>
    <row r="107" spans="1:4" x14ac:dyDescent="0.3">
      <c r="A107" s="2">
        <v>106</v>
      </c>
      <c r="B107" s="14">
        <v>43206</v>
      </c>
      <c r="C107" s="2" t="str">
        <f t="shared" si="3"/>
        <v>Não</v>
      </c>
      <c r="D107" s="2">
        <f t="shared" si="4"/>
        <v>4</v>
      </c>
    </row>
    <row r="108" spans="1:4" x14ac:dyDescent="0.3">
      <c r="A108" s="2">
        <v>107</v>
      </c>
      <c r="B108" s="14">
        <v>43207</v>
      </c>
      <c r="C108" s="2" t="str">
        <f t="shared" si="3"/>
        <v>Não</v>
      </c>
      <c r="D108" s="2">
        <f t="shared" si="4"/>
        <v>4</v>
      </c>
    </row>
    <row r="109" spans="1:4" x14ac:dyDescent="0.3">
      <c r="A109" s="2">
        <v>108</v>
      </c>
      <c r="B109" s="14">
        <v>43208</v>
      </c>
      <c r="C109" s="2" t="str">
        <f t="shared" si="3"/>
        <v>Não</v>
      </c>
      <c r="D109" s="2">
        <f t="shared" si="4"/>
        <v>4</v>
      </c>
    </row>
    <row r="110" spans="1:4" x14ac:dyDescent="0.3">
      <c r="A110" s="2">
        <v>109</v>
      </c>
      <c r="B110" s="14">
        <v>43209</v>
      </c>
      <c r="C110" s="2" t="str">
        <f t="shared" si="3"/>
        <v>Não</v>
      </c>
      <c r="D110" s="2">
        <f t="shared" si="4"/>
        <v>4</v>
      </c>
    </row>
    <row r="111" spans="1:4" x14ac:dyDescent="0.3">
      <c r="A111" s="2">
        <v>110</v>
      </c>
      <c r="B111" s="14">
        <v>43210</v>
      </c>
      <c r="C111" s="2" t="str">
        <f t="shared" si="3"/>
        <v>Não</v>
      </c>
      <c r="D111" s="2">
        <f t="shared" si="4"/>
        <v>4</v>
      </c>
    </row>
    <row r="112" spans="1:4" x14ac:dyDescent="0.3">
      <c r="A112" s="2">
        <v>111</v>
      </c>
      <c r="B112" s="14">
        <v>43211</v>
      </c>
      <c r="C112" s="2" t="str">
        <f t="shared" si="3"/>
        <v>Sim</v>
      </c>
      <c r="D112" s="2">
        <f t="shared" si="4"/>
        <v>4</v>
      </c>
    </row>
    <row r="113" spans="1:4" x14ac:dyDescent="0.3">
      <c r="A113" s="2">
        <v>112</v>
      </c>
      <c r="B113" s="14">
        <v>43212</v>
      </c>
      <c r="C113" s="2" t="str">
        <f t="shared" si="3"/>
        <v>Sim</v>
      </c>
      <c r="D113" s="2">
        <f t="shared" si="4"/>
        <v>4</v>
      </c>
    </row>
    <row r="114" spans="1:4" x14ac:dyDescent="0.3">
      <c r="A114" s="2">
        <v>113</v>
      </c>
      <c r="B114" s="14">
        <v>43213</v>
      </c>
      <c r="C114" s="2" t="str">
        <f t="shared" si="3"/>
        <v>Não</v>
      </c>
      <c r="D114" s="2">
        <f t="shared" si="4"/>
        <v>4</v>
      </c>
    </row>
    <row r="115" spans="1:4" x14ac:dyDescent="0.3">
      <c r="A115" s="2">
        <v>114</v>
      </c>
      <c r="B115" s="14">
        <v>43214</v>
      </c>
      <c r="C115" s="2" t="str">
        <f t="shared" si="3"/>
        <v>Não</v>
      </c>
      <c r="D115" s="2">
        <f t="shared" si="4"/>
        <v>4</v>
      </c>
    </row>
    <row r="116" spans="1:4" x14ac:dyDescent="0.3">
      <c r="A116" s="2">
        <v>115</v>
      </c>
      <c r="B116" s="14">
        <v>43215</v>
      </c>
      <c r="C116" s="2" t="str">
        <f t="shared" si="3"/>
        <v>Não</v>
      </c>
      <c r="D116" s="2">
        <f t="shared" si="4"/>
        <v>4</v>
      </c>
    </row>
    <row r="117" spans="1:4" x14ac:dyDescent="0.3">
      <c r="A117" s="2">
        <v>116</v>
      </c>
      <c r="B117" s="14">
        <v>43216</v>
      </c>
      <c r="C117" s="2" t="str">
        <f t="shared" si="3"/>
        <v>Não</v>
      </c>
      <c r="D117" s="2">
        <f t="shared" si="4"/>
        <v>4</v>
      </c>
    </row>
    <row r="118" spans="1:4" x14ac:dyDescent="0.3">
      <c r="A118" s="2">
        <v>117</v>
      </c>
      <c r="B118" s="14">
        <v>43217</v>
      </c>
      <c r="C118" s="2" t="str">
        <f t="shared" si="3"/>
        <v>Não</v>
      </c>
      <c r="D118" s="2">
        <f t="shared" si="4"/>
        <v>4</v>
      </c>
    </row>
    <row r="119" spans="1:4" x14ac:dyDescent="0.3">
      <c r="A119" s="2">
        <v>118</v>
      </c>
      <c r="B119" s="14">
        <v>43218</v>
      </c>
      <c r="C119" s="2" t="str">
        <f t="shared" si="3"/>
        <v>Sim</v>
      </c>
      <c r="D119" s="2">
        <f t="shared" si="4"/>
        <v>4</v>
      </c>
    </row>
    <row r="120" spans="1:4" x14ac:dyDescent="0.3">
      <c r="A120" s="2">
        <v>119</v>
      </c>
      <c r="B120" s="14">
        <v>43219</v>
      </c>
      <c r="C120" s="2" t="str">
        <f t="shared" si="3"/>
        <v>Sim</v>
      </c>
      <c r="D120" s="2">
        <f t="shared" si="4"/>
        <v>4</v>
      </c>
    </row>
    <row r="121" spans="1:4" x14ac:dyDescent="0.3">
      <c r="A121" s="2">
        <v>120</v>
      </c>
      <c r="B121" s="14">
        <v>43220</v>
      </c>
      <c r="C121" s="2" t="str">
        <f t="shared" si="3"/>
        <v>Não</v>
      </c>
      <c r="D121" s="2">
        <f t="shared" si="4"/>
        <v>4</v>
      </c>
    </row>
    <row r="122" spans="1:4" x14ac:dyDescent="0.3">
      <c r="A122" s="2">
        <v>121</v>
      </c>
      <c r="B122" s="14">
        <v>43221</v>
      </c>
      <c r="C122" s="2" t="str">
        <f t="shared" si="3"/>
        <v>Não</v>
      </c>
      <c r="D122" s="2">
        <f t="shared" si="4"/>
        <v>5</v>
      </c>
    </row>
    <row r="123" spans="1:4" x14ac:dyDescent="0.3">
      <c r="A123" s="2">
        <v>122</v>
      </c>
      <c r="B123" s="14">
        <v>43222</v>
      </c>
      <c r="C123" s="2" t="str">
        <f t="shared" si="3"/>
        <v>Não</v>
      </c>
      <c r="D123" s="2">
        <f t="shared" si="4"/>
        <v>5</v>
      </c>
    </row>
    <row r="124" spans="1:4" x14ac:dyDescent="0.3">
      <c r="A124" s="2">
        <v>123</v>
      </c>
      <c r="B124" s="14">
        <v>43223</v>
      </c>
      <c r="C124" s="2" t="str">
        <f t="shared" si="3"/>
        <v>Não</v>
      </c>
      <c r="D124" s="2">
        <f t="shared" si="4"/>
        <v>5</v>
      </c>
    </row>
    <row r="125" spans="1:4" x14ac:dyDescent="0.3">
      <c r="A125" s="2">
        <v>124</v>
      </c>
      <c r="B125" s="14">
        <v>43224</v>
      </c>
      <c r="C125" s="2" t="str">
        <f t="shared" si="3"/>
        <v>Não</v>
      </c>
      <c r="D125" s="2">
        <f t="shared" si="4"/>
        <v>5</v>
      </c>
    </row>
    <row r="126" spans="1:4" x14ac:dyDescent="0.3">
      <c r="A126" s="2">
        <v>125</v>
      </c>
      <c r="B126" s="14">
        <v>43225</v>
      </c>
      <c r="C126" s="2" t="str">
        <f t="shared" si="3"/>
        <v>Sim</v>
      </c>
      <c r="D126" s="2">
        <f t="shared" si="4"/>
        <v>5</v>
      </c>
    </row>
    <row r="127" spans="1:4" x14ac:dyDescent="0.3">
      <c r="A127" s="2">
        <v>126</v>
      </c>
      <c r="B127" s="14">
        <v>43226</v>
      </c>
      <c r="C127" s="2" t="str">
        <f t="shared" si="3"/>
        <v>Sim</v>
      </c>
      <c r="D127" s="2">
        <f t="shared" si="4"/>
        <v>5</v>
      </c>
    </row>
    <row r="128" spans="1:4" x14ac:dyDescent="0.3">
      <c r="A128" s="2">
        <v>127</v>
      </c>
      <c r="B128" s="14">
        <v>43227</v>
      </c>
      <c r="C128" s="2" t="str">
        <f t="shared" si="3"/>
        <v>Não</v>
      </c>
      <c r="D128" s="2">
        <f t="shared" si="4"/>
        <v>5</v>
      </c>
    </row>
    <row r="129" spans="1:4" x14ac:dyDescent="0.3">
      <c r="A129" s="2">
        <v>128</v>
      </c>
      <c r="B129" s="14">
        <v>43228</v>
      </c>
      <c r="C129" s="2" t="str">
        <f t="shared" si="3"/>
        <v>Não</v>
      </c>
      <c r="D129" s="2">
        <f t="shared" si="4"/>
        <v>5</v>
      </c>
    </row>
    <row r="130" spans="1:4" x14ac:dyDescent="0.3">
      <c r="A130" s="2">
        <v>129</v>
      </c>
      <c r="B130" s="14">
        <v>43229</v>
      </c>
      <c r="C130" s="2" t="str">
        <f t="shared" si="3"/>
        <v>Não</v>
      </c>
      <c r="D130" s="2">
        <f t="shared" si="4"/>
        <v>5</v>
      </c>
    </row>
    <row r="131" spans="1:4" x14ac:dyDescent="0.3">
      <c r="A131" s="2">
        <v>130</v>
      </c>
      <c r="B131" s="14">
        <v>43230</v>
      </c>
      <c r="C131" s="2" t="str">
        <f t="shared" ref="C131:C181" si="5">IF(WEEKDAY(B131,1)=1,"Sim",IF(WEEKDAY(B131,1)=7,"Sim","Não"))</f>
        <v>Não</v>
      </c>
      <c r="D131" s="2">
        <f t="shared" si="4"/>
        <v>5</v>
      </c>
    </row>
    <row r="132" spans="1:4" x14ac:dyDescent="0.3">
      <c r="A132" s="2">
        <v>131</v>
      </c>
      <c r="B132" s="14">
        <v>43231</v>
      </c>
      <c r="C132" s="2" t="str">
        <f t="shared" si="5"/>
        <v>Não</v>
      </c>
      <c r="D132" s="2">
        <f t="shared" si="4"/>
        <v>5</v>
      </c>
    </row>
    <row r="133" spans="1:4" x14ac:dyDescent="0.3">
      <c r="A133" s="2">
        <v>132</v>
      </c>
      <c r="B133" s="14">
        <v>43232</v>
      </c>
      <c r="C133" s="2" t="str">
        <f t="shared" si="5"/>
        <v>Sim</v>
      </c>
      <c r="D133" s="2">
        <f t="shared" si="4"/>
        <v>5</v>
      </c>
    </row>
    <row r="134" spans="1:4" x14ac:dyDescent="0.3">
      <c r="A134" s="2">
        <v>133</v>
      </c>
      <c r="B134" s="14">
        <v>43233</v>
      </c>
      <c r="C134" s="2" t="str">
        <f t="shared" si="5"/>
        <v>Sim</v>
      </c>
      <c r="D134" s="2">
        <f t="shared" si="4"/>
        <v>5</v>
      </c>
    </row>
    <row r="135" spans="1:4" x14ac:dyDescent="0.3">
      <c r="A135" s="2">
        <v>134</v>
      </c>
      <c r="B135" s="14">
        <v>43234</v>
      </c>
      <c r="C135" s="2" t="str">
        <f t="shared" si="5"/>
        <v>Não</v>
      </c>
      <c r="D135" s="2">
        <f t="shared" si="4"/>
        <v>5</v>
      </c>
    </row>
    <row r="136" spans="1:4" x14ac:dyDescent="0.3">
      <c r="A136" s="2">
        <v>135</v>
      </c>
      <c r="B136" s="14">
        <v>43235</v>
      </c>
      <c r="C136" s="2" t="str">
        <f t="shared" si="5"/>
        <v>Não</v>
      </c>
      <c r="D136" s="2">
        <f t="shared" si="4"/>
        <v>5</v>
      </c>
    </row>
    <row r="137" spans="1:4" x14ac:dyDescent="0.3">
      <c r="A137" s="2">
        <v>136</v>
      </c>
      <c r="B137" s="14">
        <v>43236</v>
      </c>
      <c r="C137" s="2" t="str">
        <f t="shared" si="5"/>
        <v>Não</v>
      </c>
      <c r="D137" s="2">
        <f t="shared" si="4"/>
        <v>5</v>
      </c>
    </row>
    <row r="138" spans="1:4" x14ac:dyDescent="0.3">
      <c r="A138" s="2">
        <v>137</v>
      </c>
      <c r="B138" s="14">
        <v>43237</v>
      </c>
      <c r="C138" s="2" t="str">
        <f t="shared" si="5"/>
        <v>Não</v>
      </c>
      <c r="D138" s="2">
        <f t="shared" si="4"/>
        <v>5</v>
      </c>
    </row>
    <row r="139" spans="1:4" x14ac:dyDescent="0.3">
      <c r="A139" s="2">
        <v>138</v>
      </c>
      <c r="B139" s="14">
        <v>43238</v>
      </c>
      <c r="C139" s="2" t="str">
        <f t="shared" si="5"/>
        <v>Não</v>
      </c>
      <c r="D139" s="2">
        <f t="shared" si="4"/>
        <v>5</v>
      </c>
    </row>
    <row r="140" spans="1:4" x14ac:dyDescent="0.3">
      <c r="A140" s="2">
        <v>139</v>
      </c>
      <c r="B140" s="14">
        <v>43239</v>
      </c>
      <c r="C140" s="2" t="str">
        <f t="shared" si="5"/>
        <v>Sim</v>
      </c>
      <c r="D140" s="2">
        <f t="shared" si="4"/>
        <v>5</v>
      </c>
    </row>
    <row r="141" spans="1:4" x14ac:dyDescent="0.3">
      <c r="A141" s="2">
        <v>140</v>
      </c>
      <c r="B141" s="14">
        <v>43240</v>
      </c>
      <c r="C141" s="2" t="str">
        <f t="shared" si="5"/>
        <v>Sim</v>
      </c>
      <c r="D141" s="2">
        <f t="shared" si="4"/>
        <v>5</v>
      </c>
    </row>
    <row r="142" spans="1:4" x14ac:dyDescent="0.3">
      <c r="A142" s="2">
        <v>141</v>
      </c>
      <c r="B142" s="14">
        <v>43241</v>
      </c>
      <c r="C142" s="2" t="str">
        <f t="shared" si="5"/>
        <v>Não</v>
      </c>
      <c r="D142" s="2">
        <f t="shared" si="4"/>
        <v>5</v>
      </c>
    </row>
    <row r="143" spans="1:4" x14ac:dyDescent="0.3">
      <c r="A143" s="2">
        <v>142</v>
      </c>
      <c r="B143" s="14">
        <v>43242</v>
      </c>
      <c r="C143" s="2" t="str">
        <f t="shared" si="5"/>
        <v>Não</v>
      </c>
      <c r="D143" s="2">
        <f t="shared" si="4"/>
        <v>5</v>
      </c>
    </row>
    <row r="144" spans="1:4" x14ac:dyDescent="0.3">
      <c r="A144" s="2">
        <v>143</v>
      </c>
      <c r="B144" s="14">
        <v>43243</v>
      </c>
      <c r="C144" s="2" t="str">
        <f t="shared" si="5"/>
        <v>Não</v>
      </c>
      <c r="D144" s="2">
        <f t="shared" si="4"/>
        <v>5</v>
      </c>
    </row>
    <row r="145" spans="1:4" x14ac:dyDescent="0.3">
      <c r="A145" s="2">
        <v>144</v>
      </c>
      <c r="B145" s="14">
        <v>43244</v>
      </c>
      <c r="C145" s="2" t="str">
        <f t="shared" si="5"/>
        <v>Não</v>
      </c>
      <c r="D145" s="2">
        <f t="shared" si="4"/>
        <v>5</v>
      </c>
    </row>
    <row r="146" spans="1:4" x14ac:dyDescent="0.3">
      <c r="A146" s="2">
        <v>145</v>
      </c>
      <c r="B146" s="14">
        <v>43245</v>
      </c>
      <c r="C146" s="2" t="str">
        <f t="shared" si="5"/>
        <v>Não</v>
      </c>
      <c r="D146" s="2">
        <f t="shared" si="4"/>
        <v>5</v>
      </c>
    </row>
    <row r="147" spans="1:4" x14ac:dyDescent="0.3">
      <c r="A147" s="2">
        <v>146</v>
      </c>
      <c r="B147" s="14">
        <v>43246</v>
      </c>
      <c r="C147" s="2" t="str">
        <f t="shared" si="5"/>
        <v>Sim</v>
      </c>
      <c r="D147" s="2">
        <f t="shared" si="4"/>
        <v>5</v>
      </c>
    </row>
    <row r="148" spans="1:4" x14ac:dyDescent="0.3">
      <c r="A148" s="2">
        <v>147</v>
      </c>
      <c r="B148" s="14">
        <v>43247</v>
      </c>
      <c r="C148" s="2" t="str">
        <f t="shared" si="5"/>
        <v>Sim</v>
      </c>
      <c r="D148" s="2">
        <f t="shared" si="4"/>
        <v>5</v>
      </c>
    </row>
    <row r="149" spans="1:4" x14ac:dyDescent="0.3">
      <c r="A149" s="2">
        <v>148</v>
      </c>
      <c r="B149" s="14">
        <v>43248</v>
      </c>
      <c r="C149" s="2" t="str">
        <f t="shared" si="5"/>
        <v>Não</v>
      </c>
      <c r="D149" s="2">
        <f t="shared" si="4"/>
        <v>5</v>
      </c>
    </row>
    <row r="150" spans="1:4" x14ac:dyDescent="0.3">
      <c r="A150" s="2">
        <v>149</v>
      </c>
      <c r="B150" s="14">
        <v>43249</v>
      </c>
      <c r="C150" s="2" t="str">
        <f t="shared" si="5"/>
        <v>Não</v>
      </c>
      <c r="D150" s="2">
        <f t="shared" si="4"/>
        <v>5</v>
      </c>
    </row>
    <row r="151" spans="1:4" x14ac:dyDescent="0.3">
      <c r="A151" s="2">
        <v>150</v>
      </c>
      <c r="B151" s="14">
        <v>43250</v>
      </c>
      <c r="C151" s="2" t="str">
        <f t="shared" si="5"/>
        <v>Não</v>
      </c>
      <c r="D151" s="2">
        <f t="shared" si="4"/>
        <v>5</v>
      </c>
    </row>
    <row r="152" spans="1:4" x14ac:dyDescent="0.3">
      <c r="A152" s="2">
        <v>151</v>
      </c>
      <c r="B152" s="14">
        <v>43251</v>
      </c>
      <c r="C152" s="2" t="str">
        <f t="shared" si="5"/>
        <v>Não</v>
      </c>
      <c r="D152" s="2">
        <f t="shared" si="4"/>
        <v>5</v>
      </c>
    </row>
    <row r="153" spans="1:4" x14ac:dyDescent="0.3">
      <c r="A153" s="2">
        <v>152</v>
      </c>
      <c r="B153" s="14">
        <v>43252</v>
      </c>
      <c r="C153" s="2" t="str">
        <f t="shared" si="5"/>
        <v>Não</v>
      </c>
      <c r="D153" s="2">
        <f t="shared" si="4"/>
        <v>6</v>
      </c>
    </row>
    <row r="154" spans="1:4" x14ac:dyDescent="0.3">
      <c r="A154" s="2">
        <v>153</v>
      </c>
      <c r="B154" s="14">
        <v>43253</v>
      </c>
      <c r="C154" s="2" t="str">
        <f t="shared" si="5"/>
        <v>Sim</v>
      </c>
      <c r="D154" s="2">
        <f t="shared" si="4"/>
        <v>6</v>
      </c>
    </row>
    <row r="155" spans="1:4" x14ac:dyDescent="0.3">
      <c r="A155" s="2">
        <v>154</v>
      </c>
      <c r="B155" s="14">
        <v>43254</v>
      </c>
      <c r="C155" s="2" t="str">
        <f t="shared" si="5"/>
        <v>Sim</v>
      </c>
      <c r="D155" s="2">
        <f t="shared" si="4"/>
        <v>6</v>
      </c>
    </row>
    <row r="156" spans="1:4" x14ac:dyDescent="0.3">
      <c r="A156" s="2">
        <v>155</v>
      </c>
      <c r="B156" s="14">
        <v>43255</v>
      </c>
      <c r="C156" s="2" t="str">
        <f t="shared" si="5"/>
        <v>Não</v>
      </c>
      <c r="D156" s="2">
        <f t="shared" si="4"/>
        <v>6</v>
      </c>
    </row>
    <row r="157" spans="1:4" x14ac:dyDescent="0.3">
      <c r="A157" s="2">
        <v>156</v>
      </c>
      <c r="B157" s="14">
        <v>43256</v>
      </c>
      <c r="C157" s="2" t="str">
        <f t="shared" si="5"/>
        <v>Não</v>
      </c>
      <c r="D157" s="2">
        <f t="shared" si="4"/>
        <v>6</v>
      </c>
    </row>
    <row r="158" spans="1:4" x14ac:dyDescent="0.3">
      <c r="A158" s="2">
        <v>157</v>
      </c>
      <c r="B158" s="14">
        <v>43257</v>
      </c>
      <c r="C158" s="2" t="str">
        <f t="shared" si="5"/>
        <v>Não</v>
      </c>
      <c r="D158" s="2">
        <f t="shared" si="4"/>
        <v>6</v>
      </c>
    </row>
    <row r="159" spans="1:4" x14ac:dyDescent="0.3">
      <c r="A159" s="2">
        <v>158</v>
      </c>
      <c r="B159" s="14">
        <v>43258</v>
      </c>
      <c r="C159" s="2" t="str">
        <f t="shared" si="5"/>
        <v>Não</v>
      </c>
      <c r="D159" s="2">
        <f t="shared" si="4"/>
        <v>6</v>
      </c>
    </row>
    <row r="160" spans="1:4" x14ac:dyDescent="0.3">
      <c r="A160" s="2">
        <v>159</v>
      </c>
      <c r="B160" s="14">
        <v>43259</v>
      </c>
      <c r="C160" s="2" t="str">
        <f t="shared" si="5"/>
        <v>Não</v>
      </c>
      <c r="D160" s="2">
        <f t="shared" si="4"/>
        <v>6</v>
      </c>
    </row>
    <row r="161" spans="1:4" x14ac:dyDescent="0.3">
      <c r="A161" s="2">
        <v>160</v>
      </c>
      <c r="B161" s="14">
        <v>43260</v>
      </c>
      <c r="C161" s="2" t="str">
        <f t="shared" si="5"/>
        <v>Sim</v>
      </c>
      <c r="D161" s="2">
        <f t="shared" si="4"/>
        <v>6</v>
      </c>
    </row>
    <row r="162" spans="1:4" x14ac:dyDescent="0.3">
      <c r="A162" s="2">
        <v>161</v>
      </c>
      <c r="B162" s="14">
        <v>43261</v>
      </c>
      <c r="C162" s="2" t="str">
        <f t="shared" si="5"/>
        <v>Sim</v>
      </c>
      <c r="D162" s="2">
        <f t="shared" ref="D162:D181" si="6">MONTH(B162)</f>
        <v>6</v>
      </c>
    </row>
    <row r="163" spans="1:4" x14ac:dyDescent="0.3">
      <c r="A163" s="2">
        <v>162</v>
      </c>
      <c r="B163" s="14">
        <v>43262</v>
      </c>
      <c r="C163" s="2" t="str">
        <f t="shared" si="5"/>
        <v>Não</v>
      </c>
      <c r="D163" s="2">
        <f t="shared" si="6"/>
        <v>6</v>
      </c>
    </row>
    <row r="164" spans="1:4" x14ac:dyDescent="0.3">
      <c r="A164" s="2">
        <v>163</v>
      </c>
      <c r="B164" s="14">
        <v>43263</v>
      </c>
      <c r="C164" s="2" t="str">
        <f t="shared" si="5"/>
        <v>Não</v>
      </c>
      <c r="D164" s="2">
        <f t="shared" si="6"/>
        <v>6</v>
      </c>
    </row>
    <row r="165" spans="1:4" x14ac:dyDescent="0.3">
      <c r="A165" s="2">
        <v>164</v>
      </c>
      <c r="B165" s="14">
        <v>43264</v>
      </c>
      <c r="C165" s="2" t="str">
        <f t="shared" si="5"/>
        <v>Não</v>
      </c>
      <c r="D165" s="2">
        <f t="shared" si="6"/>
        <v>6</v>
      </c>
    </row>
    <row r="166" spans="1:4" x14ac:dyDescent="0.3">
      <c r="A166" s="2">
        <v>165</v>
      </c>
      <c r="B166" s="14">
        <v>43265</v>
      </c>
      <c r="C166" s="2" t="str">
        <f t="shared" si="5"/>
        <v>Não</v>
      </c>
      <c r="D166" s="2">
        <f t="shared" si="6"/>
        <v>6</v>
      </c>
    </row>
    <row r="167" spans="1:4" x14ac:dyDescent="0.3">
      <c r="A167" s="2">
        <v>166</v>
      </c>
      <c r="B167" s="14">
        <v>43266</v>
      </c>
      <c r="C167" s="2" t="str">
        <f t="shared" si="5"/>
        <v>Não</v>
      </c>
      <c r="D167" s="2">
        <f t="shared" si="6"/>
        <v>6</v>
      </c>
    </row>
    <row r="168" spans="1:4" x14ac:dyDescent="0.3">
      <c r="A168" s="2">
        <v>167</v>
      </c>
      <c r="B168" s="14">
        <v>43267</v>
      </c>
      <c r="C168" s="2" t="str">
        <f t="shared" si="5"/>
        <v>Sim</v>
      </c>
      <c r="D168" s="2">
        <f t="shared" si="6"/>
        <v>6</v>
      </c>
    </row>
    <row r="169" spans="1:4" x14ac:dyDescent="0.3">
      <c r="A169" s="2">
        <v>168</v>
      </c>
      <c r="B169" s="14">
        <v>43268</v>
      </c>
      <c r="C169" s="2" t="str">
        <f t="shared" si="5"/>
        <v>Sim</v>
      </c>
      <c r="D169" s="2">
        <f t="shared" si="6"/>
        <v>6</v>
      </c>
    </row>
    <row r="170" spans="1:4" x14ac:dyDescent="0.3">
      <c r="A170" s="2">
        <v>169</v>
      </c>
      <c r="B170" s="14">
        <v>43269</v>
      </c>
      <c r="C170" s="2" t="str">
        <f t="shared" si="5"/>
        <v>Não</v>
      </c>
      <c r="D170" s="2">
        <f t="shared" si="6"/>
        <v>6</v>
      </c>
    </row>
    <row r="171" spans="1:4" x14ac:dyDescent="0.3">
      <c r="A171" s="2">
        <v>170</v>
      </c>
      <c r="B171" s="14">
        <v>43270</v>
      </c>
      <c r="C171" s="2" t="str">
        <f t="shared" si="5"/>
        <v>Não</v>
      </c>
      <c r="D171" s="2">
        <f t="shared" si="6"/>
        <v>6</v>
      </c>
    </row>
    <row r="172" spans="1:4" x14ac:dyDescent="0.3">
      <c r="A172" s="2">
        <v>171</v>
      </c>
      <c r="B172" s="14">
        <v>43271</v>
      </c>
      <c r="C172" s="2" t="str">
        <f t="shared" si="5"/>
        <v>Não</v>
      </c>
      <c r="D172" s="2">
        <f t="shared" si="6"/>
        <v>6</v>
      </c>
    </row>
    <row r="173" spans="1:4" x14ac:dyDescent="0.3">
      <c r="A173" s="2">
        <v>172</v>
      </c>
      <c r="B173" s="14">
        <v>43272</v>
      </c>
      <c r="C173" s="2" t="str">
        <f t="shared" si="5"/>
        <v>Não</v>
      </c>
      <c r="D173" s="2">
        <f t="shared" si="6"/>
        <v>6</v>
      </c>
    </row>
    <row r="174" spans="1:4" x14ac:dyDescent="0.3">
      <c r="A174" s="2">
        <v>173</v>
      </c>
      <c r="B174" s="14">
        <v>43273</v>
      </c>
      <c r="C174" s="2" t="str">
        <f t="shared" si="5"/>
        <v>Não</v>
      </c>
      <c r="D174" s="2">
        <f t="shared" si="6"/>
        <v>6</v>
      </c>
    </row>
    <row r="175" spans="1:4" x14ac:dyDescent="0.3">
      <c r="A175" s="2">
        <v>174</v>
      </c>
      <c r="B175" s="14">
        <v>43274</v>
      </c>
      <c r="C175" s="2" t="str">
        <f t="shared" si="5"/>
        <v>Sim</v>
      </c>
      <c r="D175" s="2">
        <f t="shared" si="6"/>
        <v>6</v>
      </c>
    </row>
    <row r="176" spans="1:4" x14ac:dyDescent="0.3">
      <c r="A176" s="2">
        <v>175</v>
      </c>
      <c r="B176" s="14">
        <v>43275</v>
      </c>
      <c r="C176" s="2" t="str">
        <f t="shared" si="5"/>
        <v>Sim</v>
      </c>
      <c r="D176" s="2">
        <f t="shared" si="6"/>
        <v>6</v>
      </c>
    </row>
    <row r="177" spans="1:4" x14ac:dyDescent="0.3">
      <c r="A177" s="2">
        <v>176</v>
      </c>
      <c r="B177" s="14">
        <v>43276</v>
      </c>
      <c r="C177" s="2" t="str">
        <f t="shared" si="5"/>
        <v>Não</v>
      </c>
      <c r="D177" s="2">
        <f t="shared" si="6"/>
        <v>6</v>
      </c>
    </row>
    <row r="178" spans="1:4" x14ac:dyDescent="0.3">
      <c r="A178" s="2">
        <v>177</v>
      </c>
      <c r="B178" s="14">
        <v>43277</v>
      </c>
      <c r="C178" s="2" t="str">
        <f t="shared" si="5"/>
        <v>Não</v>
      </c>
      <c r="D178" s="2">
        <f t="shared" si="6"/>
        <v>6</v>
      </c>
    </row>
    <row r="179" spans="1:4" x14ac:dyDescent="0.3">
      <c r="A179" s="2">
        <v>178</v>
      </c>
      <c r="B179" s="14">
        <v>43278</v>
      </c>
      <c r="C179" s="2" t="str">
        <f t="shared" si="5"/>
        <v>Não</v>
      </c>
      <c r="D179" s="2">
        <f t="shared" si="6"/>
        <v>6</v>
      </c>
    </row>
    <row r="180" spans="1:4" x14ac:dyDescent="0.3">
      <c r="A180" s="2">
        <v>179</v>
      </c>
      <c r="B180" s="14">
        <v>43279</v>
      </c>
      <c r="C180" s="2" t="str">
        <f t="shared" si="5"/>
        <v>Não</v>
      </c>
      <c r="D180" s="2">
        <f t="shared" si="6"/>
        <v>6</v>
      </c>
    </row>
    <row r="181" spans="1:4" x14ac:dyDescent="0.3">
      <c r="A181" s="2">
        <v>180</v>
      </c>
      <c r="B181" s="14">
        <v>43280</v>
      </c>
      <c r="C181" s="2" t="str">
        <f t="shared" si="5"/>
        <v>Não</v>
      </c>
      <c r="D181" s="2">
        <f t="shared" si="6"/>
        <v>6</v>
      </c>
    </row>
  </sheetData>
  <sortState ref="B2:B46">
    <sortCondition ref="B2:B46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3"/>
  <sheetViews>
    <sheetView topLeftCell="P1" zoomScaleNormal="100" workbookViewId="0">
      <pane ySplit="1" topLeftCell="A2" activePane="bottomLeft" state="frozen"/>
      <selection pane="bottomLeft" sqref="A1:X1"/>
    </sheetView>
  </sheetViews>
  <sheetFormatPr defaultColWidth="9.1796875" defaultRowHeight="13" x14ac:dyDescent="0.3"/>
  <cols>
    <col min="1" max="1" width="11.54296875" style="2" customWidth="1"/>
    <col min="2" max="2" width="12.7265625" style="17" customWidth="1"/>
    <col min="3" max="3" width="10.453125" style="2" customWidth="1"/>
    <col min="4" max="4" width="12.54296875" style="2" customWidth="1"/>
    <col min="5" max="5" width="9.81640625" style="17" customWidth="1"/>
    <col min="6" max="6" width="13.54296875" style="2" customWidth="1"/>
    <col min="7" max="7" width="12.54296875" style="2" customWidth="1"/>
    <col min="8" max="8" width="13" style="2" customWidth="1"/>
    <col min="9" max="9" width="15.1796875" style="2" customWidth="1"/>
    <col min="10" max="10" width="12.7265625" style="2" customWidth="1"/>
    <col min="11" max="11" width="12.81640625" style="2" customWidth="1"/>
    <col min="12" max="12" width="11.54296875" style="2" customWidth="1"/>
    <col min="13" max="13" width="12.1796875" style="2" customWidth="1"/>
    <col min="14" max="15" width="20.453125" style="2" customWidth="1"/>
    <col min="16" max="16" width="43.7265625" style="2" customWidth="1"/>
    <col min="17" max="19" width="18.54296875" style="2" customWidth="1"/>
    <col min="20" max="21" width="14.453125" style="19" customWidth="1"/>
    <col min="22" max="22" width="9" style="1" customWidth="1"/>
    <col min="23" max="23" width="7.453125" style="1" customWidth="1"/>
    <col min="24" max="24" width="9.7265625" style="1" customWidth="1"/>
    <col min="25" max="16384" width="9.1796875" style="1"/>
  </cols>
  <sheetData>
    <row r="1" spans="1:24" s="12" customFormat="1" x14ac:dyDescent="0.3">
      <c r="A1" s="10" t="s">
        <v>19</v>
      </c>
      <c r="B1" s="18" t="s">
        <v>20</v>
      </c>
      <c r="C1" s="11" t="s">
        <v>13</v>
      </c>
      <c r="D1" s="11" t="s">
        <v>18</v>
      </c>
      <c r="E1" s="25" t="s">
        <v>14</v>
      </c>
      <c r="F1" s="10" t="s">
        <v>102</v>
      </c>
      <c r="G1" s="11" t="s">
        <v>46</v>
      </c>
      <c r="H1" s="10" t="s">
        <v>21</v>
      </c>
      <c r="I1" s="11" t="s">
        <v>152</v>
      </c>
      <c r="J1" s="11" t="s">
        <v>32</v>
      </c>
      <c r="K1" s="10" t="s">
        <v>114</v>
      </c>
      <c r="L1" s="11" t="s">
        <v>88</v>
      </c>
      <c r="M1" s="10" t="s">
        <v>22</v>
      </c>
      <c r="N1" s="11" t="s">
        <v>23</v>
      </c>
      <c r="O1" s="18" t="s">
        <v>115</v>
      </c>
      <c r="P1" s="11" t="s">
        <v>116</v>
      </c>
      <c r="Q1" s="11" t="s">
        <v>101</v>
      </c>
      <c r="R1" s="18" t="s">
        <v>122</v>
      </c>
      <c r="S1" s="11" t="s">
        <v>123</v>
      </c>
      <c r="T1" s="18" t="s">
        <v>24</v>
      </c>
      <c r="U1" s="18" t="s">
        <v>153</v>
      </c>
      <c r="V1" s="10" t="s">
        <v>17</v>
      </c>
      <c r="W1" s="10" t="s">
        <v>16</v>
      </c>
      <c r="X1" s="11" t="s">
        <v>25</v>
      </c>
    </row>
    <row r="2" spans="1:24" x14ac:dyDescent="0.3">
      <c r="A2" s="2">
        <v>1</v>
      </c>
      <c r="B2" s="17">
        <v>70</v>
      </c>
      <c r="C2" s="16">
        <f>VLOOKUP(B2,Dim_Periodos!$A$1:$D$181,2,FALSE)</f>
        <v>43170</v>
      </c>
      <c r="D2" s="16" t="str">
        <f>VLOOKUP(B2,Dim_Periodos!$A$1:$D$181,3,FALSE)</f>
        <v>Sim</v>
      </c>
      <c r="E2" s="17">
        <f>VLOOKUP(B2,Dim_Periodos!$A$1:$D$181,4,FALSE)</f>
        <v>3</v>
      </c>
      <c r="F2" s="2">
        <v>2</v>
      </c>
      <c r="G2" s="2" t="str">
        <f t="shared" ref="G2:G65" si="0">VLOOKUP(F2,Tabela_Lojas,2,FALSE)</f>
        <v>Uvas S.A</v>
      </c>
      <c r="H2" s="2">
        <v>11</v>
      </c>
      <c r="I2" s="2" t="str">
        <f>VLOOKUP(Tabela2[[#This Row],[Cod Produto]],Dim_Produtos!A:B,2,FALSE)</f>
        <v>Vinho Português</v>
      </c>
      <c r="J2" s="2" t="str">
        <f>VLOOKUP(Tabela2[[#This Row],[Cod Produto]],Dim_Produtos!A:C,3,FALSE)</f>
        <v>Portugal</v>
      </c>
      <c r="K2" s="2">
        <f>VLOOKUP(M2,Dim_Clientes!$A$1:$E$9,5,FALSE)</f>
        <v>3</v>
      </c>
      <c r="L2" s="2" t="str">
        <f>VLOOKUP(K2,Dim_Score!$A$1:$C$6,3,FALSE)</f>
        <v>Bom</v>
      </c>
      <c r="M2" s="2">
        <v>5</v>
      </c>
      <c r="N2" s="2" t="str">
        <f t="shared" ref="N2:N65" si="1">VLOOKUP(M2,Tabela_Clientes,2,FALSE)</f>
        <v>Antonio Banderas</v>
      </c>
      <c r="O2" s="2">
        <f>VLOOKUP(M2,Dim_Clientes!$A$1:$E$9,4,FALSE)</f>
        <v>2</v>
      </c>
      <c r="P2" s="2" t="str">
        <f>VLOOKUP(O2,Dim_Segmentos!$A$1:$D$4,4,FALSE)</f>
        <v>Jovens recém formados</v>
      </c>
      <c r="Q2" s="2" t="str">
        <f>VLOOKUP(O2,Dim_Segmentos!$A$1:$D$4,3,FALSE)</f>
        <v>Dois Salários</v>
      </c>
      <c r="R2" s="2">
        <v>2</v>
      </c>
      <c r="S2" s="2" t="str">
        <f>VLOOKUP(Tabela2[[#This Row],[Cod Vendedor]],Dim_Vendedores!$A$1:$H$6,2,FALSE)</f>
        <v>Batman</v>
      </c>
      <c r="T2" s="17">
        <v>8</v>
      </c>
      <c r="U2" s="17">
        <f>CONCATENATE(Tabela2[[#This Row],[Cod Produto]],Tabela2[[#This Row],[Data]])-1</f>
        <v>1143169</v>
      </c>
      <c r="V2" s="3">
        <f>VLOOKUP(Tabela2[[#This Row],[Cod_busca]],Precos!A:H,8,TRUE)*Tabela2[[#This Row],[Qtide Vendida]]</f>
        <v>136</v>
      </c>
      <c r="W2" s="3">
        <f>VLOOKUP(Tabela2[[#This Row],[Cod_busca]],Precos!A:G,7,TRUE)*Tabela2[[#This Row],[Qtide Vendida]]</f>
        <v>88</v>
      </c>
      <c r="X2" s="7">
        <f>V2-W2</f>
        <v>48</v>
      </c>
    </row>
    <row r="3" spans="1:24" x14ac:dyDescent="0.3">
      <c r="A3" s="2">
        <v>2</v>
      </c>
      <c r="B3" s="17">
        <v>86</v>
      </c>
      <c r="C3" s="16">
        <f>VLOOKUP(B3,Dim_Periodos!$A$1:$D$181,2,FALSE)</f>
        <v>43186</v>
      </c>
      <c r="D3" s="16" t="str">
        <f>VLOOKUP(B3,Dim_Periodos!$A$1:$D$181,3,FALSE)</f>
        <v>Não</v>
      </c>
      <c r="E3" s="17">
        <f>VLOOKUP(B3,Dim_Periodos!$A$1:$D$181,4,FALSE)</f>
        <v>3</v>
      </c>
      <c r="F3" s="2">
        <v>3</v>
      </c>
      <c r="G3" s="2" t="str">
        <f t="shared" si="0"/>
        <v>Vinhos LTDA</v>
      </c>
      <c r="H3" s="2">
        <v>11</v>
      </c>
      <c r="I3" s="2" t="str">
        <f>VLOOKUP(Tabela2[[#This Row],[Cod Produto]],Dim_Produtos!A:B,2,FALSE)</f>
        <v>Vinho Português</v>
      </c>
      <c r="J3" s="2" t="str">
        <f>VLOOKUP(Tabela2[[#This Row],[Cod Produto]],Dim_Produtos!A:C,3,FALSE)</f>
        <v>Portugal</v>
      </c>
      <c r="K3" s="2">
        <f>VLOOKUP(M3,Dim_Clientes!$A$1:$E$9,5,FALSE)</f>
        <v>4</v>
      </c>
      <c r="L3" s="2" t="str">
        <f>VLOOKUP(K3,Dim_Score!$A$1:$C$6,3,FALSE)</f>
        <v>Restrições</v>
      </c>
      <c r="M3" s="2">
        <v>8</v>
      </c>
      <c r="N3" s="2" t="str">
        <f t="shared" si="1"/>
        <v>Julia Roberts</v>
      </c>
      <c r="O3" s="2">
        <f>VLOOKUP(M3,Dim_Clientes!$A$1:$E$9,4,FALSE)</f>
        <v>1</v>
      </c>
      <c r="P3" s="2" t="str">
        <f>VLOOKUP(O3,Dim_Segmentos!$A$1:$D$4,4,FALSE)</f>
        <v>Jovens sem renda morando com os pais</v>
      </c>
      <c r="Q3" s="2" t="str">
        <f>VLOOKUP(O3,Dim_Segmentos!$A$1:$D$4,3,FALSE)</f>
        <v>Sem renda</v>
      </c>
      <c r="R3" s="2">
        <v>5</v>
      </c>
      <c r="S3" s="2" t="str">
        <f>VLOOKUP(Tabela2[[#This Row],[Cod Vendedor]],Dim_Vendedores!$A$1:$H$6,2,FALSE)</f>
        <v>Gamora</v>
      </c>
      <c r="T3" s="17">
        <v>6</v>
      </c>
      <c r="U3" s="17">
        <f>CONCATENATE(Tabela2[[#This Row],[Cod Produto]],Tabela2[[#This Row],[Data]])-1</f>
        <v>1143185</v>
      </c>
      <c r="V3" s="3">
        <f>VLOOKUP(Tabela2[[#This Row],[Cod_busca]],Precos!A:H,8,TRUE)*Tabela2[[#This Row],[Qtide Vendida]]</f>
        <v>102</v>
      </c>
      <c r="W3" s="3">
        <f>VLOOKUP(Tabela2[[#This Row],[Cod_busca]],Precos!A:G,7,TRUE)*Tabela2[[#This Row],[Qtide Vendida]]</f>
        <v>66</v>
      </c>
      <c r="X3" s="7">
        <f t="shared" ref="X3:X28" si="2">V3-W3</f>
        <v>36</v>
      </c>
    </row>
    <row r="4" spans="1:24" x14ac:dyDescent="0.3">
      <c r="A4" s="2">
        <v>3</v>
      </c>
      <c r="B4" s="17">
        <v>40</v>
      </c>
      <c r="C4" s="16">
        <f>VLOOKUP(B4,Dim_Periodos!$A$1:$D$181,2,FALSE)</f>
        <v>43140</v>
      </c>
      <c r="D4" s="16" t="str">
        <f>VLOOKUP(B4,Dim_Periodos!$A$1:$D$181,3,FALSE)</f>
        <v>Não</v>
      </c>
      <c r="E4" s="17">
        <f>VLOOKUP(B4,Dim_Periodos!$A$1:$D$181,4,FALSE)</f>
        <v>2</v>
      </c>
      <c r="F4" s="2">
        <v>1</v>
      </c>
      <c r="G4" s="2" t="str">
        <f t="shared" si="0"/>
        <v>Vinhos S.A</v>
      </c>
      <c r="H4" s="2">
        <v>11</v>
      </c>
      <c r="I4" s="2" t="str">
        <f>VLOOKUP(Tabela2[[#This Row],[Cod Produto]],Dim_Produtos!A:B,2,FALSE)</f>
        <v>Vinho Português</v>
      </c>
      <c r="J4" s="2" t="str">
        <f>VLOOKUP(Tabela2[[#This Row],[Cod Produto]],Dim_Produtos!A:C,3,FALSE)</f>
        <v>Portugal</v>
      </c>
      <c r="K4" s="2">
        <f>VLOOKUP(M4,Dim_Clientes!$A$1:$E$9,5,FALSE)</f>
        <v>2</v>
      </c>
      <c r="L4" s="2" t="str">
        <f>VLOOKUP(K4,Dim_Score!$A$1:$C$6,3,FALSE)</f>
        <v xml:space="preserve">Muito Bom </v>
      </c>
      <c r="M4" s="2">
        <v>4</v>
      </c>
      <c r="N4" s="2" t="str">
        <f t="shared" si="1"/>
        <v>Al Pacino</v>
      </c>
      <c r="O4" s="2">
        <f>VLOOKUP(M4,Dim_Clientes!$A$1:$E$9,4,FALSE)</f>
        <v>3</v>
      </c>
      <c r="P4" s="2" t="str">
        <f>VLOOKUP(O4,Dim_Segmentos!$A$1:$D$4,4,FALSE)</f>
        <v>Adultos experientes e estáveis Financeiramente</v>
      </c>
      <c r="Q4" s="2" t="str">
        <f>VLOOKUP(O4,Dim_Segmentos!$A$1:$D$4,3,FALSE)</f>
        <v>Até dez salários</v>
      </c>
      <c r="R4" s="2">
        <v>4</v>
      </c>
      <c r="S4" s="2" t="str">
        <f>VLOOKUP(Tabela2[[#This Row],[Cod Vendedor]],Dim_Vendedores!$A$1:$H$6,2,FALSE)</f>
        <v>Scarlet</v>
      </c>
      <c r="T4" s="17">
        <v>9</v>
      </c>
      <c r="U4" s="17">
        <f>CONCATENATE(Tabela2[[#This Row],[Cod Produto]],Tabela2[[#This Row],[Data]])-1</f>
        <v>1143139</v>
      </c>
      <c r="V4" s="3">
        <f>VLOOKUP(Tabela2[[#This Row],[Cod_busca]],Precos!A:H,8,TRUE)*Tabela2[[#This Row],[Qtide Vendida]]</f>
        <v>153</v>
      </c>
      <c r="W4" s="3">
        <f>VLOOKUP(Tabela2[[#This Row],[Cod_busca]],Precos!A:G,7,TRUE)*Tabela2[[#This Row],[Qtide Vendida]]</f>
        <v>99</v>
      </c>
      <c r="X4" s="7">
        <f t="shared" si="2"/>
        <v>54</v>
      </c>
    </row>
    <row r="5" spans="1:24" x14ac:dyDescent="0.3">
      <c r="A5" s="2">
        <v>4</v>
      </c>
      <c r="B5" s="17">
        <v>156</v>
      </c>
      <c r="C5" s="16">
        <f>VLOOKUP(B5,Dim_Periodos!$A$1:$D$181,2,FALSE)</f>
        <v>43256</v>
      </c>
      <c r="D5" s="16" t="str">
        <f>VLOOKUP(B5,Dim_Periodos!$A$1:$D$181,3,FALSE)</f>
        <v>Não</v>
      </c>
      <c r="E5" s="17">
        <f>VLOOKUP(B5,Dim_Periodos!$A$1:$D$181,4,FALSE)</f>
        <v>6</v>
      </c>
      <c r="F5" s="2">
        <v>4</v>
      </c>
      <c r="G5" s="2" t="str">
        <f t="shared" si="0"/>
        <v>Vinhos Ouro</v>
      </c>
      <c r="H5" s="2">
        <v>12</v>
      </c>
      <c r="I5" s="2" t="str">
        <f>VLOOKUP(Tabela2[[#This Row],[Cod Produto]],Dim_Produtos!A:B,2,FALSE)</f>
        <v>Vinho Italiano</v>
      </c>
      <c r="J5" s="2" t="str">
        <f>VLOOKUP(Tabela2[[#This Row],[Cod Produto]],Dim_Produtos!A:C,3,FALSE)</f>
        <v>Itália</v>
      </c>
      <c r="K5" s="2">
        <f>VLOOKUP(M5,Dim_Clientes!$A$1:$E$9,5,FALSE)</f>
        <v>4</v>
      </c>
      <c r="L5" s="2" t="str">
        <f>VLOOKUP(K5,Dim_Score!$A$1:$C$6,3,FALSE)</f>
        <v>Restrições</v>
      </c>
      <c r="M5" s="2">
        <v>8</v>
      </c>
      <c r="N5" s="2" t="str">
        <f t="shared" si="1"/>
        <v>Julia Roberts</v>
      </c>
      <c r="O5" s="2">
        <f>VLOOKUP(M5,Dim_Clientes!$A$1:$E$9,4,FALSE)</f>
        <v>1</v>
      </c>
      <c r="P5" s="2" t="str">
        <f>VLOOKUP(O5,Dim_Segmentos!$A$1:$D$4,4,FALSE)</f>
        <v>Jovens sem renda morando com os pais</v>
      </c>
      <c r="Q5" s="2" t="str">
        <f>VLOOKUP(O5,Dim_Segmentos!$A$1:$D$4,3,FALSE)</f>
        <v>Sem renda</v>
      </c>
      <c r="R5" s="2">
        <v>1</v>
      </c>
      <c r="S5" s="2" t="str">
        <f>VLOOKUP(Tabela2[[#This Row],[Cod Vendedor]],Dim_Vendedores!$A$1:$H$6,2,FALSE)</f>
        <v>Thor</v>
      </c>
      <c r="T5" s="17">
        <v>5</v>
      </c>
      <c r="U5" s="17">
        <f>CONCATENATE(Tabela2[[#This Row],[Cod Produto]],Tabela2[[#This Row],[Data]])-1</f>
        <v>1243255</v>
      </c>
      <c r="V5" s="3">
        <f>VLOOKUP(Tabela2[[#This Row],[Cod_busca]],Precos!A:H,8,TRUE)*Tabela2[[#This Row],[Qtide Vendida]]</f>
        <v>70</v>
      </c>
      <c r="W5" s="3">
        <f>VLOOKUP(Tabela2[[#This Row],[Cod_busca]],Precos!A:G,7,TRUE)*Tabela2[[#This Row],[Qtide Vendida]]</f>
        <v>45</v>
      </c>
      <c r="X5" s="7">
        <f t="shared" si="2"/>
        <v>25</v>
      </c>
    </row>
    <row r="6" spans="1:24" x14ac:dyDescent="0.3">
      <c r="A6" s="2">
        <v>5</v>
      </c>
      <c r="B6" s="17">
        <v>115</v>
      </c>
      <c r="C6" s="16">
        <f>VLOOKUP(B6,Dim_Periodos!$A$1:$D$181,2,FALSE)</f>
        <v>43215</v>
      </c>
      <c r="D6" s="16" t="str">
        <f>VLOOKUP(B6,Dim_Periodos!$A$1:$D$181,3,FALSE)</f>
        <v>Não</v>
      </c>
      <c r="E6" s="17">
        <f>VLOOKUP(B6,Dim_Periodos!$A$1:$D$181,4,FALSE)</f>
        <v>4</v>
      </c>
      <c r="F6" s="2">
        <v>3</v>
      </c>
      <c r="G6" s="2" t="str">
        <f t="shared" si="0"/>
        <v>Vinhos LTDA</v>
      </c>
      <c r="H6" s="2">
        <v>10</v>
      </c>
      <c r="I6" s="2" t="str">
        <f>VLOOKUP(Tabela2[[#This Row],[Cod Produto]],Dim_Produtos!A:B,2,FALSE)</f>
        <v>Vinho Uva Doce</v>
      </c>
      <c r="J6" s="2" t="str">
        <f>VLOOKUP(Tabela2[[#This Row],[Cod Produto]],Dim_Produtos!A:C,3,FALSE)</f>
        <v>Brasil</v>
      </c>
      <c r="K6" s="2">
        <f>VLOOKUP(M6,Dim_Clientes!$A$1:$E$9,5,FALSE)</f>
        <v>3</v>
      </c>
      <c r="L6" s="2" t="str">
        <f>VLOOKUP(K6,Dim_Score!$A$1:$C$6,3,FALSE)</f>
        <v>Bom</v>
      </c>
      <c r="M6" s="2">
        <v>5</v>
      </c>
      <c r="N6" s="2" t="str">
        <f t="shared" si="1"/>
        <v>Antonio Banderas</v>
      </c>
      <c r="O6" s="2">
        <f>VLOOKUP(M6,Dim_Clientes!$A$1:$E$9,4,FALSE)</f>
        <v>2</v>
      </c>
      <c r="P6" s="2" t="str">
        <f>VLOOKUP(O6,Dim_Segmentos!$A$1:$D$4,4,FALSE)</f>
        <v>Jovens recém formados</v>
      </c>
      <c r="Q6" s="2" t="str">
        <f>VLOOKUP(O6,Dim_Segmentos!$A$1:$D$4,3,FALSE)</f>
        <v>Dois Salários</v>
      </c>
      <c r="R6" s="2">
        <v>5</v>
      </c>
      <c r="S6" s="2" t="str">
        <f>VLOOKUP(Tabela2[[#This Row],[Cod Vendedor]],Dim_Vendedores!$A$1:$H$6,2,FALSE)</f>
        <v>Gamora</v>
      </c>
      <c r="T6" s="17">
        <v>5</v>
      </c>
      <c r="U6" s="17">
        <f>CONCATENATE(Tabela2[[#This Row],[Cod Produto]],Tabela2[[#This Row],[Data]])-1</f>
        <v>1043214</v>
      </c>
      <c r="V6" s="3">
        <f>VLOOKUP(Tabela2[[#This Row],[Cod_busca]],Precos!A:H,8,TRUE)*Tabela2[[#This Row],[Qtide Vendida]]</f>
        <v>85</v>
      </c>
      <c r="W6" s="3">
        <f>VLOOKUP(Tabela2[[#This Row],[Cod_busca]],Precos!A:G,7,TRUE)*Tabela2[[#This Row],[Qtide Vendida]]</f>
        <v>55</v>
      </c>
      <c r="X6" s="7">
        <f t="shared" si="2"/>
        <v>30</v>
      </c>
    </row>
    <row r="7" spans="1:24" x14ac:dyDescent="0.3">
      <c r="A7" s="2">
        <v>6</v>
      </c>
      <c r="B7" s="17">
        <v>116</v>
      </c>
      <c r="C7" s="16">
        <f>VLOOKUP(B7,Dim_Periodos!$A$1:$D$181,2,FALSE)</f>
        <v>43216</v>
      </c>
      <c r="D7" s="16" t="str">
        <f>VLOOKUP(B7,Dim_Periodos!$A$1:$D$181,3,FALSE)</f>
        <v>Não</v>
      </c>
      <c r="E7" s="17">
        <f>VLOOKUP(B7,Dim_Periodos!$A$1:$D$181,4,FALSE)</f>
        <v>4</v>
      </c>
      <c r="F7" s="2">
        <v>2</v>
      </c>
      <c r="G7" s="2" t="str">
        <f t="shared" si="0"/>
        <v>Uvas S.A</v>
      </c>
      <c r="H7" s="2">
        <v>9</v>
      </c>
      <c r="I7" s="2" t="str">
        <f>VLOOKUP(Tabela2[[#This Row],[Cod Produto]],Dim_Produtos!A:B,2,FALSE)</f>
        <v>Vinho Uva Verde</v>
      </c>
      <c r="J7" s="2" t="str">
        <f>VLOOKUP(Tabela2[[#This Row],[Cod Produto]],Dim_Produtos!A:C,3,FALSE)</f>
        <v>Brasil</v>
      </c>
      <c r="K7" s="2">
        <f>VLOOKUP(M7,Dim_Clientes!$A$1:$E$9,5,FALSE)</f>
        <v>5</v>
      </c>
      <c r="L7" s="2" t="str">
        <f>VLOOKUP(K7,Dim_Score!$A$1:$C$6,3,FALSE)</f>
        <v>Inaceitável</v>
      </c>
      <c r="M7" s="2">
        <v>7</v>
      </c>
      <c r="N7" s="2" t="str">
        <f t="shared" si="1"/>
        <v>Matt Demon</v>
      </c>
      <c r="O7" s="2">
        <f>VLOOKUP(M7,Dim_Clientes!$A$1:$E$9,4,FALSE)</f>
        <v>3</v>
      </c>
      <c r="P7" s="2" t="str">
        <f>VLOOKUP(O7,Dim_Segmentos!$A$1:$D$4,4,FALSE)</f>
        <v>Adultos experientes e estáveis Financeiramente</v>
      </c>
      <c r="Q7" s="2" t="str">
        <f>VLOOKUP(O7,Dim_Segmentos!$A$1:$D$4,3,FALSE)</f>
        <v>Até dez salários</v>
      </c>
      <c r="R7" s="2">
        <v>1</v>
      </c>
      <c r="S7" s="2" t="str">
        <f>VLOOKUP(Tabela2[[#This Row],[Cod Vendedor]],Dim_Vendedores!$A$1:$H$6,2,FALSE)</f>
        <v>Thor</v>
      </c>
      <c r="T7" s="17">
        <v>9</v>
      </c>
      <c r="U7" s="17">
        <f>CONCATENATE(Tabela2[[#This Row],[Cod Produto]],Tabela2[[#This Row],[Data]])-1</f>
        <v>943215</v>
      </c>
      <c r="V7" s="3">
        <f>VLOOKUP(Tabela2[[#This Row],[Cod_busca]],Precos!A:H,8,TRUE)*Tabela2[[#This Row],[Qtide Vendida]]</f>
        <v>144</v>
      </c>
      <c r="W7" s="3">
        <f>VLOOKUP(Tabela2[[#This Row],[Cod_busca]],Precos!A:G,7,TRUE)*Tabela2[[#This Row],[Qtide Vendida]]</f>
        <v>90</v>
      </c>
      <c r="X7" s="7">
        <f t="shared" si="2"/>
        <v>54</v>
      </c>
    </row>
    <row r="8" spans="1:24" x14ac:dyDescent="0.3">
      <c r="A8" s="2">
        <v>7</v>
      </c>
      <c r="B8" s="17">
        <v>56</v>
      </c>
      <c r="C8" s="16">
        <f>VLOOKUP(B8,Dim_Periodos!$A$1:$D$181,2,FALSE)</f>
        <v>43156</v>
      </c>
      <c r="D8" s="16" t="str">
        <f>VLOOKUP(B8,Dim_Periodos!$A$1:$D$181,3,FALSE)</f>
        <v>Sim</v>
      </c>
      <c r="E8" s="17">
        <f>VLOOKUP(B8,Dim_Periodos!$A$1:$D$181,4,FALSE)</f>
        <v>2</v>
      </c>
      <c r="F8" s="2">
        <v>1</v>
      </c>
      <c r="G8" s="2" t="str">
        <f t="shared" si="0"/>
        <v>Vinhos S.A</v>
      </c>
      <c r="H8" s="2">
        <v>14</v>
      </c>
      <c r="I8" s="2" t="str">
        <f>VLOOKUP(Tabela2[[#This Row],[Cod Produto]],Dim_Produtos!A:B,2,FALSE)</f>
        <v>Vinho Tinto</v>
      </c>
      <c r="J8" s="2" t="str">
        <f>VLOOKUP(Tabela2[[#This Row],[Cod Produto]],Dim_Produtos!A:C,3,FALSE)</f>
        <v>Inglaterra</v>
      </c>
      <c r="K8" s="2">
        <f>VLOOKUP(M8,Dim_Clientes!$A$1:$E$9,5,FALSE)</f>
        <v>1</v>
      </c>
      <c r="L8" s="2" t="str">
        <f>VLOOKUP(K8,Dim_Score!$A$1:$C$6,3,FALSE)</f>
        <v>Excelente</v>
      </c>
      <c r="M8" s="2">
        <v>1</v>
      </c>
      <c r="N8" s="2" t="str">
        <f t="shared" si="1"/>
        <v>Tom Cruise</v>
      </c>
      <c r="O8" s="2">
        <f>VLOOKUP(M8,Dim_Clientes!$A$1:$E$9,4,FALSE)</f>
        <v>1</v>
      </c>
      <c r="P8" s="2" t="str">
        <f>VLOOKUP(O8,Dim_Segmentos!$A$1:$D$4,4,FALSE)</f>
        <v>Jovens sem renda morando com os pais</v>
      </c>
      <c r="Q8" s="2" t="str">
        <f>VLOOKUP(O8,Dim_Segmentos!$A$1:$D$4,3,FALSE)</f>
        <v>Sem renda</v>
      </c>
      <c r="R8" s="2">
        <v>4</v>
      </c>
      <c r="S8" s="2" t="str">
        <f>VLOOKUP(Tabela2[[#This Row],[Cod Vendedor]],Dim_Vendedores!$A$1:$H$6,2,FALSE)</f>
        <v>Scarlet</v>
      </c>
      <c r="T8" s="17">
        <v>3</v>
      </c>
      <c r="U8" s="17">
        <f>CONCATENATE(Tabela2[[#This Row],[Cod Produto]],Tabela2[[#This Row],[Data]])-1</f>
        <v>1443155</v>
      </c>
      <c r="V8" s="3">
        <f>VLOOKUP(Tabela2[[#This Row],[Cod_busca]],Precos!A:H,8,TRUE)*Tabela2[[#This Row],[Qtide Vendida]]</f>
        <v>48</v>
      </c>
      <c r="W8" s="3">
        <f>VLOOKUP(Tabela2[[#This Row],[Cod_busca]],Precos!A:G,7,TRUE)*Tabela2[[#This Row],[Qtide Vendida]]</f>
        <v>30</v>
      </c>
      <c r="X8" s="7">
        <f t="shared" si="2"/>
        <v>18</v>
      </c>
    </row>
    <row r="9" spans="1:24" x14ac:dyDescent="0.3">
      <c r="A9" s="2">
        <v>8</v>
      </c>
      <c r="B9" s="17">
        <v>27</v>
      </c>
      <c r="C9" s="16">
        <f>VLOOKUP(B9,Dim_Periodos!$A$1:$D$181,2,FALSE)</f>
        <v>43127</v>
      </c>
      <c r="D9" s="16" t="str">
        <f>VLOOKUP(B9,Dim_Periodos!$A$1:$D$181,3,FALSE)</f>
        <v>Sim</v>
      </c>
      <c r="E9" s="17">
        <f>VLOOKUP(B9,Dim_Periodos!$A$1:$D$181,4,FALSE)</f>
        <v>1</v>
      </c>
      <c r="F9" s="2">
        <v>1</v>
      </c>
      <c r="G9" s="2" t="str">
        <f t="shared" si="0"/>
        <v>Vinhos S.A</v>
      </c>
      <c r="H9" s="2">
        <v>10</v>
      </c>
      <c r="I9" s="2" t="str">
        <f>VLOOKUP(Tabela2[[#This Row],[Cod Produto]],Dim_Produtos!A:B,2,FALSE)</f>
        <v>Vinho Uva Doce</v>
      </c>
      <c r="J9" s="2" t="str">
        <f>VLOOKUP(Tabela2[[#This Row],[Cod Produto]],Dim_Produtos!A:C,3,FALSE)</f>
        <v>Brasil</v>
      </c>
      <c r="K9" s="2">
        <f>VLOOKUP(M9,Dim_Clientes!$A$1:$E$9,5,FALSE)</f>
        <v>1</v>
      </c>
      <c r="L9" s="2" t="str">
        <f>VLOOKUP(K9,Dim_Score!$A$1:$C$6,3,FALSE)</f>
        <v>Excelente</v>
      </c>
      <c r="M9" s="2">
        <v>1</v>
      </c>
      <c r="N9" s="2" t="str">
        <f t="shared" si="1"/>
        <v>Tom Cruise</v>
      </c>
      <c r="O9" s="2">
        <f>VLOOKUP(M9,Dim_Clientes!$A$1:$E$9,4,FALSE)</f>
        <v>1</v>
      </c>
      <c r="P9" s="2" t="str">
        <f>VLOOKUP(O9,Dim_Segmentos!$A$1:$D$4,4,FALSE)</f>
        <v>Jovens sem renda morando com os pais</v>
      </c>
      <c r="Q9" s="2" t="str">
        <f>VLOOKUP(O9,Dim_Segmentos!$A$1:$D$4,3,FALSE)</f>
        <v>Sem renda</v>
      </c>
      <c r="R9" s="2">
        <v>1</v>
      </c>
      <c r="S9" s="2" t="str">
        <f>VLOOKUP(Tabela2[[#This Row],[Cod Vendedor]],Dim_Vendedores!$A$1:$H$6,2,FALSE)</f>
        <v>Thor</v>
      </c>
      <c r="T9" s="17">
        <v>2</v>
      </c>
      <c r="U9" s="17">
        <f>CONCATENATE(Tabela2[[#This Row],[Cod Produto]],Tabela2[[#This Row],[Data]])-1</f>
        <v>1043126</v>
      </c>
      <c r="V9" s="3">
        <f>VLOOKUP(Tabela2[[#This Row],[Cod_busca]],Precos!A:H,8,TRUE)*Tabela2[[#This Row],[Qtide Vendida]]</f>
        <v>34</v>
      </c>
      <c r="W9" s="3">
        <f>VLOOKUP(Tabela2[[#This Row],[Cod_busca]],Precos!A:G,7,TRUE)*Tabela2[[#This Row],[Qtide Vendida]]</f>
        <v>22</v>
      </c>
      <c r="X9" s="7">
        <f t="shared" si="2"/>
        <v>12</v>
      </c>
    </row>
    <row r="10" spans="1:24" x14ac:dyDescent="0.3">
      <c r="A10" s="2">
        <v>9</v>
      </c>
      <c r="B10" s="17">
        <v>145</v>
      </c>
      <c r="C10" s="16">
        <f>VLOOKUP(B10,Dim_Periodos!$A$1:$D$181,2,FALSE)</f>
        <v>43245</v>
      </c>
      <c r="D10" s="16" t="str">
        <f>VLOOKUP(B10,Dim_Periodos!$A$1:$D$181,3,FALSE)</f>
        <v>Não</v>
      </c>
      <c r="E10" s="17">
        <f>VLOOKUP(B10,Dim_Periodos!$A$1:$D$181,4,FALSE)</f>
        <v>5</v>
      </c>
      <c r="F10" s="2">
        <v>3</v>
      </c>
      <c r="G10" s="2" t="str">
        <f t="shared" si="0"/>
        <v>Vinhos LTDA</v>
      </c>
      <c r="H10" s="2">
        <v>14</v>
      </c>
      <c r="I10" s="2" t="str">
        <f>VLOOKUP(Tabela2[[#This Row],[Cod Produto]],Dim_Produtos!A:B,2,FALSE)</f>
        <v>Vinho Tinto</v>
      </c>
      <c r="J10" s="2" t="str">
        <f>VLOOKUP(Tabela2[[#This Row],[Cod Produto]],Dim_Produtos!A:C,3,FALSE)</f>
        <v>Inglaterra</v>
      </c>
      <c r="K10" s="2">
        <f>VLOOKUP(M10,Dim_Clientes!$A$1:$E$9,5,FALSE)</f>
        <v>4</v>
      </c>
      <c r="L10" s="2" t="str">
        <f>VLOOKUP(K10,Dim_Score!$A$1:$C$6,3,FALSE)</f>
        <v>Restrições</v>
      </c>
      <c r="M10" s="2">
        <v>8</v>
      </c>
      <c r="N10" s="2" t="str">
        <f t="shared" si="1"/>
        <v>Julia Roberts</v>
      </c>
      <c r="O10" s="2">
        <f>VLOOKUP(M10,Dim_Clientes!$A$1:$E$9,4,FALSE)</f>
        <v>1</v>
      </c>
      <c r="P10" s="2" t="str">
        <f>VLOOKUP(O10,Dim_Segmentos!$A$1:$D$4,4,FALSE)</f>
        <v>Jovens sem renda morando com os pais</v>
      </c>
      <c r="Q10" s="2" t="str">
        <f>VLOOKUP(O10,Dim_Segmentos!$A$1:$D$4,3,FALSE)</f>
        <v>Sem renda</v>
      </c>
      <c r="R10" s="2">
        <v>1</v>
      </c>
      <c r="S10" s="2" t="str">
        <f>VLOOKUP(Tabela2[[#This Row],[Cod Vendedor]],Dim_Vendedores!$A$1:$H$6,2,FALSE)</f>
        <v>Thor</v>
      </c>
      <c r="T10" s="17">
        <v>4</v>
      </c>
      <c r="U10" s="17">
        <f>CONCATENATE(Tabela2[[#This Row],[Cod Produto]],Tabela2[[#This Row],[Data]])-1</f>
        <v>1443244</v>
      </c>
      <c r="V10" s="3">
        <f>VLOOKUP(Tabela2[[#This Row],[Cod_busca]],Precos!A:H,8,TRUE)*Tabela2[[#This Row],[Qtide Vendida]]</f>
        <v>64</v>
      </c>
      <c r="W10" s="3">
        <f>VLOOKUP(Tabela2[[#This Row],[Cod_busca]],Precos!A:G,7,TRUE)*Tabela2[[#This Row],[Qtide Vendida]]</f>
        <v>40</v>
      </c>
      <c r="X10" s="7">
        <f t="shared" si="2"/>
        <v>24</v>
      </c>
    </row>
    <row r="11" spans="1:24" x14ac:dyDescent="0.3">
      <c r="A11" s="2">
        <v>10</v>
      </c>
      <c r="B11" s="17">
        <v>92</v>
      </c>
      <c r="C11" s="16">
        <f>VLOOKUP(B11,Dim_Periodos!$A$1:$D$181,2,FALSE)</f>
        <v>43192</v>
      </c>
      <c r="D11" s="16" t="str">
        <f>VLOOKUP(B11,Dim_Periodos!$A$1:$D$181,3,FALSE)</f>
        <v>Não</v>
      </c>
      <c r="E11" s="17">
        <f>VLOOKUP(B11,Dim_Periodos!$A$1:$D$181,4,FALSE)</f>
        <v>4</v>
      </c>
      <c r="F11" s="2">
        <v>2</v>
      </c>
      <c r="G11" s="2" t="str">
        <f t="shared" si="0"/>
        <v>Uvas S.A</v>
      </c>
      <c r="H11" s="2">
        <v>10</v>
      </c>
      <c r="I11" s="2" t="str">
        <f>VLOOKUP(Tabela2[[#This Row],[Cod Produto]],Dim_Produtos!A:B,2,FALSE)</f>
        <v>Vinho Uva Doce</v>
      </c>
      <c r="J11" s="2" t="str">
        <f>VLOOKUP(Tabela2[[#This Row],[Cod Produto]],Dim_Produtos!A:C,3,FALSE)</f>
        <v>Brasil</v>
      </c>
      <c r="K11" s="2">
        <f>VLOOKUP(M11,Dim_Clientes!$A$1:$E$9,5,FALSE)</f>
        <v>1</v>
      </c>
      <c r="L11" s="2" t="str">
        <f>VLOOKUP(K11,Dim_Score!$A$1:$C$6,3,FALSE)</f>
        <v>Excelente</v>
      </c>
      <c r="M11" s="2">
        <v>2</v>
      </c>
      <c r="N11" s="2" t="str">
        <f t="shared" si="1"/>
        <v>Anthony Hopkins</v>
      </c>
      <c r="O11" s="2">
        <f>VLOOKUP(M11,Dim_Clientes!$A$1:$E$9,4,FALSE)</f>
        <v>2</v>
      </c>
      <c r="P11" s="2" t="str">
        <f>VLOOKUP(O11,Dim_Segmentos!$A$1:$D$4,4,FALSE)</f>
        <v>Jovens recém formados</v>
      </c>
      <c r="Q11" s="2" t="str">
        <f>VLOOKUP(O11,Dim_Segmentos!$A$1:$D$4,3,FALSE)</f>
        <v>Dois Salários</v>
      </c>
      <c r="R11" s="2">
        <v>5</v>
      </c>
      <c r="S11" s="2" t="str">
        <f>VLOOKUP(Tabela2[[#This Row],[Cod Vendedor]],Dim_Vendedores!$A$1:$H$6,2,FALSE)</f>
        <v>Gamora</v>
      </c>
      <c r="T11" s="17">
        <v>2</v>
      </c>
      <c r="U11" s="17">
        <f>CONCATENATE(Tabela2[[#This Row],[Cod Produto]],Tabela2[[#This Row],[Data]])-1</f>
        <v>1043191</v>
      </c>
      <c r="V11" s="3">
        <f>VLOOKUP(Tabela2[[#This Row],[Cod_busca]],Precos!A:H,8,TRUE)*Tabela2[[#This Row],[Qtide Vendida]]</f>
        <v>34</v>
      </c>
      <c r="W11" s="3">
        <f>VLOOKUP(Tabela2[[#This Row],[Cod_busca]],Precos!A:G,7,TRUE)*Tabela2[[#This Row],[Qtide Vendida]]</f>
        <v>22</v>
      </c>
      <c r="X11" s="7">
        <f t="shared" si="2"/>
        <v>12</v>
      </c>
    </row>
    <row r="12" spans="1:24" x14ac:dyDescent="0.3">
      <c r="A12" s="2">
        <v>11</v>
      </c>
      <c r="B12" s="17">
        <v>102</v>
      </c>
      <c r="C12" s="16">
        <f>VLOOKUP(B12,Dim_Periodos!$A$1:$D$181,2,FALSE)</f>
        <v>43202</v>
      </c>
      <c r="D12" s="16" t="str">
        <f>VLOOKUP(B12,Dim_Periodos!$A$1:$D$181,3,FALSE)</f>
        <v>Não</v>
      </c>
      <c r="E12" s="17">
        <f>VLOOKUP(B12,Dim_Periodos!$A$1:$D$181,4,FALSE)</f>
        <v>4</v>
      </c>
      <c r="F12" s="2">
        <v>3</v>
      </c>
      <c r="G12" s="2" t="str">
        <f t="shared" si="0"/>
        <v>Vinhos LTDA</v>
      </c>
      <c r="H12" s="2">
        <v>11</v>
      </c>
      <c r="I12" s="2" t="str">
        <f>VLOOKUP(Tabela2[[#This Row],[Cod Produto]],Dim_Produtos!A:B,2,FALSE)</f>
        <v>Vinho Português</v>
      </c>
      <c r="J12" s="2" t="str">
        <f>VLOOKUP(Tabela2[[#This Row],[Cod Produto]],Dim_Produtos!A:C,3,FALSE)</f>
        <v>Portugal</v>
      </c>
      <c r="K12" s="2">
        <f>VLOOKUP(M12,Dim_Clientes!$A$1:$E$9,5,FALSE)</f>
        <v>4</v>
      </c>
      <c r="L12" s="2" t="str">
        <f>VLOOKUP(K12,Dim_Score!$A$1:$C$6,3,FALSE)</f>
        <v>Restrições</v>
      </c>
      <c r="M12" s="2">
        <v>6</v>
      </c>
      <c r="N12" s="2" t="str">
        <f t="shared" si="1"/>
        <v>George Clooney</v>
      </c>
      <c r="O12" s="2">
        <f>VLOOKUP(M12,Dim_Clientes!$A$1:$E$9,4,FALSE)</f>
        <v>1</v>
      </c>
      <c r="P12" s="2" t="str">
        <f>VLOOKUP(O12,Dim_Segmentos!$A$1:$D$4,4,FALSE)</f>
        <v>Jovens sem renda morando com os pais</v>
      </c>
      <c r="Q12" s="2" t="str">
        <f>VLOOKUP(O12,Dim_Segmentos!$A$1:$D$4,3,FALSE)</f>
        <v>Sem renda</v>
      </c>
      <c r="R12" s="2">
        <v>4</v>
      </c>
      <c r="S12" s="2" t="str">
        <f>VLOOKUP(Tabela2[[#This Row],[Cod Vendedor]],Dim_Vendedores!$A$1:$H$6,2,FALSE)</f>
        <v>Scarlet</v>
      </c>
      <c r="T12" s="17">
        <v>7</v>
      </c>
      <c r="U12" s="17">
        <f>CONCATENATE(Tabela2[[#This Row],[Cod Produto]],Tabela2[[#This Row],[Data]])-1</f>
        <v>1143201</v>
      </c>
      <c r="V12" s="3">
        <f>VLOOKUP(Tabela2[[#This Row],[Cod_busca]],Precos!A:H,8,TRUE)*Tabela2[[#This Row],[Qtide Vendida]]</f>
        <v>119</v>
      </c>
      <c r="W12" s="3">
        <f>VLOOKUP(Tabela2[[#This Row],[Cod_busca]],Precos!A:G,7,TRUE)*Tabela2[[#This Row],[Qtide Vendida]]</f>
        <v>77</v>
      </c>
      <c r="X12" s="7">
        <f t="shared" si="2"/>
        <v>42</v>
      </c>
    </row>
    <row r="13" spans="1:24" x14ac:dyDescent="0.3">
      <c r="A13" s="2">
        <v>12</v>
      </c>
      <c r="B13" s="17">
        <v>150</v>
      </c>
      <c r="C13" s="16">
        <f>VLOOKUP(B13,Dim_Periodos!$A$1:$D$181,2,FALSE)</f>
        <v>43250</v>
      </c>
      <c r="D13" s="16" t="str">
        <f>VLOOKUP(B13,Dim_Periodos!$A$1:$D$181,3,FALSE)</f>
        <v>Não</v>
      </c>
      <c r="E13" s="17">
        <f>VLOOKUP(B13,Dim_Periodos!$A$1:$D$181,4,FALSE)</f>
        <v>5</v>
      </c>
      <c r="F13" s="2">
        <v>2</v>
      </c>
      <c r="G13" s="2" t="str">
        <f t="shared" si="0"/>
        <v>Uvas S.A</v>
      </c>
      <c r="H13" s="2">
        <v>14</v>
      </c>
      <c r="I13" s="2" t="str">
        <f>VLOOKUP(Tabela2[[#This Row],[Cod Produto]],Dim_Produtos!A:B,2,FALSE)</f>
        <v>Vinho Tinto</v>
      </c>
      <c r="J13" s="2" t="str">
        <f>VLOOKUP(Tabela2[[#This Row],[Cod Produto]],Dim_Produtos!A:C,3,FALSE)</f>
        <v>Inglaterra</v>
      </c>
      <c r="K13" s="2">
        <f>VLOOKUP(M13,Dim_Clientes!$A$1:$E$9,5,FALSE)</f>
        <v>1</v>
      </c>
      <c r="L13" s="2" t="str">
        <f>VLOOKUP(K13,Dim_Score!$A$1:$C$6,3,FALSE)</f>
        <v>Excelente</v>
      </c>
      <c r="M13" s="2">
        <v>2</v>
      </c>
      <c r="N13" s="2" t="str">
        <f t="shared" si="1"/>
        <v>Anthony Hopkins</v>
      </c>
      <c r="O13" s="2">
        <f>VLOOKUP(M13,Dim_Clientes!$A$1:$E$9,4,FALSE)</f>
        <v>2</v>
      </c>
      <c r="P13" s="2" t="str">
        <f>VLOOKUP(O13,Dim_Segmentos!$A$1:$D$4,4,FALSE)</f>
        <v>Jovens recém formados</v>
      </c>
      <c r="Q13" s="2" t="str">
        <f>VLOOKUP(O13,Dim_Segmentos!$A$1:$D$4,3,FALSE)</f>
        <v>Dois Salários</v>
      </c>
      <c r="R13" s="2">
        <v>3</v>
      </c>
      <c r="S13" s="2" t="str">
        <f>VLOOKUP(Tabela2[[#This Row],[Cod Vendedor]],Dim_Vendedores!$A$1:$H$6,2,FALSE)</f>
        <v>Hulk</v>
      </c>
      <c r="T13" s="17">
        <v>10</v>
      </c>
      <c r="U13" s="17">
        <f>CONCATENATE(Tabela2[[#This Row],[Cod Produto]],Tabela2[[#This Row],[Data]])-1</f>
        <v>1443249</v>
      </c>
      <c r="V13" s="3">
        <f>VLOOKUP(Tabela2[[#This Row],[Cod_busca]],Precos!A:H,8,TRUE)*Tabela2[[#This Row],[Qtide Vendida]]</f>
        <v>160</v>
      </c>
      <c r="W13" s="3">
        <f>VLOOKUP(Tabela2[[#This Row],[Cod_busca]],Precos!A:G,7,TRUE)*Tabela2[[#This Row],[Qtide Vendida]]</f>
        <v>100</v>
      </c>
      <c r="X13" s="7">
        <f t="shared" si="2"/>
        <v>60</v>
      </c>
    </row>
    <row r="14" spans="1:24" x14ac:dyDescent="0.3">
      <c r="A14" s="2">
        <v>13</v>
      </c>
      <c r="B14" s="17">
        <v>97</v>
      </c>
      <c r="C14" s="16">
        <f>VLOOKUP(B14,Dim_Periodos!$A$1:$D$181,2,FALSE)</f>
        <v>43197</v>
      </c>
      <c r="D14" s="16" t="str">
        <f>VLOOKUP(B14,Dim_Periodos!$A$1:$D$181,3,FALSE)</f>
        <v>Sim</v>
      </c>
      <c r="E14" s="17">
        <f>VLOOKUP(B14,Dim_Periodos!$A$1:$D$181,4,FALSE)</f>
        <v>4</v>
      </c>
      <c r="F14" s="2">
        <v>2</v>
      </c>
      <c r="G14" s="2" t="str">
        <f t="shared" si="0"/>
        <v>Uvas S.A</v>
      </c>
      <c r="H14" s="2">
        <v>9</v>
      </c>
      <c r="I14" s="2" t="str">
        <f>VLOOKUP(Tabela2[[#This Row],[Cod Produto]],Dim_Produtos!A:B,2,FALSE)</f>
        <v>Vinho Uva Verde</v>
      </c>
      <c r="J14" s="2" t="str">
        <f>VLOOKUP(Tabela2[[#This Row],[Cod Produto]],Dim_Produtos!A:C,3,FALSE)</f>
        <v>Brasil</v>
      </c>
      <c r="K14" s="2">
        <f>VLOOKUP(M14,Dim_Clientes!$A$1:$E$9,5,FALSE)</f>
        <v>4</v>
      </c>
      <c r="L14" s="2" t="str">
        <f>VLOOKUP(K14,Dim_Score!$A$1:$C$6,3,FALSE)</f>
        <v>Restrições</v>
      </c>
      <c r="M14" s="2">
        <v>6</v>
      </c>
      <c r="N14" s="2" t="str">
        <f t="shared" si="1"/>
        <v>George Clooney</v>
      </c>
      <c r="O14" s="2">
        <f>VLOOKUP(M14,Dim_Clientes!$A$1:$E$9,4,FALSE)</f>
        <v>1</v>
      </c>
      <c r="P14" s="2" t="str">
        <f>VLOOKUP(O14,Dim_Segmentos!$A$1:$D$4,4,FALSE)</f>
        <v>Jovens sem renda morando com os pais</v>
      </c>
      <c r="Q14" s="2" t="str">
        <f>VLOOKUP(O14,Dim_Segmentos!$A$1:$D$4,3,FALSE)</f>
        <v>Sem renda</v>
      </c>
      <c r="R14" s="2">
        <v>5</v>
      </c>
      <c r="S14" s="2" t="str">
        <f>VLOOKUP(Tabela2[[#This Row],[Cod Vendedor]],Dim_Vendedores!$A$1:$H$6,2,FALSE)</f>
        <v>Gamora</v>
      </c>
      <c r="T14" s="17">
        <v>2</v>
      </c>
      <c r="U14" s="17">
        <f>CONCATENATE(Tabela2[[#This Row],[Cod Produto]],Tabela2[[#This Row],[Data]])-1</f>
        <v>943196</v>
      </c>
      <c r="V14" s="3">
        <f>VLOOKUP(Tabela2[[#This Row],[Cod_busca]],Precos!A:H,8,TRUE)*Tabela2[[#This Row],[Qtide Vendida]]</f>
        <v>32</v>
      </c>
      <c r="W14" s="3">
        <f>VLOOKUP(Tabela2[[#This Row],[Cod_busca]],Precos!A:G,7,TRUE)*Tabela2[[#This Row],[Qtide Vendida]]</f>
        <v>20</v>
      </c>
      <c r="X14" s="7">
        <f t="shared" si="2"/>
        <v>12</v>
      </c>
    </row>
    <row r="15" spans="1:24" x14ac:dyDescent="0.3">
      <c r="A15" s="2">
        <v>14</v>
      </c>
      <c r="B15" s="17">
        <v>131</v>
      </c>
      <c r="C15" s="16">
        <f>VLOOKUP(B15,Dim_Periodos!$A$1:$D$181,2,FALSE)</f>
        <v>43231</v>
      </c>
      <c r="D15" s="16" t="str">
        <f>VLOOKUP(B15,Dim_Periodos!$A$1:$D$181,3,FALSE)</f>
        <v>Não</v>
      </c>
      <c r="E15" s="17">
        <f>VLOOKUP(B15,Dim_Periodos!$A$1:$D$181,4,FALSE)</f>
        <v>5</v>
      </c>
      <c r="F15" s="2">
        <v>2</v>
      </c>
      <c r="G15" s="2" t="str">
        <f t="shared" si="0"/>
        <v>Uvas S.A</v>
      </c>
      <c r="H15" s="2">
        <v>10</v>
      </c>
      <c r="I15" s="2" t="str">
        <f>VLOOKUP(Tabela2[[#This Row],[Cod Produto]],Dim_Produtos!A:B,2,FALSE)</f>
        <v>Vinho Uva Doce</v>
      </c>
      <c r="J15" s="2" t="str">
        <f>VLOOKUP(Tabela2[[#This Row],[Cod Produto]],Dim_Produtos!A:C,3,FALSE)</f>
        <v>Brasil</v>
      </c>
      <c r="K15" s="2">
        <f>VLOOKUP(M15,Dim_Clientes!$A$1:$E$9,5,FALSE)</f>
        <v>1</v>
      </c>
      <c r="L15" s="2" t="str">
        <f>VLOOKUP(K15,Dim_Score!$A$1:$C$6,3,FALSE)</f>
        <v>Excelente</v>
      </c>
      <c r="M15" s="2">
        <v>1</v>
      </c>
      <c r="N15" s="2" t="str">
        <f t="shared" si="1"/>
        <v>Tom Cruise</v>
      </c>
      <c r="O15" s="2">
        <f>VLOOKUP(M15,Dim_Clientes!$A$1:$E$9,4,FALSE)</f>
        <v>1</v>
      </c>
      <c r="P15" s="2" t="str">
        <f>VLOOKUP(O15,Dim_Segmentos!$A$1:$D$4,4,FALSE)</f>
        <v>Jovens sem renda morando com os pais</v>
      </c>
      <c r="Q15" s="2" t="str">
        <f>VLOOKUP(O15,Dim_Segmentos!$A$1:$D$4,3,FALSE)</f>
        <v>Sem renda</v>
      </c>
      <c r="R15" s="2">
        <v>3</v>
      </c>
      <c r="S15" s="2" t="str">
        <f>VLOOKUP(Tabela2[[#This Row],[Cod Vendedor]],Dim_Vendedores!$A$1:$H$6,2,FALSE)</f>
        <v>Hulk</v>
      </c>
      <c r="T15" s="17">
        <v>5</v>
      </c>
      <c r="U15" s="17">
        <f>CONCATENATE(Tabela2[[#This Row],[Cod Produto]],Tabela2[[#This Row],[Data]])-1</f>
        <v>1043230</v>
      </c>
      <c r="V15" s="3">
        <f>VLOOKUP(Tabela2[[#This Row],[Cod_busca]],Precos!A:H,8,TRUE)*Tabela2[[#This Row],[Qtide Vendida]]</f>
        <v>85</v>
      </c>
      <c r="W15" s="3">
        <f>VLOOKUP(Tabela2[[#This Row],[Cod_busca]],Precos!A:G,7,TRUE)*Tabela2[[#This Row],[Qtide Vendida]]</f>
        <v>55</v>
      </c>
      <c r="X15" s="7">
        <f t="shared" si="2"/>
        <v>30</v>
      </c>
    </row>
    <row r="16" spans="1:24" x14ac:dyDescent="0.3">
      <c r="A16" s="2">
        <v>15</v>
      </c>
      <c r="B16" s="17">
        <v>165</v>
      </c>
      <c r="C16" s="16">
        <f>VLOOKUP(B16,Dim_Periodos!$A$1:$D$181,2,FALSE)</f>
        <v>43265</v>
      </c>
      <c r="D16" s="16" t="str">
        <f>VLOOKUP(B16,Dim_Periodos!$A$1:$D$181,3,FALSE)</f>
        <v>Não</v>
      </c>
      <c r="E16" s="17">
        <f>VLOOKUP(B16,Dim_Periodos!$A$1:$D$181,4,FALSE)</f>
        <v>6</v>
      </c>
      <c r="F16" s="2">
        <v>3</v>
      </c>
      <c r="G16" s="2" t="str">
        <f t="shared" si="0"/>
        <v>Vinhos LTDA</v>
      </c>
      <c r="H16" s="2">
        <v>14</v>
      </c>
      <c r="I16" s="2" t="str">
        <f>VLOOKUP(Tabela2[[#This Row],[Cod Produto]],Dim_Produtos!A:B,2,FALSE)</f>
        <v>Vinho Tinto</v>
      </c>
      <c r="J16" s="2" t="str">
        <f>VLOOKUP(Tabela2[[#This Row],[Cod Produto]],Dim_Produtos!A:C,3,FALSE)</f>
        <v>Inglaterra</v>
      </c>
      <c r="K16" s="2">
        <f>VLOOKUP(M16,Dim_Clientes!$A$1:$E$9,5,FALSE)</f>
        <v>2</v>
      </c>
      <c r="L16" s="2" t="str">
        <f>VLOOKUP(K16,Dim_Score!$A$1:$C$6,3,FALSE)</f>
        <v xml:space="preserve">Muito Bom </v>
      </c>
      <c r="M16" s="2">
        <v>4</v>
      </c>
      <c r="N16" s="2" t="str">
        <f t="shared" si="1"/>
        <v>Al Pacino</v>
      </c>
      <c r="O16" s="2">
        <f>VLOOKUP(M16,Dim_Clientes!$A$1:$E$9,4,FALSE)</f>
        <v>3</v>
      </c>
      <c r="P16" s="2" t="str">
        <f>VLOOKUP(O16,Dim_Segmentos!$A$1:$D$4,4,FALSE)</f>
        <v>Adultos experientes e estáveis Financeiramente</v>
      </c>
      <c r="Q16" s="2" t="str">
        <f>VLOOKUP(O16,Dim_Segmentos!$A$1:$D$4,3,FALSE)</f>
        <v>Até dez salários</v>
      </c>
      <c r="R16" s="2">
        <v>3</v>
      </c>
      <c r="S16" s="2" t="str">
        <f>VLOOKUP(Tabela2[[#This Row],[Cod Vendedor]],Dim_Vendedores!$A$1:$H$6,2,FALSE)</f>
        <v>Hulk</v>
      </c>
      <c r="T16" s="17">
        <v>6</v>
      </c>
      <c r="U16" s="17">
        <f>CONCATENATE(Tabela2[[#This Row],[Cod Produto]],Tabela2[[#This Row],[Data]])-1</f>
        <v>1443264</v>
      </c>
      <c r="V16" s="3">
        <f>VLOOKUP(Tabela2[[#This Row],[Cod_busca]],Precos!A:H,8,TRUE)*Tabela2[[#This Row],[Qtide Vendida]]</f>
        <v>96</v>
      </c>
      <c r="W16" s="3">
        <f>VLOOKUP(Tabela2[[#This Row],[Cod_busca]],Precos!A:G,7,TRUE)*Tabela2[[#This Row],[Qtide Vendida]]</f>
        <v>60</v>
      </c>
      <c r="X16" s="7">
        <f t="shared" si="2"/>
        <v>36</v>
      </c>
    </row>
    <row r="17" spans="1:24" x14ac:dyDescent="0.3">
      <c r="A17" s="2">
        <v>16</v>
      </c>
      <c r="B17" s="17">
        <v>179</v>
      </c>
      <c r="C17" s="16">
        <f>VLOOKUP(B17,Dim_Periodos!$A$1:$D$181,2,FALSE)</f>
        <v>43279</v>
      </c>
      <c r="D17" s="16" t="str">
        <f>VLOOKUP(B17,Dim_Periodos!$A$1:$D$181,3,FALSE)</f>
        <v>Não</v>
      </c>
      <c r="E17" s="17">
        <f>VLOOKUP(B17,Dim_Periodos!$A$1:$D$181,4,FALSE)</f>
        <v>6</v>
      </c>
      <c r="F17" s="2">
        <v>3</v>
      </c>
      <c r="G17" s="2" t="str">
        <f t="shared" si="0"/>
        <v>Vinhos LTDA</v>
      </c>
      <c r="H17" s="2">
        <v>11</v>
      </c>
      <c r="I17" s="2" t="str">
        <f>VLOOKUP(Tabela2[[#This Row],[Cod Produto]],Dim_Produtos!A:B,2,FALSE)</f>
        <v>Vinho Português</v>
      </c>
      <c r="J17" s="2" t="str">
        <f>VLOOKUP(Tabela2[[#This Row],[Cod Produto]],Dim_Produtos!A:C,3,FALSE)</f>
        <v>Portugal</v>
      </c>
      <c r="K17" s="2">
        <f>VLOOKUP(M17,Dim_Clientes!$A$1:$E$9,5,FALSE)</f>
        <v>4</v>
      </c>
      <c r="L17" s="2" t="str">
        <f>VLOOKUP(K17,Dim_Score!$A$1:$C$6,3,FALSE)</f>
        <v>Restrições</v>
      </c>
      <c r="M17" s="2">
        <v>8</v>
      </c>
      <c r="N17" s="2" t="str">
        <f t="shared" si="1"/>
        <v>Julia Roberts</v>
      </c>
      <c r="O17" s="2">
        <f>VLOOKUP(M17,Dim_Clientes!$A$1:$E$9,4,FALSE)</f>
        <v>1</v>
      </c>
      <c r="P17" s="2" t="str">
        <f>VLOOKUP(O17,Dim_Segmentos!$A$1:$D$4,4,FALSE)</f>
        <v>Jovens sem renda morando com os pais</v>
      </c>
      <c r="Q17" s="2" t="str">
        <f>VLOOKUP(O17,Dim_Segmentos!$A$1:$D$4,3,FALSE)</f>
        <v>Sem renda</v>
      </c>
      <c r="R17" s="2">
        <v>1</v>
      </c>
      <c r="S17" s="2" t="str">
        <f>VLOOKUP(Tabela2[[#This Row],[Cod Vendedor]],Dim_Vendedores!$A$1:$H$6,2,FALSE)</f>
        <v>Thor</v>
      </c>
      <c r="T17" s="17">
        <v>7</v>
      </c>
      <c r="U17" s="17">
        <f>CONCATENATE(Tabela2[[#This Row],[Cod Produto]],Tabela2[[#This Row],[Data]])-1</f>
        <v>1143278</v>
      </c>
      <c r="V17" s="3">
        <f>VLOOKUP(Tabela2[[#This Row],[Cod_busca]],Precos!A:H,8,TRUE)*Tabela2[[#This Row],[Qtide Vendida]]</f>
        <v>119</v>
      </c>
      <c r="W17" s="3">
        <f>VLOOKUP(Tabela2[[#This Row],[Cod_busca]],Precos!A:G,7,TRUE)*Tabela2[[#This Row],[Qtide Vendida]]</f>
        <v>63</v>
      </c>
      <c r="X17" s="7">
        <f t="shared" si="2"/>
        <v>56</v>
      </c>
    </row>
    <row r="18" spans="1:24" x14ac:dyDescent="0.3">
      <c r="A18" s="2">
        <v>17</v>
      </c>
      <c r="B18" s="17">
        <v>41</v>
      </c>
      <c r="C18" s="16">
        <f>VLOOKUP(B18,Dim_Periodos!$A$1:$D$181,2,FALSE)</f>
        <v>43141</v>
      </c>
      <c r="D18" s="16" t="str">
        <f>VLOOKUP(B18,Dim_Periodos!$A$1:$D$181,3,FALSE)</f>
        <v>Sim</v>
      </c>
      <c r="E18" s="17">
        <f>VLOOKUP(B18,Dim_Periodos!$A$1:$D$181,4,FALSE)</f>
        <v>2</v>
      </c>
      <c r="F18" s="2">
        <v>3</v>
      </c>
      <c r="G18" s="2" t="str">
        <f t="shared" si="0"/>
        <v>Vinhos LTDA</v>
      </c>
      <c r="H18" s="2">
        <v>14</v>
      </c>
      <c r="I18" s="2" t="str">
        <f>VLOOKUP(Tabela2[[#This Row],[Cod Produto]],Dim_Produtos!A:B,2,FALSE)</f>
        <v>Vinho Tinto</v>
      </c>
      <c r="J18" s="2" t="str">
        <f>VLOOKUP(Tabela2[[#This Row],[Cod Produto]],Dim_Produtos!A:C,3,FALSE)</f>
        <v>Inglaterra</v>
      </c>
      <c r="K18" s="2">
        <f>VLOOKUP(M18,Dim_Clientes!$A$1:$E$9,5,FALSE)</f>
        <v>4</v>
      </c>
      <c r="L18" s="2" t="str">
        <f>VLOOKUP(K18,Dim_Score!$A$1:$C$6,3,FALSE)</f>
        <v>Restrições</v>
      </c>
      <c r="M18" s="2">
        <v>6</v>
      </c>
      <c r="N18" s="2" t="str">
        <f t="shared" si="1"/>
        <v>George Clooney</v>
      </c>
      <c r="O18" s="2">
        <f>VLOOKUP(M18,Dim_Clientes!$A$1:$E$9,4,FALSE)</f>
        <v>1</v>
      </c>
      <c r="P18" s="2" t="str">
        <f>VLOOKUP(O18,Dim_Segmentos!$A$1:$D$4,4,FALSE)</f>
        <v>Jovens sem renda morando com os pais</v>
      </c>
      <c r="Q18" s="2" t="str">
        <f>VLOOKUP(O18,Dim_Segmentos!$A$1:$D$4,3,FALSE)</f>
        <v>Sem renda</v>
      </c>
      <c r="R18" s="2">
        <v>1</v>
      </c>
      <c r="S18" s="2" t="str">
        <f>VLOOKUP(Tabela2[[#This Row],[Cod Vendedor]],Dim_Vendedores!$A$1:$H$6,2,FALSE)</f>
        <v>Thor</v>
      </c>
      <c r="T18" s="17">
        <v>6</v>
      </c>
      <c r="U18" s="17">
        <f>CONCATENATE(Tabela2[[#This Row],[Cod Produto]],Tabela2[[#This Row],[Data]])-1</f>
        <v>1443140</v>
      </c>
      <c r="V18" s="3">
        <f>VLOOKUP(Tabela2[[#This Row],[Cod_busca]],Precos!A:H,8,TRUE)*Tabela2[[#This Row],[Qtide Vendida]]</f>
        <v>96</v>
      </c>
      <c r="W18" s="3">
        <f>VLOOKUP(Tabela2[[#This Row],[Cod_busca]],Precos!A:G,7,TRUE)*Tabela2[[#This Row],[Qtide Vendida]]</f>
        <v>60</v>
      </c>
      <c r="X18" s="7">
        <f t="shared" si="2"/>
        <v>36</v>
      </c>
    </row>
    <row r="19" spans="1:24" x14ac:dyDescent="0.3">
      <c r="A19" s="2">
        <v>18</v>
      </c>
      <c r="B19" s="17">
        <v>90</v>
      </c>
      <c r="C19" s="16">
        <f>VLOOKUP(B19,Dim_Periodos!$A$1:$D$181,2,FALSE)</f>
        <v>43190</v>
      </c>
      <c r="D19" s="16" t="str">
        <f>VLOOKUP(B19,Dim_Periodos!$A$1:$D$181,3,FALSE)</f>
        <v>Sim</v>
      </c>
      <c r="E19" s="17">
        <f>VLOOKUP(B19,Dim_Periodos!$A$1:$D$181,4,FALSE)</f>
        <v>3</v>
      </c>
      <c r="F19" s="2">
        <v>1</v>
      </c>
      <c r="G19" s="2" t="str">
        <f t="shared" si="0"/>
        <v>Vinhos S.A</v>
      </c>
      <c r="H19" s="2">
        <v>10</v>
      </c>
      <c r="I19" s="2" t="str">
        <f>VLOOKUP(Tabela2[[#This Row],[Cod Produto]],Dim_Produtos!A:B,2,FALSE)</f>
        <v>Vinho Uva Doce</v>
      </c>
      <c r="J19" s="2" t="str">
        <f>VLOOKUP(Tabela2[[#This Row],[Cod Produto]],Dim_Produtos!A:C,3,FALSE)</f>
        <v>Brasil</v>
      </c>
      <c r="K19" s="2">
        <f>VLOOKUP(M19,Dim_Clientes!$A$1:$E$9,5,FALSE)</f>
        <v>2</v>
      </c>
      <c r="L19" s="2" t="str">
        <f>VLOOKUP(K19,Dim_Score!$A$1:$C$6,3,FALSE)</f>
        <v xml:space="preserve">Muito Bom </v>
      </c>
      <c r="M19" s="2">
        <v>4</v>
      </c>
      <c r="N19" s="2" t="str">
        <f t="shared" si="1"/>
        <v>Al Pacino</v>
      </c>
      <c r="O19" s="2">
        <f>VLOOKUP(M19,Dim_Clientes!$A$1:$E$9,4,FALSE)</f>
        <v>3</v>
      </c>
      <c r="P19" s="2" t="str">
        <f>VLOOKUP(O19,Dim_Segmentos!$A$1:$D$4,4,FALSE)</f>
        <v>Adultos experientes e estáveis Financeiramente</v>
      </c>
      <c r="Q19" s="2" t="str">
        <f>VLOOKUP(O19,Dim_Segmentos!$A$1:$D$4,3,FALSE)</f>
        <v>Até dez salários</v>
      </c>
      <c r="R19" s="2">
        <v>3</v>
      </c>
      <c r="S19" s="2" t="str">
        <f>VLOOKUP(Tabela2[[#This Row],[Cod Vendedor]],Dim_Vendedores!$A$1:$H$6,2,FALSE)</f>
        <v>Hulk</v>
      </c>
      <c r="T19" s="17">
        <v>4</v>
      </c>
      <c r="U19" s="17">
        <f>CONCATENATE(Tabela2[[#This Row],[Cod Produto]],Tabela2[[#This Row],[Data]])-1</f>
        <v>1043189</v>
      </c>
      <c r="V19" s="3">
        <f>VLOOKUP(Tabela2[[#This Row],[Cod_busca]],Precos!A:H,8,TRUE)*Tabela2[[#This Row],[Qtide Vendida]]</f>
        <v>68</v>
      </c>
      <c r="W19" s="3">
        <f>VLOOKUP(Tabela2[[#This Row],[Cod_busca]],Precos!A:G,7,TRUE)*Tabela2[[#This Row],[Qtide Vendida]]</f>
        <v>44</v>
      </c>
      <c r="X19" s="7">
        <f t="shared" si="2"/>
        <v>24</v>
      </c>
    </row>
    <row r="20" spans="1:24" x14ac:dyDescent="0.3">
      <c r="A20" s="2">
        <v>19</v>
      </c>
      <c r="B20" s="17">
        <v>87</v>
      </c>
      <c r="C20" s="16">
        <f>VLOOKUP(B20,Dim_Periodos!$A$1:$D$181,2,FALSE)</f>
        <v>43187</v>
      </c>
      <c r="D20" s="16" t="str">
        <f>VLOOKUP(B20,Dim_Periodos!$A$1:$D$181,3,FALSE)</f>
        <v>Não</v>
      </c>
      <c r="E20" s="17">
        <f>VLOOKUP(B20,Dim_Periodos!$A$1:$D$181,4,FALSE)</f>
        <v>3</v>
      </c>
      <c r="F20" s="2">
        <v>3</v>
      </c>
      <c r="G20" s="2" t="str">
        <f t="shared" si="0"/>
        <v>Vinhos LTDA</v>
      </c>
      <c r="H20" s="2">
        <v>11</v>
      </c>
      <c r="I20" s="2" t="str">
        <f>VLOOKUP(Tabela2[[#This Row],[Cod Produto]],Dim_Produtos!A:B,2,FALSE)</f>
        <v>Vinho Português</v>
      </c>
      <c r="J20" s="2" t="str">
        <f>VLOOKUP(Tabela2[[#This Row],[Cod Produto]],Dim_Produtos!A:C,3,FALSE)</f>
        <v>Portugal</v>
      </c>
      <c r="K20" s="2">
        <f>VLOOKUP(M20,Dim_Clientes!$A$1:$E$9,5,FALSE)</f>
        <v>1</v>
      </c>
      <c r="L20" s="2" t="str">
        <f>VLOOKUP(K20,Dim_Score!$A$1:$C$6,3,FALSE)</f>
        <v>Excelente</v>
      </c>
      <c r="M20" s="2">
        <v>1</v>
      </c>
      <c r="N20" s="2" t="str">
        <f t="shared" si="1"/>
        <v>Tom Cruise</v>
      </c>
      <c r="O20" s="2">
        <f>VLOOKUP(M20,Dim_Clientes!$A$1:$E$9,4,FALSE)</f>
        <v>1</v>
      </c>
      <c r="P20" s="2" t="str">
        <f>VLOOKUP(O20,Dim_Segmentos!$A$1:$D$4,4,FALSE)</f>
        <v>Jovens sem renda morando com os pais</v>
      </c>
      <c r="Q20" s="2" t="str">
        <f>VLOOKUP(O20,Dim_Segmentos!$A$1:$D$4,3,FALSE)</f>
        <v>Sem renda</v>
      </c>
      <c r="R20" s="2">
        <v>3</v>
      </c>
      <c r="S20" s="2" t="str">
        <f>VLOOKUP(Tabela2[[#This Row],[Cod Vendedor]],Dim_Vendedores!$A$1:$H$6,2,FALSE)</f>
        <v>Hulk</v>
      </c>
      <c r="T20" s="17">
        <v>9</v>
      </c>
      <c r="U20" s="17">
        <f>CONCATENATE(Tabela2[[#This Row],[Cod Produto]],Tabela2[[#This Row],[Data]])-1</f>
        <v>1143186</v>
      </c>
      <c r="V20" s="3">
        <f>VLOOKUP(Tabela2[[#This Row],[Cod_busca]],Precos!A:H,8,TRUE)*Tabela2[[#This Row],[Qtide Vendida]]</f>
        <v>153</v>
      </c>
      <c r="W20" s="3">
        <f>VLOOKUP(Tabela2[[#This Row],[Cod_busca]],Precos!A:G,7,TRUE)*Tabela2[[#This Row],[Qtide Vendida]]</f>
        <v>99</v>
      </c>
      <c r="X20" s="7">
        <f t="shared" si="2"/>
        <v>54</v>
      </c>
    </row>
    <row r="21" spans="1:24" x14ac:dyDescent="0.3">
      <c r="A21" s="2">
        <v>20</v>
      </c>
      <c r="B21" s="17">
        <v>1</v>
      </c>
      <c r="C21" s="16">
        <f>VLOOKUP(B21,Dim_Periodos!$A$1:$D$181,2,FALSE)</f>
        <v>43101</v>
      </c>
      <c r="D21" s="16" t="str">
        <f>VLOOKUP(B21,Dim_Periodos!$A$1:$D$181,3,FALSE)</f>
        <v>Não</v>
      </c>
      <c r="E21" s="17">
        <f>VLOOKUP(B21,Dim_Periodos!$A$1:$D$181,4,FALSE)</f>
        <v>1</v>
      </c>
      <c r="F21" s="2">
        <v>1</v>
      </c>
      <c r="G21" s="2" t="str">
        <f t="shared" si="0"/>
        <v>Vinhos S.A</v>
      </c>
      <c r="H21" s="2">
        <v>12</v>
      </c>
      <c r="I21" s="2" t="str">
        <f>VLOOKUP(Tabela2[[#This Row],[Cod Produto]],Dim_Produtos!A:B,2,FALSE)</f>
        <v>Vinho Italiano</v>
      </c>
      <c r="J21" s="2" t="str">
        <f>VLOOKUP(Tabela2[[#This Row],[Cod Produto]],Dim_Produtos!A:C,3,FALSE)</f>
        <v>Itália</v>
      </c>
      <c r="K21" s="2">
        <f>VLOOKUP(M21,Dim_Clientes!$A$1:$E$9,5,FALSE)</f>
        <v>4</v>
      </c>
      <c r="L21" s="2" t="str">
        <f>VLOOKUP(K21,Dim_Score!$A$1:$C$6,3,FALSE)</f>
        <v>Restrições</v>
      </c>
      <c r="M21" s="2">
        <v>6</v>
      </c>
      <c r="N21" s="2" t="str">
        <f t="shared" si="1"/>
        <v>George Clooney</v>
      </c>
      <c r="O21" s="2">
        <f>VLOOKUP(M21,Dim_Clientes!$A$1:$E$9,4,FALSE)</f>
        <v>1</v>
      </c>
      <c r="P21" s="2" t="str">
        <f>VLOOKUP(O21,Dim_Segmentos!$A$1:$D$4,4,FALSE)</f>
        <v>Jovens sem renda morando com os pais</v>
      </c>
      <c r="Q21" s="2" t="str">
        <f>VLOOKUP(O21,Dim_Segmentos!$A$1:$D$4,3,FALSE)</f>
        <v>Sem renda</v>
      </c>
      <c r="R21" s="2">
        <v>4</v>
      </c>
      <c r="S21" s="2" t="str">
        <f>VLOOKUP(Tabela2[[#This Row],[Cod Vendedor]],Dim_Vendedores!$A$1:$H$6,2,FALSE)</f>
        <v>Scarlet</v>
      </c>
      <c r="T21" s="17">
        <v>4</v>
      </c>
      <c r="U21" s="17">
        <f>CONCATENATE(Tabela2[[#This Row],[Cod Produto]],Tabela2[[#This Row],[Data]])-1</f>
        <v>1243100</v>
      </c>
      <c r="V21" s="3">
        <f>VLOOKUP(Tabela2[[#This Row],[Cod_busca]],Precos!A:H,8,TRUE)*Tabela2[[#This Row],[Qtide Vendida]]</f>
        <v>68</v>
      </c>
      <c r="W21" s="3">
        <f>VLOOKUP(Tabela2[[#This Row],[Cod_busca]],Precos!A:G,7,TRUE)*Tabela2[[#This Row],[Qtide Vendida]]</f>
        <v>36</v>
      </c>
      <c r="X21" s="7">
        <f t="shared" si="2"/>
        <v>32</v>
      </c>
    </row>
    <row r="22" spans="1:24" x14ac:dyDescent="0.3">
      <c r="A22" s="2">
        <v>21</v>
      </c>
      <c r="B22" s="17">
        <v>36</v>
      </c>
      <c r="C22" s="16">
        <f>VLOOKUP(B22,Dim_Periodos!$A$1:$D$181,2,FALSE)</f>
        <v>43136</v>
      </c>
      <c r="D22" s="16" t="str">
        <f>VLOOKUP(B22,Dim_Periodos!$A$1:$D$181,3,FALSE)</f>
        <v>Não</v>
      </c>
      <c r="E22" s="17">
        <f>VLOOKUP(B22,Dim_Periodos!$A$1:$D$181,4,FALSE)</f>
        <v>2</v>
      </c>
      <c r="F22" s="2">
        <v>3</v>
      </c>
      <c r="G22" s="2" t="str">
        <f t="shared" si="0"/>
        <v>Vinhos LTDA</v>
      </c>
      <c r="H22" s="2">
        <v>13</v>
      </c>
      <c r="I22" s="2" t="str">
        <f>VLOOKUP(Tabela2[[#This Row],[Cod Produto]],Dim_Produtos!A:B,2,FALSE)</f>
        <v>Vinho Seco</v>
      </c>
      <c r="J22" s="2" t="str">
        <f>VLOOKUP(Tabela2[[#This Row],[Cod Produto]],Dim_Produtos!A:C,3,FALSE)</f>
        <v>Califónia</v>
      </c>
      <c r="K22" s="2">
        <f>VLOOKUP(M22,Dim_Clientes!$A$1:$E$9,5,FALSE)</f>
        <v>4</v>
      </c>
      <c r="L22" s="2" t="str">
        <f>VLOOKUP(K22,Dim_Score!$A$1:$C$6,3,FALSE)</f>
        <v>Restrições</v>
      </c>
      <c r="M22" s="2">
        <v>8</v>
      </c>
      <c r="N22" s="2" t="str">
        <f t="shared" si="1"/>
        <v>Julia Roberts</v>
      </c>
      <c r="O22" s="2">
        <f>VLOOKUP(M22,Dim_Clientes!$A$1:$E$9,4,FALSE)</f>
        <v>1</v>
      </c>
      <c r="P22" s="2" t="str">
        <f>VLOOKUP(O22,Dim_Segmentos!$A$1:$D$4,4,FALSE)</f>
        <v>Jovens sem renda morando com os pais</v>
      </c>
      <c r="Q22" s="2" t="str">
        <f>VLOOKUP(O22,Dim_Segmentos!$A$1:$D$4,3,FALSE)</f>
        <v>Sem renda</v>
      </c>
      <c r="R22" s="2">
        <v>2</v>
      </c>
      <c r="S22" s="2" t="str">
        <f>VLOOKUP(Tabela2[[#This Row],[Cod Vendedor]],Dim_Vendedores!$A$1:$H$6,2,FALSE)</f>
        <v>Batman</v>
      </c>
      <c r="T22" s="17">
        <v>6</v>
      </c>
      <c r="U22" s="17">
        <f>CONCATENATE(Tabela2[[#This Row],[Cod Produto]],Tabela2[[#This Row],[Data]])-1</f>
        <v>1343135</v>
      </c>
      <c r="V22" s="3">
        <f>VLOOKUP(Tabela2[[#This Row],[Cod_busca]],Precos!A:H,8,TRUE)*Tabela2[[#This Row],[Qtide Vendida]]</f>
        <v>90</v>
      </c>
      <c r="W22" s="3">
        <f>VLOOKUP(Tabela2[[#This Row],[Cod_busca]],Precos!A:G,7,TRUE)*Tabela2[[#This Row],[Qtide Vendida]]</f>
        <v>57</v>
      </c>
      <c r="X22" s="7">
        <f t="shared" si="2"/>
        <v>33</v>
      </c>
    </row>
    <row r="23" spans="1:24" x14ac:dyDescent="0.3">
      <c r="A23" s="2">
        <v>22</v>
      </c>
      <c r="B23" s="17">
        <v>164</v>
      </c>
      <c r="C23" s="16">
        <f>VLOOKUP(B23,Dim_Periodos!$A$1:$D$181,2,FALSE)</f>
        <v>43264</v>
      </c>
      <c r="D23" s="16" t="str">
        <f>VLOOKUP(B23,Dim_Periodos!$A$1:$D$181,3,FALSE)</f>
        <v>Não</v>
      </c>
      <c r="E23" s="17">
        <f>VLOOKUP(B23,Dim_Periodos!$A$1:$D$181,4,FALSE)</f>
        <v>6</v>
      </c>
      <c r="F23" s="2">
        <v>4</v>
      </c>
      <c r="G23" s="2" t="str">
        <f t="shared" si="0"/>
        <v>Vinhos Ouro</v>
      </c>
      <c r="H23" s="2">
        <v>9</v>
      </c>
      <c r="I23" s="2" t="str">
        <f>VLOOKUP(Tabela2[[#This Row],[Cod Produto]],Dim_Produtos!A:B,2,FALSE)</f>
        <v>Vinho Uva Verde</v>
      </c>
      <c r="J23" s="2" t="str">
        <f>VLOOKUP(Tabela2[[#This Row],[Cod Produto]],Dim_Produtos!A:C,3,FALSE)</f>
        <v>Brasil</v>
      </c>
      <c r="K23" s="2">
        <f>VLOOKUP(M23,Dim_Clientes!$A$1:$E$9,5,FALSE)</f>
        <v>1</v>
      </c>
      <c r="L23" s="2" t="str">
        <f>VLOOKUP(K23,Dim_Score!$A$1:$C$6,3,FALSE)</f>
        <v>Excelente</v>
      </c>
      <c r="M23" s="2">
        <v>1</v>
      </c>
      <c r="N23" s="2" t="str">
        <f t="shared" si="1"/>
        <v>Tom Cruise</v>
      </c>
      <c r="O23" s="2">
        <f>VLOOKUP(M23,Dim_Clientes!$A$1:$E$9,4,FALSE)</f>
        <v>1</v>
      </c>
      <c r="P23" s="2" t="str">
        <f>VLOOKUP(O23,Dim_Segmentos!$A$1:$D$4,4,FALSE)</f>
        <v>Jovens sem renda morando com os pais</v>
      </c>
      <c r="Q23" s="2" t="str">
        <f>VLOOKUP(O23,Dim_Segmentos!$A$1:$D$4,3,FALSE)</f>
        <v>Sem renda</v>
      </c>
      <c r="R23" s="2">
        <v>1</v>
      </c>
      <c r="S23" s="2" t="str">
        <f>VLOOKUP(Tabela2[[#This Row],[Cod Vendedor]],Dim_Vendedores!$A$1:$H$6,2,FALSE)</f>
        <v>Thor</v>
      </c>
      <c r="T23" s="17">
        <v>3</v>
      </c>
      <c r="U23" s="17">
        <f>CONCATENATE(Tabela2[[#This Row],[Cod Produto]],Tabela2[[#This Row],[Data]])-1</f>
        <v>943263</v>
      </c>
      <c r="V23" s="3">
        <f>VLOOKUP(Tabela2[[#This Row],[Cod_busca]],Precos!A:H,8,TRUE)*Tabela2[[#This Row],[Qtide Vendida]]</f>
        <v>48</v>
      </c>
      <c r="W23" s="3">
        <f>VLOOKUP(Tabela2[[#This Row],[Cod_busca]],Precos!A:G,7,TRUE)*Tabela2[[#This Row],[Qtide Vendida]]</f>
        <v>30</v>
      </c>
      <c r="X23" s="7">
        <f t="shared" si="2"/>
        <v>18</v>
      </c>
    </row>
    <row r="24" spans="1:24" x14ac:dyDescent="0.3">
      <c r="A24" s="2">
        <v>23</v>
      </c>
      <c r="B24" s="17">
        <v>100</v>
      </c>
      <c r="C24" s="16">
        <f>VLOOKUP(B24,Dim_Periodos!$A$1:$D$181,2,FALSE)</f>
        <v>43200</v>
      </c>
      <c r="D24" s="16" t="str">
        <f>VLOOKUP(B24,Dim_Periodos!$A$1:$D$181,3,FALSE)</f>
        <v>Não</v>
      </c>
      <c r="E24" s="17">
        <f>VLOOKUP(B24,Dim_Periodos!$A$1:$D$181,4,FALSE)</f>
        <v>4</v>
      </c>
      <c r="F24" s="2">
        <v>3</v>
      </c>
      <c r="G24" s="2" t="str">
        <f t="shared" si="0"/>
        <v>Vinhos LTDA</v>
      </c>
      <c r="H24" s="2">
        <v>9</v>
      </c>
      <c r="I24" s="2" t="str">
        <f>VLOOKUP(Tabela2[[#This Row],[Cod Produto]],Dim_Produtos!A:B,2,FALSE)</f>
        <v>Vinho Uva Verde</v>
      </c>
      <c r="J24" s="2" t="str">
        <f>VLOOKUP(Tabela2[[#This Row],[Cod Produto]],Dim_Produtos!A:C,3,FALSE)</f>
        <v>Brasil</v>
      </c>
      <c r="K24" s="2">
        <f>VLOOKUP(M24,Dim_Clientes!$A$1:$E$9,5,FALSE)</f>
        <v>2</v>
      </c>
      <c r="L24" s="2" t="str">
        <f>VLOOKUP(K24,Dim_Score!$A$1:$C$6,3,FALSE)</f>
        <v xml:space="preserve">Muito Bom </v>
      </c>
      <c r="M24" s="2">
        <v>3</v>
      </c>
      <c r="N24" s="2" t="str">
        <f t="shared" si="1"/>
        <v>Orlando Bloom</v>
      </c>
      <c r="O24" s="2">
        <f>VLOOKUP(M24,Dim_Clientes!$A$1:$E$9,4,FALSE)</f>
        <v>3</v>
      </c>
      <c r="P24" s="2" t="str">
        <f>VLOOKUP(O24,Dim_Segmentos!$A$1:$D$4,4,FALSE)</f>
        <v>Adultos experientes e estáveis Financeiramente</v>
      </c>
      <c r="Q24" s="2" t="str">
        <f>VLOOKUP(O24,Dim_Segmentos!$A$1:$D$4,3,FALSE)</f>
        <v>Até dez salários</v>
      </c>
      <c r="R24" s="2">
        <v>4</v>
      </c>
      <c r="S24" s="2" t="str">
        <f>VLOOKUP(Tabela2[[#This Row],[Cod Vendedor]],Dim_Vendedores!$A$1:$H$6,2,FALSE)</f>
        <v>Scarlet</v>
      </c>
      <c r="T24" s="17">
        <v>9</v>
      </c>
      <c r="U24" s="17">
        <f>CONCATENATE(Tabela2[[#This Row],[Cod Produto]],Tabela2[[#This Row],[Data]])-1</f>
        <v>943199</v>
      </c>
      <c r="V24" s="3">
        <f>VLOOKUP(Tabela2[[#This Row],[Cod_busca]],Precos!A:H,8,TRUE)*Tabela2[[#This Row],[Qtide Vendida]]</f>
        <v>144</v>
      </c>
      <c r="W24" s="3">
        <f>VLOOKUP(Tabela2[[#This Row],[Cod_busca]],Precos!A:G,7,TRUE)*Tabela2[[#This Row],[Qtide Vendida]]</f>
        <v>90</v>
      </c>
      <c r="X24" s="7">
        <f t="shared" si="2"/>
        <v>54</v>
      </c>
    </row>
    <row r="25" spans="1:24" x14ac:dyDescent="0.3">
      <c r="A25" s="2">
        <v>24</v>
      </c>
      <c r="B25" s="17">
        <v>36</v>
      </c>
      <c r="C25" s="16">
        <f>VLOOKUP(B25,Dim_Periodos!$A$1:$D$181,2,FALSE)</f>
        <v>43136</v>
      </c>
      <c r="D25" s="16" t="str">
        <f>VLOOKUP(B25,Dim_Periodos!$A$1:$D$181,3,FALSE)</f>
        <v>Não</v>
      </c>
      <c r="E25" s="17">
        <f>VLOOKUP(B25,Dim_Periodos!$A$1:$D$181,4,FALSE)</f>
        <v>2</v>
      </c>
      <c r="F25" s="2">
        <v>1</v>
      </c>
      <c r="G25" s="2" t="str">
        <f t="shared" si="0"/>
        <v>Vinhos S.A</v>
      </c>
      <c r="H25" s="2">
        <v>11</v>
      </c>
      <c r="I25" s="2" t="str">
        <f>VLOOKUP(Tabela2[[#This Row],[Cod Produto]],Dim_Produtos!A:B,2,FALSE)</f>
        <v>Vinho Português</v>
      </c>
      <c r="J25" s="2" t="str">
        <f>VLOOKUP(Tabela2[[#This Row],[Cod Produto]],Dim_Produtos!A:C,3,FALSE)</f>
        <v>Portugal</v>
      </c>
      <c r="K25" s="2">
        <f>VLOOKUP(M25,Dim_Clientes!$A$1:$E$9,5,FALSE)</f>
        <v>1</v>
      </c>
      <c r="L25" s="2" t="str">
        <f>VLOOKUP(K25,Dim_Score!$A$1:$C$6,3,FALSE)</f>
        <v>Excelente</v>
      </c>
      <c r="M25" s="2">
        <v>2</v>
      </c>
      <c r="N25" s="2" t="str">
        <f t="shared" si="1"/>
        <v>Anthony Hopkins</v>
      </c>
      <c r="O25" s="2">
        <f>VLOOKUP(M25,Dim_Clientes!$A$1:$E$9,4,FALSE)</f>
        <v>2</v>
      </c>
      <c r="P25" s="2" t="str">
        <f>VLOOKUP(O25,Dim_Segmentos!$A$1:$D$4,4,FALSE)</f>
        <v>Jovens recém formados</v>
      </c>
      <c r="Q25" s="2" t="str">
        <f>VLOOKUP(O25,Dim_Segmentos!$A$1:$D$4,3,FALSE)</f>
        <v>Dois Salários</v>
      </c>
      <c r="R25" s="2">
        <v>3</v>
      </c>
      <c r="S25" s="2" t="str">
        <f>VLOOKUP(Tabela2[[#This Row],[Cod Vendedor]],Dim_Vendedores!$A$1:$H$6,2,FALSE)</f>
        <v>Hulk</v>
      </c>
      <c r="T25" s="17">
        <v>6</v>
      </c>
      <c r="U25" s="17">
        <f>CONCATENATE(Tabela2[[#This Row],[Cod Produto]],Tabela2[[#This Row],[Data]])-1</f>
        <v>1143135</v>
      </c>
      <c r="V25" s="3">
        <f>VLOOKUP(Tabela2[[#This Row],[Cod_busca]],Precos!A:H,8,TRUE)*Tabela2[[#This Row],[Qtide Vendida]]</f>
        <v>102</v>
      </c>
      <c r="W25" s="3">
        <f>VLOOKUP(Tabela2[[#This Row],[Cod_busca]],Precos!A:G,7,TRUE)*Tabela2[[#This Row],[Qtide Vendida]]</f>
        <v>66</v>
      </c>
      <c r="X25" s="7">
        <f t="shared" si="2"/>
        <v>36</v>
      </c>
    </row>
    <row r="26" spans="1:24" x14ac:dyDescent="0.3">
      <c r="A26" s="2">
        <v>25</v>
      </c>
      <c r="B26" s="17">
        <v>112</v>
      </c>
      <c r="C26" s="16">
        <f>VLOOKUP(B26,Dim_Periodos!$A$1:$D$181,2,FALSE)</f>
        <v>43212</v>
      </c>
      <c r="D26" s="16" t="str">
        <f>VLOOKUP(B26,Dim_Periodos!$A$1:$D$181,3,FALSE)</f>
        <v>Sim</v>
      </c>
      <c r="E26" s="17">
        <f>VLOOKUP(B26,Dim_Periodos!$A$1:$D$181,4,FALSE)</f>
        <v>4</v>
      </c>
      <c r="F26" s="2">
        <v>4</v>
      </c>
      <c r="G26" s="2" t="str">
        <f t="shared" si="0"/>
        <v>Vinhos Ouro</v>
      </c>
      <c r="H26" s="2">
        <v>12</v>
      </c>
      <c r="I26" s="2" t="str">
        <f>VLOOKUP(Tabela2[[#This Row],[Cod Produto]],Dim_Produtos!A:B,2,FALSE)</f>
        <v>Vinho Italiano</v>
      </c>
      <c r="J26" s="2" t="str">
        <f>VLOOKUP(Tabela2[[#This Row],[Cod Produto]],Dim_Produtos!A:C,3,FALSE)</f>
        <v>Itália</v>
      </c>
      <c r="K26" s="2">
        <f>VLOOKUP(M26,Dim_Clientes!$A$1:$E$9,5,FALSE)</f>
        <v>5</v>
      </c>
      <c r="L26" s="2" t="str">
        <f>VLOOKUP(K26,Dim_Score!$A$1:$C$6,3,FALSE)</f>
        <v>Inaceitável</v>
      </c>
      <c r="M26" s="2">
        <v>7</v>
      </c>
      <c r="N26" s="2" t="str">
        <f t="shared" si="1"/>
        <v>Matt Demon</v>
      </c>
      <c r="O26" s="2">
        <f>VLOOKUP(M26,Dim_Clientes!$A$1:$E$9,4,FALSE)</f>
        <v>3</v>
      </c>
      <c r="P26" s="2" t="str">
        <f>VLOOKUP(O26,Dim_Segmentos!$A$1:$D$4,4,FALSE)</f>
        <v>Adultos experientes e estáveis Financeiramente</v>
      </c>
      <c r="Q26" s="2" t="str">
        <f>VLOOKUP(O26,Dim_Segmentos!$A$1:$D$4,3,FALSE)</f>
        <v>Até dez salários</v>
      </c>
      <c r="R26" s="2">
        <v>1</v>
      </c>
      <c r="S26" s="2" t="str">
        <f>VLOOKUP(Tabela2[[#This Row],[Cod Vendedor]],Dim_Vendedores!$A$1:$H$6,2,FALSE)</f>
        <v>Thor</v>
      </c>
      <c r="T26" s="17">
        <v>10</v>
      </c>
      <c r="U26" s="17">
        <f>CONCATENATE(Tabela2[[#This Row],[Cod Produto]],Tabela2[[#This Row],[Data]])-1</f>
        <v>1243211</v>
      </c>
      <c r="V26" s="3">
        <f>VLOOKUP(Tabela2[[#This Row],[Cod_busca]],Precos!A:H,8,TRUE)*Tabela2[[#This Row],[Qtide Vendida]]</f>
        <v>170</v>
      </c>
      <c r="W26" s="3">
        <f>VLOOKUP(Tabela2[[#This Row],[Cod_busca]],Precos!A:G,7,TRUE)*Tabela2[[#This Row],[Qtide Vendida]]</f>
        <v>90</v>
      </c>
      <c r="X26" s="7">
        <f t="shared" si="2"/>
        <v>80</v>
      </c>
    </row>
    <row r="27" spans="1:24" x14ac:dyDescent="0.3">
      <c r="A27" s="2">
        <v>26</v>
      </c>
      <c r="B27" s="17">
        <v>124</v>
      </c>
      <c r="C27" s="16">
        <f>VLOOKUP(B27,Dim_Periodos!$A$1:$D$181,2,FALSE)</f>
        <v>43224</v>
      </c>
      <c r="D27" s="16" t="str">
        <f>VLOOKUP(B27,Dim_Periodos!$A$1:$D$181,3,FALSE)</f>
        <v>Não</v>
      </c>
      <c r="E27" s="17">
        <f>VLOOKUP(B27,Dim_Periodos!$A$1:$D$181,4,FALSE)</f>
        <v>5</v>
      </c>
      <c r="F27" s="2">
        <v>3</v>
      </c>
      <c r="G27" s="2" t="str">
        <f t="shared" si="0"/>
        <v>Vinhos LTDA</v>
      </c>
      <c r="H27" s="2">
        <v>11</v>
      </c>
      <c r="I27" s="2" t="str">
        <f>VLOOKUP(Tabela2[[#This Row],[Cod Produto]],Dim_Produtos!A:B,2,FALSE)</f>
        <v>Vinho Português</v>
      </c>
      <c r="J27" s="2" t="str">
        <f>VLOOKUP(Tabela2[[#This Row],[Cod Produto]],Dim_Produtos!A:C,3,FALSE)</f>
        <v>Portugal</v>
      </c>
      <c r="K27" s="2">
        <f>VLOOKUP(M27,Dim_Clientes!$A$1:$E$9,5,FALSE)</f>
        <v>3</v>
      </c>
      <c r="L27" s="2" t="str">
        <f>VLOOKUP(K27,Dim_Score!$A$1:$C$6,3,FALSE)</f>
        <v>Bom</v>
      </c>
      <c r="M27" s="2">
        <v>5</v>
      </c>
      <c r="N27" s="2" t="str">
        <f t="shared" si="1"/>
        <v>Antonio Banderas</v>
      </c>
      <c r="O27" s="2">
        <f>VLOOKUP(M27,Dim_Clientes!$A$1:$E$9,4,FALSE)</f>
        <v>2</v>
      </c>
      <c r="P27" s="2" t="str">
        <f>VLOOKUP(O27,Dim_Segmentos!$A$1:$D$4,4,FALSE)</f>
        <v>Jovens recém formados</v>
      </c>
      <c r="Q27" s="2" t="str">
        <f>VLOOKUP(O27,Dim_Segmentos!$A$1:$D$4,3,FALSE)</f>
        <v>Dois Salários</v>
      </c>
      <c r="R27" s="2">
        <v>4</v>
      </c>
      <c r="S27" s="2" t="str">
        <f>VLOOKUP(Tabela2[[#This Row],[Cod Vendedor]],Dim_Vendedores!$A$1:$H$6,2,FALSE)</f>
        <v>Scarlet</v>
      </c>
      <c r="T27" s="17">
        <v>1</v>
      </c>
      <c r="U27" s="17">
        <f>CONCATENATE(Tabela2[[#This Row],[Cod Produto]],Tabela2[[#This Row],[Data]])-1</f>
        <v>1143223</v>
      </c>
      <c r="V27" s="3">
        <f>VLOOKUP(Tabela2[[#This Row],[Cod_busca]],Precos!A:H,8,TRUE)*Tabela2[[#This Row],[Qtide Vendida]]</f>
        <v>17</v>
      </c>
      <c r="W27" s="3">
        <f>VLOOKUP(Tabela2[[#This Row],[Cod_busca]],Precos!A:G,7,TRUE)*Tabela2[[#This Row],[Qtide Vendida]]</f>
        <v>9</v>
      </c>
      <c r="X27" s="7">
        <f t="shared" si="2"/>
        <v>8</v>
      </c>
    </row>
    <row r="28" spans="1:24" x14ac:dyDescent="0.3">
      <c r="A28" s="2">
        <v>27</v>
      </c>
      <c r="B28" s="17">
        <v>142</v>
      </c>
      <c r="C28" s="16">
        <f>VLOOKUP(B28,Dim_Periodos!$A$1:$D$181,2,FALSE)</f>
        <v>43242</v>
      </c>
      <c r="D28" s="16" t="str">
        <f>VLOOKUP(B28,Dim_Periodos!$A$1:$D$181,3,FALSE)</f>
        <v>Não</v>
      </c>
      <c r="E28" s="17">
        <f>VLOOKUP(B28,Dim_Periodos!$A$1:$D$181,4,FALSE)</f>
        <v>5</v>
      </c>
      <c r="F28" s="2">
        <v>1</v>
      </c>
      <c r="G28" s="2" t="str">
        <f t="shared" si="0"/>
        <v>Vinhos S.A</v>
      </c>
      <c r="H28" s="2">
        <v>13</v>
      </c>
      <c r="I28" s="2" t="str">
        <f>VLOOKUP(Tabela2[[#This Row],[Cod Produto]],Dim_Produtos!A:B,2,FALSE)</f>
        <v>Vinho Seco</v>
      </c>
      <c r="J28" s="2" t="str">
        <f>VLOOKUP(Tabela2[[#This Row],[Cod Produto]],Dim_Produtos!A:C,3,FALSE)</f>
        <v>Califónia</v>
      </c>
      <c r="K28" s="2">
        <f>VLOOKUP(M28,Dim_Clientes!$A$1:$E$9,5,FALSE)</f>
        <v>2</v>
      </c>
      <c r="L28" s="2" t="str">
        <f>VLOOKUP(K28,Dim_Score!$A$1:$C$6,3,FALSE)</f>
        <v xml:space="preserve">Muito Bom </v>
      </c>
      <c r="M28" s="2">
        <v>4</v>
      </c>
      <c r="N28" s="2" t="str">
        <f t="shared" si="1"/>
        <v>Al Pacino</v>
      </c>
      <c r="O28" s="2">
        <f>VLOOKUP(M28,Dim_Clientes!$A$1:$E$9,4,FALSE)</f>
        <v>3</v>
      </c>
      <c r="P28" s="2" t="str">
        <f>VLOOKUP(O28,Dim_Segmentos!$A$1:$D$4,4,FALSE)</f>
        <v>Adultos experientes e estáveis Financeiramente</v>
      </c>
      <c r="Q28" s="2" t="str">
        <f>VLOOKUP(O28,Dim_Segmentos!$A$1:$D$4,3,FALSE)</f>
        <v>Até dez salários</v>
      </c>
      <c r="R28" s="2">
        <v>2</v>
      </c>
      <c r="S28" s="2" t="str">
        <f>VLOOKUP(Tabela2[[#This Row],[Cod Vendedor]],Dim_Vendedores!$A$1:$H$6,2,FALSE)</f>
        <v>Batman</v>
      </c>
      <c r="T28" s="17">
        <v>8</v>
      </c>
      <c r="U28" s="17">
        <f>CONCATENATE(Tabela2[[#This Row],[Cod Produto]],Tabela2[[#This Row],[Data]])-1</f>
        <v>1343241</v>
      </c>
      <c r="V28" s="3">
        <f>VLOOKUP(Tabela2[[#This Row],[Cod_busca]],Precos!A:H,8,TRUE)*Tabela2[[#This Row],[Qtide Vendida]]</f>
        <v>120</v>
      </c>
      <c r="W28" s="3">
        <f>VLOOKUP(Tabela2[[#This Row],[Cod_busca]],Precos!A:G,7,TRUE)*Tabela2[[#This Row],[Qtide Vendida]]</f>
        <v>76</v>
      </c>
      <c r="X28" s="7">
        <f t="shared" si="2"/>
        <v>44</v>
      </c>
    </row>
    <row r="29" spans="1:24" x14ac:dyDescent="0.3">
      <c r="A29" s="2">
        <v>28</v>
      </c>
      <c r="B29" s="17">
        <v>54</v>
      </c>
      <c r="C29" s="16">
        <f>VLOOKUP(B29,Dim_Periodos!$A$1:$D$181,2,FALSE)</f>
        <v>43154</v>
      </c>
      <c r="D29" s="16" t="str">
        <f>VLOOKUP(B29,Dim_Periodos!$A$1:$D$181,3,FALSE)</f>
        <v>Não</v>
      </c>
      <c r="E29" s="17">
        <f>VLOOKUP(B29,Dim_Periodos!$A$1:$D$181,4,FALSE)</f>
        <v>2</v>
      </c>
      <c r="F29" s="2">
        <v>2</v>
      </c>
      <c r="G29" s="2" t="str">
        <f t="shared" si="0"/>
        <v>Uvas S.A</v>
      </c>
      <c r="H29" s="2">
        <v>9</v>
      </c>
      <c r="I29" s="2" t="str">
        <f>VLOOKUP(Tabela2[[#This Row],[Cod Produto]],Dim_Produtos!A:B,2,FALSE)</f>
        <v>Vinho Uva Verde</v>
      </c>
      <c r="J29" s="2" t="str">
        <f>VLOOKUP(Tabela2[[#This Row],[Cod Produto]],Dim_Produtos!A:C,3,FALSE)</f>
        <v>Brasil</v>
      </c>
      <c r="K29" s="2">
        <f>VLOOKUP(M29,Dim_Clientes!$A$1:$E$9,5,FALSE)</f>
        <v>2</v>
      </c>
      <c r="L29" s="2" t="str">
        <f>VLOOKUP(K29,Dim_Score!$A$1:$C$6,3,FALSE)</f>
        <v xml:space="preserve">Muito Bom </v>
      </c>
      <c r="M29" s="2">
        <v>3</v>
      </c>
      <c r="N29" s="2" t="str">
        <f t="shared" si="1"/>
        <v>Orlando Bloom</v>
      </c>
      <c r="O29" s="2">
        <f>VLOOKUP(M29,Dim_Clientes!$A$1:$E$9,4,FALSE)</f>
        <v>3</v>
      </c>
      <c r="P29" s="2" t="str">
        <f>VLOOKUP(O29,Dim_Segmentos!$A$1:$D$4,4,FALSE)</f>
        <v>Adultos experientes e estáveis Financeiramente</v>
      </c>
      <c r="Q29" s="2" t="str">
        <f>VLOOKUP(O29,Dim_Segmentos!$A$1:$D$4,3,FALSE)</f>
        <v>Até dez salários</v>
      </c>
      <c r="R29" s="2">
        <v>4</v>
      </c>
      <c r="S29" s="2" t="str">
        <f>VLOOKUP(Tabela2[[#This Row],[Cod Vendedor]],Dim_Vendedores!$A$1:$H$6,2,FALSE)</f>
        <v>Scarlet</v>
      </c>
      <c r="T29" s="17">
        <v>10</v>
      </c>
      <c r="U29" s="17">
        <f>CONCATENATE(Tabela2[[#This Row],[Cod Produto]],Tabela2[[#This Row],[Data]])-1</f>
        <v>943153</v>
      </c>
      <c r="V29" s="3">
        <f>VLOOKUP(Tabela2[[#This Row],[Cod_busca]],Precos!A:H,8,TRUE)*Tabela2[[#This Row],[Qtide Vendida]]</f>
        <v>160</v>
      </c>
      <c r="W29" s="3">
        <f>VLOOKUP(Tabela2[[#This Row],[Cod_busca]],Precos!A:G,7,TRUE)*Tabela2[[#This Row],[Qtide Vendida]]</f>
        <v>100</v>
      </c>
      <c r="X29" s="7">
        <f>V29-W29</f>
        <v>60</v>
      </c>
    </row>
    <row r="30" spans="1:24" x14ac:dyDescent="0.3">
      <c r="A30" s="2">
        <v>29</v>
      </c>
      <c r="B30" s="17">
        <v>171</v>
      </c>
      <c r="C30" s="16">
        <f>VLOOKUP(B30,Dim_Periodos!$A$1:$D$181,2,FALSE)</f>
        <v>43271</v>
      </c>
      <c r="D30" s="16" t="str">
        <f>VLOOKUP(B30,Dim_Periodos!$A$1:$D$181,3,FALSE)</f>
        <v>Não</v>
      </c>
      <c r="E30" s="17">
        <f>VLOOKUP(B30,Dim_Periodos!$A$1:$D$181,4,FALSE)</f>
        <v>6</v>
      </c>
      <c r="F30" s="2">
        <v>1</v>
      </c>
      <c r="G30" s="2" t="str">
        <f t="shared" si="0"/>
        <v>Vinhos S.A</v>
      </c>
      <c r="H30" s="2">
        <v>11</v>
      </c>
      <c r="I30" s="2" t="str">
        <f>VLOOKUP(Tabela2[[#This Row],[Cod Produto]],Dim_Produtos!A:B,2,FALSE)</f>
        <v>Vinho Português</v>
      </c>
      <c r="J30" s="2" t="str">
        <f>VLOOKUP(Tabela2[[#This Row],[Cod Produto]],Dim_Produtos!A:C,3,FALSE)</f>
        <v>Portugal</v>
      </c>
      <c r="K30" s="2">
        <f>VLOOKUP(M30,Dim_Clientes!$A$1:$E$9,5,FALSE)</f>
        <v>5</v>
      </c>
      <c r="L30" s="2" t="str">
        <f>VLOOKUP(K30,Dim_Score!$A$1:$C$6,3,FALSE)</f>
        <v>Inaceitável</v>
      </c>
      <c r="M30" s="2">
        <v>7</v>
      </c>
      <c r="N30" s="2" t="str">
        <f t="shared" si="1"/>
        <v>Matt Demon</v>
      </c>
      <c r="O30" s="2">
        <f>VLOOKUP(M30,Dim_Clientes!$A$1:$E$9,4,FALSE)</f>
        <v>3</v>
      </c>
      <c r="P30" s="2" t="str">
        <f>VLOOKUP(O30,Dim_Segmentos!$A$1:$D$4,4,FALSE)</f>
        <v>Adultos experientes e estáveis Financeiramente</v>
      </c>
      <c r="Q30" s="2" t="str">
        <f>VLOOKUP(O30,Dim_Segmentos!$A$1:$D$4,3,FALSE)</f>
        <v>Até dez salários</v>
      </c>
      <c r="R30" s="2">
        <v>3</v>
      </c>
      <c r="S30" s="2" t="str">
        <f>VLOOKUP(Tabela2[[#This Row],[Cod Vendedor]],Dim_Vendedores!$A$1:$H$6,2,FALSE)</f>
        <v>Hulk</v>
      </c>
      <c r="T30" s="17">
        <v>7</v>
      </c>
      <c r="U30" s="17">
        <f>CONCATENATE(Tabela2[[#This Row],[Cod Produto]],Tabela2[[#This Row],[Data]])-1</f>
        <v>1143270</v>
      </c>
      <c r="V30" s="3">
        <f>VLOOKUP(Tabela2[[#This Row],[Cod_busca]],Precos!A:H,8,TRUE)*Tabela2[[#This Row],[Qtide Vendida]]</f>
        <v>119</v>
      </c>
      <c r="W30" s="3">
        <f>VLOOKUP(Tabela2[[#This Row],[Cod_busca]],Precos!A:G,7,TRUE)*Tabela2[[#This Row],[Qtide Vendida]]</f>
        <v>63</v>
      </c>
      <c r="X30" s="7">
        <f t="shared" ref="X30:X93" si="3">V30-W30</f>
        <v>56</v>
      </c>
    </row>
    <row r="31" spans="1:24" x14ac:dyDescent="0.3">
      <c r="A31" s="2">
        <v>30</v>
      </c>
      <c r="B31" s="17">
        <v>112</v>
      </c>
      <c r="C31" s="16">
        <f>VLOOKUP(B31,Dim_Periodos!$A$1:$D$181,2,FALSE)</f>
        <v>43212</v>
      </c>
      <c r="D31" s="16" t="str">
        <f>VLOOKUP(B31,Dim_Periodos!$A$1:$D$181,3,FALSE)</f>
        <v>Sim</v>
      </c>
      <c r="E31" s="17">
        <f>VLOOKUP(B31,Dim_Periodos!$A$1:$D$181,4,FALSE)</f>
        <v>4</v>
      </c>
      <c r="F31" s="2">
        <v>1</v>
      </c>
      <c r="G31" s="2" t="str">
        <f t="shared" si="0"/>
        <v>Vinhos S.A</v>
      </c>
      <c r="H31" s="2">
        <v>14</v>
      </c>
      <c r="I31" s="2" t="str">
        <f>VLOOKUP(Tabela2[[#This Row],[Cod Produto]],Dim_Produtos!A:B,2,FALSE)</f>
        <v>Vinho Tinto</v>
      </c>
      <c r="J31" s="2" t="str">
        <f>VLOOKUP(Tabela2[[#This Row],[Cod Produto]],Dim_Produtos!A:C,3,FALSE)</f>
        <v>Inglaterra</v>
      </c>
      <c r="K31" s="2">
        <f>VLOOKUP(M31,Dim_Clientes!$A$1:$E$9,5,FALSE)</f>
        <v>4</v>
      </c>
      <c r="L31" s="2" t="str">
        <f>VLOOKUP(K31,Dim_Score!$A$1:$C$6,3,FALSE)</f>
        <v>Restrições</v>
      </c>
      <c r="M31" s="2">
        <v>8</v>
      </c>
      <c r="N31" s="2" t="str">
        <f t="shared" si="1"/>
        <v>Julia Roberts</v>
      </c>
      <c r="O31" s="2">
        <f>VLOOKUP(M31,Dim_Clientes!$A$1:$E$9,4,FALSE)</f>
        <v>1</v>
      </c>
      <c r="P31" s="2" t="str">
        <f>VLOOKUP(O31,Dim_Segmentos!$A$1:$D$4,4,FALSE)</f>
        <v>Jovens sem renda morando com os pais</v>
      </c>
      <c r="Q31" s="2" t="str">
        <f>VLOOKUP(O31,Dim_Segmentos!$A$1:$D$4,3,FALSE)</f>
        <v>Sem renda</v>
      </c>
      <c r="R31" s="2">
        <v>2</v>
      </c>
      <c r="S31" s="2" t="str">
        <f>VLOOKUP(Tabela2[[#This Row],[Cod Vendedor]],Dim_Vendedores!$A$1:$H$6,2,FALSE)</f>
        <v>Batman</v>
      </c>
      <c r="T31" s="17">
        <v>4</v>
      </c>
      <c r="U31" s="17">
        <f>CONCATENATE(Tabela2[[#This Row],[Cod Produto]],Tabela2[[#This Row],[Data]])-1</f>
        <v>1443211</v>
      </c>
      <c r="V31" s="3">
        <f>VLOOKUP(Tabela2[[#This Row],[Cod_busca]],Precos!A:H,8,TRUE)*Tabela2[[#This Row],[Qtide Vendida]]</f>
        <v>64</v>
      </c>
      <c r="W31" s="3">
        <f>VLOOKUP(Tabela2[[#This Row],[Cod_busca]],Precos!A:G,7,TRUE)*Tabela2[[#This Row],[Qtide Vendida]]</f>
        <v>40</v>
      </c>
      <c r="X31" s="7">
        <f t="shared" si="3"/>
        <v>24</v>
      </c>
    </row>
    <row r="32" spans="1:24" x14ac:dyDescent="0.3">
      <c r="A32" s="2">
        <v>31</v>
      </c>
      <c r="B32" s="17">
        <v>180</v>
      </c>
      <c r="C32" s="16">
        <f>VLOOKUP(B32,Dim_Periodos!$A$1:$D$181,2,FALSE)</f>
        <v>43280</v>
      </c>
      <c r="D32" s="16" t="str">
        <f>VLOOKUP(B32,Dim_Periodos!$A$1:$D$181,3,FALSE)</f>
        <v>Não</v>
      </c>
      <c r="E32" s="17">
        <f>VLOOKUP(B32,Dim_Periodos!$A$1:$D$181,4,FALSE)</f>
        <v>6</v>
      </c>
      <c r="F32" s="2">
        <v>2</v>
      </c>
      <c r="G32" s="2" t="str">
        <f t="shared" si="0"/>
        <v>Uvas S.A</v>
      </c>
      <c r="H32" s="2">
        <v>10</v>
      </c>
      <c r="I32" s="2" t="str">
        <f>VLOOKUP(Tabela2[[#This Row],[Cod Produto]],Dim_Produtos!A:B,2,FALSE)</f>
        <v>Vinho Uva Doce</v>
      </c>
      <c r="J32" s="2" t="str">
        <f>VLOOKUP(Tabela2[[#This Row],[Cod Produto]],Dim_Produtos!A:C,3,FALSE)</f>
        <v>Brasil</v>
      </c>
      <c r="K32" s="2">
        <f>VLOOKUP(M32,Dim_Clientes!$A$1:$E$9,5,FALSE)</f>
        <v>3</v>
      </c>
      <c r="L32" s="2" t="str">
        <f>VLOOKUP(K32,Dim_Score!$A$1:$C$6,3,FALSE)</f>
        <v>Bom</v>
      </c>
      <c r="M32" s="2">
        <v>5</v>
      </c>
      <c r="N32" s="2" t="str">
        <f t="shared" si="1"/>
        <v>Antonio Banderas</v>
      </c>
      <c r="O32" s="2">
        <f>VLOOKUP(M32,Dim_Clientes!$A$1:$E$9,4,FALSE)</f>
        <v>2</v>
      </c>
      <c r="P32" s="2" t="str">
        <f>VLOOKUP(O32,Dim_Segmentos!$A$1:$D$4,4,FALSE)</f>
        <v>Jovens recém formados</v>
      </c>
      <c r="Q32" s="2" t="str">
        <f>VLOOKUP(O32,Dim_Segmentos!$A$1:$D$4,3,FALSE)</f>
        <v>Dois Salários</v>
      </c>
      <c r="R32" s="2">
        <v>2</v>
      </c>
      <c r="S32" s="2" t="str">
        <f>VLOOKUP(Tabela2[[#This Row],[Cod Vendedor]],Dim_Vendedores!$A$1:$H$6,2,FALSE)</f>
        <v>Batman</v>
      </c>
      <c r="T32" s="17">
        <v>10</v>
      </c>
      <c r="U32" s="17">
        <f>CONCATENATE(Tabela2[[#This Row],[Cod Produto]],Tabela2[[#This Row],[Data]])-1</f>
        <v>1043279</v>
      </c>
      <c r="V32" s="3">
        <f>VLOOKUP(Tabela2[[#This Row],[Cod_busca]],Precos!A:H,8,TRUE)*Tabela2[[#This Row],[Qtide Vendida]]</f>
        <v>170</v>
      </c>
      <c r="W32" s="3">
        <f>VLOOKUP(Tabela2[[#This Row],[Cod_busca]],Precos!A:G,7,TRUE)*Tabela2[[#This Row],[Qtide Vendida]]</f>
        <v>110</v>
      </c>
      <c r="X32" s="7">
        <f t="shared" si="3"/>
        <v>60</v>
      </c>
    </row>
    <row r="33" spans="1:24" x14ac:dyDescent="0.3">
      <c r="A33" s="2">
        <v>32</v>
      </c>
      <c r="B33" s="17">
        <v>103</v>
      </c>
      <c r="C33" s="16">
        <f>VLOOKUP(B33,Dim_Periodos!$A$1:$D$181,2,FALSE)</f>
        <v>43203</v>
      </c>
      <c r="D33" s="16" t="str">
        <f>VLOOKUP(B33,Dim_Periodos!$A$1:$D$181,3,FALSE)</f>
        <v>Não</v>
      </c>
      <c r="E33" s="17">
        <f>VLOOKUP(B33,Dim_Periodos!$A$1:$D$181,4,FALSE)</f>
        <v>4</v>
      </c>
      <c r="F33" s="2">
        <v>2</v>
      </c>
      <c r="G33" s="2" t="str">
        <f t="shared" si="0"/>
        <v>Uvas S.A</v>
      </c>
      <c r="H33" s="2">
        <v>10</v>
      </c>
      <c r="I33" s="2" t="str">
        <f>VLOOKUP(Tabela2[[#This Row],[Cod Produto]],Dim_Produtos!A:B,2,FALSE)</f>
        <v>Vinho Uva Doce</v>
      </c>
      <c r="J33" s="2" t="str">
        <f>VLOOKUP(Tabela2[[#This Row],[Cod Produto]],Dim_Produtos!A:C,3,FALSE)</f>
        <v>Brasil</v>
      </c>
      <c r="K33" s="2">
        <f>VLOOKUP(M33,Dim_Clientes!$A$1:$E$9,5,FALSE)</f>
        <v>5</v>
      </c>
      <c r="L33" s="2" t="str">
        <f>VLOOKUP(K33,Dim_Score!$A$1:$C$6,3,FALSE)</f>
        <v>Inaceitável</v>
      </c>
      <c r="M33" s="2">
        <v>7</v>
      </c>
      <c r="N33" s="2" t="str">
        <f t="shared" si="1"/>
        <v>Matt Demon</v>
      </c>
      <c r="O33" s="2">
        <f>VLOOKUP(M33,Dim_Clientes!$A$1:$E$9,4,FALSE)</f>
        <v>3</v>
      </c>
      <c r="P33" s="2" t="str">
        <f>VLOOKUP(O33,Dim_Segmentos!$A$1:$D$4,4,FALSE)</f>
        <v>Adultos experientes e estáveis Financeiramente</v>
      </c>
      <c r="Q33" s="2" t="str">
        <f>VLOOKUP(O33,Dim_Segmentos!$A$1:$D$4,3,FALSE)</f>
        <v>Até dez salários</v>
      </c>
      <c r="R33" s="2">
        <v>4</v>
      </c>
      <c r="S33" s="2" t="str">
        <f>VLOOKUP(Tabela2[[#This Row],[Cod Vendedor]],Dim_Vendedores!$A$1:$H$6,2,FALSE)</f>
        <v>Scarlet</v>
      </c>
      <c r="T33" s="17">
        <v>6</v>
      </c>
      <c r="U33" s="17">
        <f>CONCATENATE(Tabela2[[#This Row],[Cod Produto]],Tabela2[[#This Row],[Data]])-1</f>
        <v>1043202</v>
      </c>
      <c r="V33" s="3">
        <f>VLOOKUP(Tabela2[[#This Row],[Cod_busca]],Precos!A:H,8,TRUE)*Tabela2[[#This Row],[Qtide Vendida]]</f>
        <v>102</v>
      </c>
      <c r="W33" s="3">
        <f>VLOOKUP(Tabela2[[#This Row],[Cod_busca]],Precos!A:G,7,TRUE)*Tabela2[[#This Row],[Qtide Vendida]]</f>
        <v>66</v>
      </c>
      <c r="X33" s="7">
        <f t="shared" si="3"/>
        <v>36</v>
      </c>
    </row>
    <row r="34" spans="1:24" x14ac:dyDescent="0.3">
      <c r="A34" s="2">
        <v>33</v>
      </c>
      <c r="B34" s="17">
        <v>162</v>
      </c>
      <c r="C34" s="16">
        <f>VLOOKUP(B34,Dim_Periodos!$A$1:$D$181,2,FALSE)</f>
        <v>43262</v>
      </c>
      <c r="D34" s="16" t="str">
        <f>VLOOKUP(B34,Dim_Periodos!$A$1:$D$181,3,FALSE)</f>
        <v>Não</v>
      </c>
      <c r="E34" s="17">
        <f>VLOOKUP(B34,Dim_Periodos!$A$1:$D$181,4,FALSE)</f>
        <v>6</v>
      </c>
      <c r="F34" s="2">
        <v>4</v>
      </c>
      <c r="G34" s="2" t="str">
        <f t="shared" si="0"/>
        <v>Vinhos Ouro</v>
      </c>
      <c r="H34" s="2">
        <v>12</v>
      </c>
      <c r="I34" s="2" t="str">
        <f>VLOOKUP(Tabela2[[#This Row],[Cod Produto]],Dim_Produtos!A:B,2,FALSE)</f>
        <v>Vinho Italiano</v>
      </c>
      <c r="J34" s="2" t="str">
        <f>VLOOKUP(Tabela2[[#This Row],[Cod Produto]],Dim_Produtos!A:C,3,FALSE)</f>
        <v>Itália</v>
      </c>
      <c r="K34" s="2">
        <f>VLOOKUP(M34,Dim_Clientes!$A$1:$E$9,5,FALSE)</f>
        <v>1</v>
      </c>
      <c r="L34" s="2" t="str">
        <f>VLOOKUP(K34,Dim_Score!$A$1:$C$6,3,FALSE)</f>
        <v>Excelente</v>
      </c>
      <c r="M34" s="2">
        <v>1</v>
      </c>
      <c r="N34" s="2" t="str">
        <f t="shared" si="1"/>
        <v>Tom Cruise</v>
      </c>
      <c r="O34" s="2">
        <f>VLOOKUP(M34,Dim_Clientes!$A$1:$E$9,4,FALSE)</f>
        <v>1</v>
      </c>
      <c r="P34" s="2" t="str">
        <f>VLOOKUP(O34,Dim_Segmentos!$A$1:$D$4,4,FALSE)</f>
        <v>Jovens sem renda morando com os pais</v>
      </c>
      <c r="Q34" s="2" t="str">
        <f>VLOOKUP(O34,Dim_Segmentos!$A$1:$D$4,3,FALSE)</f>
        <v>Sem renda</v>
      </c>
      <c r="R34" s="2">
        <v>4</v>
      </c>
      <c r="S34" s="2" t="str">
        <f>VLOOKUP(Tabela2[[#This Row],[Cod Vendedor]],Dim_Vendedores!$A$1:$H$6,2,FALSE)</f>
        <v>Scarlet</v>
      </c>
      <c r="T34" s="17">
        <v>6</v>
      </c>
      <c r="U34" s="17">
        <f>CONCATENATE(Tabela2[[#This Row],[Cod Produto]],Tabela2[[#This Row],[Data]])-1</f>
        <v>1243261</v>
      </c>
      <c r="V34" s="3">
        <f>VLOOKUP(Tabela2[[#This Row],[Cod_busca]],Precos!A:H,8,TRUE)*Tabela2[[#This Row],[Qtide Vendida]]</f>
        <v>84</v>
      </c>
      <c r="W34" s="3">
        <f>VLOOKUP(Tabela2[[#This Row],[Cod_busca]],Precos!A:G,7,TRUE)*Tabela2[[#This Row],[Qtide Vendida]]</f>
        <v>54</v>
      </c>
      <c r="X34" s="7">
        <f t="shared" si="3"/>
        <v>30</v>
      </c>
    </row>
    <row r="35" spans="1:24" x14ac:dyDescent="0.3">
      <c r="A35" s="2">
        <v>34</v>
      </c>
      <c r="B35" s="17">
        <v>33</v>
      </c>
      <c r="C35" s="16">
        <f>VLOOKUP(B35,Dim_Periodos!$A$1:$D$181,2,FALSE)</f>
        <v>43133</v>
      </c>
      <c r="D35" s="16" t="str">
        <f>VLOOKUP(B35,Dim_Periodos!$A$1:$D$181,3,FALSE)</f>
        <v>Não</v>
      </c>
      <c r="E35" s="17">
        <f>VLOOKUP(B35,Dim_Periodos!$A$1:$D$181,4,FALSE)</f>
        <v>2</v>
      </c>
      <c r="F35" s="2">
        <v>1</v>
      </c>
      <c r="G35" s="2" t="str">
        <f t="shared" si="0"/>
        <v>Vinhos S.A</v>
      </c>
      <c r="H35" s="2">
        <v>11</v>
      </c>
      <c r="I35" s="2" t="str">
        <f>VLOOKUP(Tabela2[[#This Row],[Cod Produto]],Dim_Produtos!A:B,2,FALSE)</f>
        <v>Vinho Português</v>
      </c>
      <c r="J35" s="2" t="str">
        <f>VLOOKUP(Tabela2[[#This Row],[Cod Produto]],Dim_Produtos!A:C,3,FALSE)</f>
        <v>Portugal</v>
      </c>
      <c r="K35" s="2">
        <f>VLOOKUP(M35,Dim_Clientes!$A$1:$E$9,5,FALSE)</f>
        <v>2</v>
      </c>
      <c r="L35" s="2" t="str">
        <f>VLOOKUP(K35,Dim_Score!$A$1:$C$6,3,FALSE)</f>
        <v xml:space="preserve">Muito Bom </v>
      </c>
      <c r="M35" s="2">
        <v>3</v>
      </c>
      <c r="N35" s="2" t="str">
        <f t="shared" si="1"/>
        <v>Orlando Bloom</v>
      </c>
      <c r="O35" s="2">
        <f>VLOOKUP(M35,Dim_Clientes!$A$1:$E$9,4,FALSE)</f>
        <v>3</v>
      </c>
      <c r="P35" s="2" t="str">
        <f>VLOOKUP(O35,Dim_Segmentos!$A$1:$D$4,4,FALSE)</f>
        <v>Adultos experientes e estáveis Financeiramente</v>
      </c>
      <c r="Q35" s="2" t="str">
        <f>VLOOKUP(O35,Dim_Segmentos!$A$1:$D$4,3,FALSE)</f>
        <v>Até dez salários</v>
      </c>
      <c r="R35" s="2">
        <v>4</v>
      </c>
      <c r="S35" s="2" t="str">
        <f>VLOOKUP(Tabela2[[#This Row],[Cod Vendedor]],Dim_Vendedores!$A$1:$H$6,2,FALSE)</f>
        <v>Scarlet</v>
      </c>
      <c r="T35" s="17">
        <v>7</v>
      </c>
      <c r="U35" s="17">
        <f>CONCATENATE(Tabela2[[#This Row],[Cod Produto]],Tabela2[[#This Row],[Data]])-1</f>
        <v>1143132</v>
      </c>
      <c r="V35" s="3">
        <f>VLOOKUP(Tabela2[[#This Row],[Cod_busca]],Precos!A:H,8,TRUE)*Tabela2[[#This Row],[Qtide Vendida]]</f>
        <v>119</v>
      </c>
      <c r="W35" s="3">
        <f>VLOOKUP(Tabela2[[#This Row],[Cod_busca]],Precos!A:G,7,TRUE)*Tabela2[[#This Row],[Qtide Vendida]]</f>
        <v>77</v>
      </c>
      <c r="X35" s="7">
        <f t="shared" si="3"/>
        <v>42</v>
      </c>
    </row>
    <row r="36" spans="1:24" x14ac:dyDescent="0.3">
      <c r="A36" s="2">
        <v>35</v>
      </c>
      <c r="B36" s="17">
        <v>155</v>
      </c>
      <c r="C36" s="16">
        <f>VLOOKUP(B36,Dim_Periodos!$A$1:$D$181,2,FALSE)</f>
        <v>43255</v>
      </c>
      <c r="D36" s="16" t="str">
        <f>VLOOKUP(B36,Dim_Periodos!$A$1:$D$181,3,FALSE)</f>
        <v>Não</v>
      </c>
      <c r="E36" s="17">
        <f>VLOOKUP(B36,Dim_Periodos!$A$1:$D$181,4,FALSE)</f>
        <v>6</v>
      </c>
      <c r="F36" s="2">
        <v>1</v>
      </c>
      <c r="G36" s="2" t="str">
        <f t="shared" si="0"/>
        <v>Vinhos S.A</v>
      </c>
      <c r="H36" s="2">
        <v>13</v>
      </c>
      <c r="I36" s="2" t="str">
        <f>VLOOKUP(Tabela2[[#This Row],[Cod Produto]],Dim_Produtos!A:B,2,FALSE)</f>
        <v>Vinho Seco</v>
      </c>
      <c r="J36" s="2" t="str">
        <f>VLOOKUP(Tabela2[[#This Row],[Cod Produto]],Dim_Produtos!A:C,3,FALSE)</f>
        <v>Califónia</v>
      </c>
      <c r="K36" s="2">
        <f>VLOOKUP(M36,Dim_Clientes!$A$1:$E$9,5,FALSE)</f>
        <v>2</v>
      </c>
      <c r="L36" s="2" t="str">
        <f>VLOOKUP(K36,Dim_Score!$A$1:$C$6,3,FALSE)</f>
        <v xml:space="preserve">Muito Bom </v>
      </c>
      <c r="M36" s="2">
        <v>3</v>
      </c>
      <c r="N36" s="2" t="str">
        <f t="shared" si="1"/>
        <v>Orlando Bloom</v>
      </c>
      <c r="O36" s="2">
        <f>VLOOKUP(M36,Dim_Clientes!$A$1:$E$9,4,FALSE)</f>
        <v>3</v>
      </c>
      <c r="P36" s="2" t="str">
        <f>VLOOKUP(O36,Dim_Segmentos!$A$1:$D$4,4,FALSE)</f>
        <v>Adultos experientes e estáveis Financeiramente</v>
      </c>
      <c r="Q36" s="2" t="str">
        <f>VLOOKUP(O36,Dim_Segmentos!$A$1:$D$4,3,FALSE)</f>
        <v>Até dez salários</v>
      </c>
      <c r="R36" s="2">
        <v>5</v>
      </c>
      <c r="S36" s="2" t="str">
        <f>VLOOKUP(Tabela2[[#This Row],[Cod Vendedor]],Dim_Vendedores!$A$1:$H$6,2,FALSE)</f>
        <v>Gamora</v>
      </c>
      <c r="T36" s="17">
        <v>8</v>
      </c>
      <c r="U36" s="17">
        <f>CONCATENATE(Tabela2[[#This Row],[Cod Produto]],Tabela2[[#This Row],[Data]])-1</f>
        <v>1343254</v>
      </c>
      <c r="V36" s="3">
        <f>VLOOKUP(Tabela2[[#This Row],[Cod_busca]],Precos!A:H,8,TRUE)*Tabela2[[#This Row],[Qtide Vendida]]</f>
        <v>120</v>
      </c>
      <c r="W36" s="3">
        <f>VLOOKUP(Tabela2[[#This Row],[Cod_busca]],Precos!A:G,7,TRUE)*Tabela2[[#This Row],[Qtide Vendida]]</f>
        <v>76</v>
      </c>
      <c r="X36" s="7">
        <f t="shared" si="3"/>
        <v>44</v>
      </c>
    </row>
    <row r="37" spans="1:24" x14ac:dyDescent="0.3">
      <c r="A37" s="2">
        <v>36</v>
      </c>
      <c r="B37" s="17">
        <v>50</v>
      </c>
      <c r="C37" s="16">
        <f>VLOOKUP(B37,Dim_Periodos!$A$1:$D$181,2,FALSE)</f>
        <v>43150</v>
      </c>
      <c r="D37" s="16" t="str">
        <f>VLOOKUP(B37,Dim_Periodos!$A$1:$D$181,3,FALSE)</f>
        <v>Não</v>
      </c>
      <c r="E37" s="17">
        <f>VLOOKUP(B37,Dim_Periodos!$A$1:$D$181,4,FALSE)</f>
        <v>2</v>
      </c>
      <c r="F37" s="2">
        <v>1</v>
      </c>
      <c r="G37" s="2" t="str">
        <f t="shared" si="0"/>
        <v>Vinhos S.A</v>
      </c>
      <c r="H37" s="2">
        <v>11</v>
      </c>
      <c r="I37" s="2" t="str">
        <f>VLOOKUP(Tabela2[[#This Row],[Cod Produto]],Dim_Produtos!A:B,2,FALSE)</f>
        <v>Vinho Português</v>
      </c>
      <c r="J37" s="2" t="str">
        <f>VLOOKUP(Tabela2[[#This Row],[Cod Produto]],Dim_Produtos!A:C,3,FALSE)</f>
        <v>Portugal</v>
      </c>
      <c r="K37" s="2">
        <f>VLOOKUP(M37,Dim_Clientes!$A$1:$E$9,5,FALSE)</f>
        <v>4</v>
      </c>
      <c r="L37" s="2" t="str">
        <f>VLOOKUP(K37,Dim_Score!$A$1:$C$6,3,FALSE)</f>
        <v>Restrições</v>
      </c>
      <c r="M37" s="2">
        <v>8</v>
      </c>
      <c r="N37" s="2" t="str">
        <f t="shared" si="1"/>
        <v>Julia Roberts</v>
      </c>
      <c r="O37" s="2">
        <f>VLOOKUP(M37,Dim_Clientes!$A$1:$E$9,4,FALSE)</f>
        <v>1</v>
      </c>
      <c r="P37" s="2" t="str">
        <f>VLOOKUP(O37,Dim_Segmentos!$A$1:$D$4,4,FALSE)</f>
        <v>Jovens sem renda morando com os pais</v>
      </c>
      <c r="Q37" s="2" t="str">
        <f>VLOOKUP(O37,Dim_Segmentos!$A$1:$D$4,3,FALSE)</f>
        <v>Sem renda</v>
      </c>
      <c r="R37" s="2">
        <v>2</v>
      </c>
      <c r="S37" s="2" t="str">
        <f>VLOOKUP(Tabela2[[#This Row],[Cod Vendedor]],Dim_Vendedores!$A$1:$H$6,2,FALSE)</f>
        <v>Batman</v>
      </c>
      <c r="T37" s="17">
        <v>5</v>
      </c>
      <c r="U37" s="17">
        <f>CONCATENATE(Tabela2[[#This Row],[Cod Produto]],Tabela2[[#This Row],[Data]])-1</f>
        <v>1143149</v>
      </c>
      <c r="V37" s="3">
        <f>VLOOKUP(Tabela2[[#This Row],[Cod_busca]],Precos!A:H,8,TRUE)*Tabela2[[#This Row],[Qtide Vendida]]</f>
        <v>85</v>
      </c>
      <c r="W37" s="3">
        <f>VLOOKUP(Tabela2[[#This Row],[Cod_busca]],Precos!A:G,7,TRUE)*Tabela2[[#This Row],[Qtide Vendida]]</f>
        <v>55</v>
      </c>
      <c r="X37" s="7">
        <f t="shared" si="3"/>
        <v>30</v>
      </c>
    </row>
    <row r="38" spans="1:24" x14ac:dyDescent="0.3">
      <c r="A38" s="2">
        <v>37</v>
      </c>
      <c r="B38" s="17">
        <v>48</v>
      </c>
      <c r="C38" s="16">
        <f>VLOOKUP(B38,Dim_Periodos!$A$1:$D$181,2,FALSE)</f>
        <v>43148</v>
      </c>
      <c r="D38" s="16" t="str">
        <f>VLOOKUP(B38,Dim_Periodos!$A$1:$D$181,3,FALSE)</f>
        <v>Sim</v>
      </c>
      <c r="E38" s="17">
        <f>VLOOKUP(B38,Dim_Periodos!$A$1:$D$181,4,FALSE)</f>
        <v>2</v>
      </c>
      <c r="F38" s="2">
        <v>4</v>
      </c>
      <c r="G38" s="2" t="str">
        <f t="shared" si="0"/>
        <v>Vinhos Ouro</v>
      </c>
      <c r="H38" s="2">
        <v>9</v>
      </c>
      <c r="I38" s="2" t="str">
        <f>VLOOKUP(Tabela2[[#This Row],[Cod Produto]],Dim_Produtos!A:B,2,FALSE)</f>
        <v>Vinho Uva Verde</v>
      </c>
      <c r="J38" s="2" t="str">
        <f>VLOOKUP(Tabela2[[#This Row],[Cod Produto]],Dim_Produtos!A:C,3,FALSE)</f>
        <v>Brasil</v>
      </c>
      <c r="K38" s="2">
        <f>VLOOKUP(M38,Dim_Clientes!$A$1:$E$9,5,FALSE)</f>
        <v>1</v>
      </c>
      <c r="L38" s="2" t="str">
        <f>VLOOKUP(K38,Dim_Score!$A$1:$C$6,3,FALSE)</f>
        <v>Excelente</v>
      </c>
      <c r="M38" s="2">
        <v>1</v>
      </c>
      <c r="N38" s="2" t="str">
        <f t="shared" si="1"/>
        <v>Tom Cruise</v>
      </c>
      <c r="O38" s="2">
        <f>VLOOKUP(M38,Dim_Clientes!$A$1:$E$9,4,FALSE)</f>
        <v>1</v>
      </c>
      <c r="P38" s="2" t="str">
        <f>VLOOKUP(O38,Dim_Segmentos!$A$1:$D$4,4,FALSE)</f>
        <v>Jovens sem renda morando com os pais</v>
      </c>
      <c r="Q38" s="2" t="str">
        <f>VLOOKUP(O38,Dim_Segmentos!$A$1:$D$4,3,FALSE)</f>
        <v>Sem renda</v>
      </c>
      <c r="R38" s="2">
        <v>1</v>
      </c>
      <c r="S38" s="2" t="str">
        <f>VLOOKUP(Tabela2[[#This Row],[Cod Vendedor]],Dim_Vendedores!$A$1:$H$6,2,FALSE)</f>
        <v>Thor</v>
      </c>
      <c r="T38" s="17">
        <v>4</v>
      </c>
      <c r="U38" s="17">
        <f>CONCATENATE(Tabela2[[#This Row],[Cod Produto]],Tabela2[[#This Row],[Data]])-1</f>
        <v>943147</v>
      </c>
      <c r="V38" s="3">
        <f>VLOOKUP(Tabela2[[#This Row],[Cod_busca]],Precos!A:H,8,TRUE)*Tabela2[[#This Row],[Qtide Vendida]]</f>
        <v>64</v>
      </c>
      <c r="W38" s="3">
        <f>VLOOKUP(Tabela2[[#This Row],[Cod_busca]],Precos!A:G,7,TRUE)*Tabela2[[#This Row],[Qtide Vendida]]</f>
        <v>40</v>
      </c>
      <c r="X38" s="7">
        <f t="shared" si="3"/>
        <v>24</v>
      </c>
    </row>
    <row r="39" spans="1:24" x14ac:dyDescent="0.3">
      <c r="A39" s="2">
        <v>38</v>
      </c>
      <c r="B39" s="17">
        <v>94</v>
      </c>
      <c r="C39" s="16">
        <f>VLOOKUP(B39,Dim_Periodos!$A$1:$D$181,2,FALSE)</f>
        <v>43194</v>
      </c>
      <c r="D39" s="16" t="str">
        <f>VLOOKUP(B39,Dim_Periodos!$A$1:$D$181,3,FALSE)</f>
        <v>Não</v>
      </c>
      <c r="E39" s="17">
        <f>VLOOKUP(B39,Dim_Periodos!$A$1:$D$181,4,FALSE)</f>
        <v>4</v>
      </c>
      <c r="F39" s="2">
        <v>3</v>
      </c>
      <c r="G39" s="2" t="str">
        <f t="shared" si="0"/>
        <v>Vinhos LTDA</v>
      </c>
      <c r="H39" s="2">
        <v>9</v>
      </c>
      <c r="I39" s="2" t="str">
        <f>VLOOKUP(Tabela2[[#This Row],[Cod Produto]],Dim_Produtos!A:B,2,FALSE)</f>
        <v>Vinho Uva Verde</v>
      </c>
      <c r="J39" s="2" t="str">
        <f>VLOOKUP(Tabela2[[#This Row],[Cod Produto]],Dim_Produtos!A:C,3,FALSE)</f>
        <v>Brasil</v>
      </c>
      <c r="K39" s="2">
        <f>VLOOKUP(M39,Dim_Clientes!$A$1:$E$9,5,FALSE)</f>
        <v>3</v>
      </c>
      <c r="L39" s="2" t="str">
        <f>VLOOKUP(K39,Dim_Score!$A$1:$C$6,3,FALSE)</f>
        <v>Bom</v>
      </c>
      <c r="M39" s="2">
        <v>5</v>
      </c>
      <c r="N39" s="2" t="str">
        <f t="shared" si="1"/>
        <v>Antonio Banderas</v>
      </c>
      <c r="O39" s="2">
        <f>VLOOKUP(M39,Dim_Clientes!$A$1:$E$9,4,FALSE)</f>
        <v>2</v>
      </c>
      <c r="P39" s="2" t="str">
        <f>VLOOKUP(O39,Dim_Segmentos!$A$1:$D$4,4,FALSE)</f>
        <v>Jovens recém formados</v>
      </c>
      <c r="Q39" s="2" t="str">
        <f>VLOOKUP(O39,Dim_Segmentos!$A$1:$D$4,3,FALSE)</f>
        <v>Dois Salários</v>
      </c>
      <c r="R39" s="2">
        <v>5</v>
      </c>
      <c r="S39" s="2" t="str">
        <f>VLOOKUP(Tabela2[[#This Row],[Cod Vendedor]],Dim_Vendedores!$A$1:$H$6,2,FALSE)</f>
        <v>Gamora</v>
      </c>
      <c r="T39" s="17">
        <v>7</v>
      </c>
      <c r="U39" s="17">
        <f>CONCATENATE(Tabela2[[#This Row],[Cod Produto]],Tabela2[[#This Row],[Data]])-1</f>
        <v>943193</v>
      </c>
      <c r="V39" s="3">
        <f>VLOOKUP(Tabela2[[#This Row],[Cod_busca]],Precos!A:H,8,TRUE)*Tabela2[[#This Row],[Qtide Vendida]]</f>
        <v>112</v>
      </c>
      <c r="W39" s="3">
        <f>VLOOKUP(Tabela2[[#This Row],[Cod_busca]],Precos!A:G,7,TRUE)*Tabela2[[#This Row],[Qtide Vendida]]</f>
        <v>70</v>
      </c>
      <c r="X39" s="7">
        <f t="shared" si="3"/>
        <v>42</v>
      </c>
    </row>
    <row r="40" spans="1:24" x14ac:dyDescent="0.3">
      <c r="A40" s="2">
        <v>39</v>
      </c>
      <c r="B40" s="17">
        <v>66</v>
      </c>
      <c r="C40" s="16">
        <f>VLOOKUP(B40,Dim_Periodos!$A$1:$D$181,2,FALSE)</f>
        <v>43166</v>
      </c>
      <c r="D40" s="16" t="str">
        <f>VLOOKUP(B40,Dim_Periodos!$A$1:$D$181,3,FALSE)</f>
        <v>Não</v>
      </c>
      <c r="E40" s="17">
        <f>VLOOKUP(B40,Dim_Periodos!$A$1:$D$181,4,FALSE)</f>
        <v>3</v>
      </c>
      <c r="F40" s="2">
        <v>4</v>
      </c>
      <c r="G40" s="2" t="str">
        <f t="shared" si="0"/>
        <v>Vinhos Ouro</v>
      </c>
      <c r="H40" s="2">
        <v>13</v>
      </c>
      <c r="I40" s="2" t="str">
        <f>VLOOKUP(Tabela2[[#This Row],[Cod Produto]],Dim_Produtos!A:B,2,FALSE)</f>
        <v>Vinho Seco</v>
      </c>
      <c r="J40" s="2" t="str">
        <f>VLOOKUP(Tabela2[[#This Row],[Cod Produto]],Dim_Produtos!A:C,3,FALSE)</f>
        <v>Califónia</v>
      </c>
      <c r="K40" s="2">
        <f>VLOOKUP(M40,Dim_Clientes!$A$1:$E$9,5,FALSE)</f>
        <v>5</v>
      </c>
      <c r="L40" s="2" t="str">
        <f>VLOOKUP(K40,Dim_Score!$A$1:$C$6,3,FALSE)</f>
        <v>Inaceitável</v>
      </c>
      <c r="M40" s="2">
        <v>7</v>
      </c>
      <c r="N40" s="2" t="str">
        <f t="shared" si="1"/>
        <v>Matt Demon</v>
      </c>
      <c r="O40" s="2">
        <f>VLOOKUP(M40,Dim_Clientes!$A$1:$E$9,4,FALSE)</f>
        <v>3</v>
      </c>
      <c r="P40" s="2" t="str">
        <f>VLOOKUP(O40,Dim_Segmentos!$A$1:$D$4,4,FALSE)</f>
        <v>Adultos experientes e estáveis Financeiramente</v>
      </c>
      <c r="Q40" s="2" t="str">
        <f>VLOOKUP(O40,Dim_Segmentos!$A$1:$D$4,3,FALSE)</f>
        <v>Até dez salários</v>
      </c>
      <c r="R40" s="2">
        <v>4</v>
      </c>
      <c r="S40" s="2" t="str">
        <f>VLOOKUP(Tabela2[[#This Row],[Cod Vendedor]],Dim_Vendedores!$A$1:$H$6,2,FALSE)</f>
        <v>Scarlet</v>
      </c>
      <c r="T40" s="17">
        <v>1</v>
      </c>
      <c r="U40" s="17">
        <f>CONCATENATE(Tabela2[[#This Row],[Cod Produto]],Tabela2[[#This Row],[Data]])-1</f>
        <v>1343165</v>
      </c>
      <c r="V40" s="3">
        <f>VLOOKUP(Tabela2[[#This Row],[Cod_busca]],Precos!A:H,8,TRUE)*Tabela2[[#This Row],[Qtide Vendida]]</f>
        <v>15</v>
      </c>
      <c r="W40" s="3">
        <f>VLOOKUP(Tabela2[[#This Row],[Cod_busca]],Precos!A:G,7,TRUE)*Tabela2[[#This Row],[Qtide Vendida]]</f>
        <v>9.5</v>
      </c>
      <c r="X40" s="7">
        <f t="shared" si="3"/>
        <v>5.5</v>
      </c>
    </row>
    <row r="41" spans="1:24" x14ac:dyDescent="0.3">
      <c r="A41" s="2">
        <v>40</v>
      </c>
      <c r="B41" s="17">
        <v>44</v>
      </c>
      <c r="C41" s="16">
        <f>VLOOKUP(B41,Dim_Periodos!$A$1:$D$181,2,FALSE)</f>
        <v>43144</v>
      </c>
      <c r="D41" s="16" t="str">
        <f>VLOOKUP(B41,Dim_Periodos!$A$1:$D$181,3,FALSE)</f>
        <v>Não</v>
      </c>
      <c r="E41" s="17">
        <f>VLOOKUP(B41,Dim_Periodos!$A$1:$D$181,4,FALSE)</f>
        <v>2</v>
      </c>
      <c r="F41" s="2">
        <v>2</v>
      </c>
      <c r="G41" s="2" t="str">
        <f t="shared" si="0"/>
        <v>Uvas S.A</v>
      </c>
      <c r="H41" s="2">
        <v>14</v>
      </c>
      <c r="I41" s="2" t="str">
        <f>VLOOKUP(Tabela2[[#This Row],[Cod Produto]],Dim_Produtos!A:B,2,FALSE)</f>
        <v>Vinho Tinto</v>
      </c>
      <c r="J41" s="2" t="str">
        <f>VLOOKUP(Tabela2[[#This Row],[Cod Produto]],Dim_Produtos!A:C,3,FALSE)</f>
        <v>Inglaterra</v>
      </c>
      <c r="K41" s="2">
        <f>VLOOKUP(M41,Dim_Clientes!$A$1:$E$9,5,FALSE)</f>
        <v>2</v>
      </c>
      <c r="L41" s="2" t="str">
        <f>VLOOKUP(K41,Dim_Score!$A$1:$C$6,3,FALSE)</f>
        <v xml:space="preserve">Muito Bom </v>
      </c>
      <c r="M41" s="2">
        <v>3</v>
      </c>
      <c r="N41" s="2" t="str">
        <f t="shared" si="1"/>
        <v>Orlando Bloom</v>
      </c>
      <c r="O41" s="2">
        <f>VLOOKUP(M41,Dim_Clientes!$A$1:$E$9,4,FALSE)</f>
        <v>3</v>
      </c>
      <c r="P41" s="2" t="str">
        <f>VLOOKUP(O41,Dim_Segmentos!$A$1:$D$4,4,FALSE)</f>
        <v>Adultos experientes e estáveis Financeiramente</v>
      </c>
      <c r="Q41" s="2" t="str">
        <f>VLOOKUP(O41,Dim_Segmentos!$A$1:$D$4,3,FALSE)</f>
        <v>Até dez salários</v>
      </c>
      <c r="R41" s="2">
        <v>3</v>
      </c>
      <c r="S41" s="2" t="str">
        <f>VLOOKUP(Tabela2[[#This Row],[Cod Vendedor]],Dim_Vendedores!$A$1:$H$6,2,FALSE)</f>
        <v>Hulk</v>
      </c>
      <c r="T41" s="17">
        <v>8</v>
      </c>
      <c r="U41" s="17">
        <f>CONCATENATE(Tabela2[[#This Row],[Cod Produto]],Tabela2[[#This Row],[Data]])-1</f>
        <v>1443143</v>
      </c>
      <c r="V41" s="3">
        <f>VLOOKUP(Tabela2[[#This Row],[Cod_busca]],Precos!A:H,8,TRUE)*Tabela2[[#This Row],[Qtide Vendida]]</f>
        <v>128</v>
      </c>
      <c r="W41" s="3">
        <f>VLOOKUP(Tabela2[[#This Row],[Cod_busca]],Precos!A:G,7,TRUE)*Tabela2[[#This Row],[Qtide Vendida]]</f>
        <v>80</v>
      </c>
      <c r="X41" s="7">
        <f t="shared" si="3"/>
        <v>48</v>
      </c>
    </row>
    <row r="42" spans="1:24" x14ac:dyDescent="0.3">
      <c r="A42" s="2">
        <v>41</v>
      </c>
      <c r="B42" s="17">
        <v>118</v>
      </c>
      <c r="C42" s="16">
        <f>VLOOKUP(B42,Dim_Periodos!$A$1:$D$181,2,FALSE)</f>
        <v>43218</v>
      </c>
      <c r="D42" s="16" t="str">
        <f>VLOOKUP(B42,Dim_Periodos!$A$1:$D$181,3,FALSE)</f>
        <v>Sim</v>
      </c>
      <c r="E42" s="17">
        <f>VLOOKUP(B42,Dim_Periodos!$A$1:$D$181,4,FALSE)</f>
        <v>4</v>
      </c>
      <c r="F42" s="2">
        <v>1</v>
      </c>
      <c r="G42" s="2" t="str">
        <f t="shared" si="0"/>
        <v>Vinhos S.A</v>
      </c>
      <c r="H42" s="2">
        <v>9</v>
      </c>
      <c r="I42" s="2" t="str">
        <f>VLOOKUP(Tabela2[[#This Row],[Cod Produto]],Dim_Produtos!A:B,2,FALSE)</f>
        <v>Vinho Uva Verde</v>
      </c>
      <c r="J42" s="2" t="str">
        <f>VLOOKUP(Tabela2[[#This Row],[Cod Produto]],Dim_Produtos!A:C,3,FALSE)</f>
        <v>Brasil</v>
      </c>
      <c r="K42" s="2">
        <f>VLOOKUP(M42,Dim_Clientes!$A$1:$E$9,5,FALSE)</f>
        <v>4</v>
      </c>
      <c r="L42" s="2" t="str">
        <f>VLOOKUP(K42,Dim_Score!$A$1:$C$6,3,FALSE)</f>
        <v>Restrições</v>
      </c>
      <c r="M42" s="2">
        <v>6</v>
      </c>
      <c r="N42" s="2" t="str">
        <f t="shared" si="1"/>
        <v>George Clooney</v>
      </c>
      <c r="O42" s="2">
        <f>VLOOKUP(M42,Dim_Clientes!$A$1:$E$9,4,FALSE)</f>
        <v>1</v>
      </c>
      <c r="P42" s="2" t="str">
        <f>VLOOKUP(O42,Dim_Segmentos!$A$1:$D$4,4,FALSE)</f>
        <v>Jovens sem renda morando com os pais</v>
      </c>
      <c r="Q42" s="2" t="str">
        <f>VLOOKUP(O42,Dim_Segmentos!$A$1:$D$4,3,FALSE)</f>
        <v>Sem renda</v>
      </c>
      <c r="R42" s="2">
        <v>1</v>
      </c>
      <c r="S42" s="2" t="str">
        <f>VLOOKUP(Tabela2[[#This Row],[Cod Vendedor]],Dim_Vendedores!$A$1:$H$6,2,FALSE)</f>
        <v>Thor</v>
      </c>
      <c r="T42" s="17">
        <v>6</v>
      </c>
      <c r="U42" s="17">
        <f>CONCATENATE(Tabela2[[#This Row],[Cod Produto]],Tabela2[[#This Row],[Data]])-1</f>
        <v>943217</v>
      </c>
      <c r="V42" s="3">
        <f>VLOOKUP(Tabela2[[#This Row],[Cod_busca]],Precos!A:H,8,TRUE)*Tabela2[[#This Row],[Qtide Vendida]]</f>
        <v>96</v>
      </c>
      <c r="W42" s="3">
        <f>VLOOKUP(Tabela2[[#This Row],[Cod_busca]],Precos!A:G,7,TRUE)*Tabela2[[#This Row],[Qtide Vendida]]</f>
        <v>60</v>
      </c>
      <c r="X42" s="7">
        <f t="shared" si="3"/>
        <v>36</v>
      </c>
    </row>
    <row r="43" spans="1:24" x14ac:dyDescent="0.3">
      <c r="A43" s="2">
        <v>42</v>
      </c>
      <c r="B43" s="17">
        <v>126</v>
      </c>
      <c r="C43" s="16">
        <f>VLOOKUP(B43,Dim_Periodos!$A$1:$D$181,2,FALSE)</f>
        <v>43226</v>
      </c>
      <c r="D43" s="16" t="str">
        <f>VLOOKUP(B43,Dim_Periodos!$A$1:$D$181,3,FALSE)</f>
        <v>Sim</v>
      </c>
      <c r="E43" s="17">
        <f>VLOOKUP(B43,Dim_Periodos!$A$1:$D$181,4,FALSE)</f>
        <v>5</v>
      </c>
      <c r="F43" s="2">
        <v>2</v>
      </c>
      <c r="G43" s="2" t="str">
        <f t="shared" si="0"/>
        <v>Uvas S.A</v>
      </c>
      <c r="H43" s="2">
        <v>9</v>
      </c>
      <c r="I43" s="2" t="str">
        <f>VLOOKUP(Tabela2[[#This Row],[Cod Produto]],Dim_Produtos!A:B,2,FALSE)</f>
        <v>Vinho Uva Verde</v>
      </c>
      <c r="J43" s="2" t="str">
        <f>VLOOKUP(Tabela2[[#This Row],[Cod Produto]],Dim_Produtos!A:C,3,FALSE)</f>
        <v>Brasil</v>
      </c>
      <c r="K43" s="2">
        <f>VLOOKUP(M43,Dim_Clientes!$A$1:$E$9,5,FALSE)</f>
        <v>4</v>
      </c>
      <c r="L43" s="2" t="str">
        <f>VLOOKUP(K43,Dim_Score!$A$1:$C$6,3,FALSE)</f>
        <v>Restrições</v>
      </c>
      <c r="M43" s="2">
        <v>8</v>
      </c>
      <c r="N43" s="2" t="str">
        <f t="shared" si="1"/>
        <v>Julia Roberts</v>
      </c>
      <c r="O43" s="2">
        <f>VLOOKUP(M43,Dim_Clientes!$A$1:$E$9,4,FALSE)</f>
        <v>1</v>
      </c>
      <c r="P43" s="2" t="str">
        <f>VLOOKUP(O43,Dim_Segmentos!$A$1:$D$4,4,FALSE)</f>
        <v>Jovens sem renda morando com os pais</v>
      </c>
      <c r="Q43" s="2" t="str">
        <f>VLOOKUP(O43,Dim_Segmentos!$A$1:$D$4,3,FALSE)</f>
        <v>Sem renda</v>
      </c>
      <c r="R43" s="2">
        <v>5</v>
      </c>
      <c r="S43" s="2" t="str">
        <f>VLOOKUP(Tabela2[[#This Row],[Cod Vendedor]],Dim_Vendedores!$A$1:$H$6,2,FALSE)</f>
        <v>Gamora</v>
      </c>
      <c r="T43" s="17">
        <v>2</v>
      </c>
      <c r="U43" s="17">
        <f>CONCATENATE(Tabela2[[#This Row],[Cod Produto]],Tabela2[[#This Row],[Data]])-1</f>
        <v>943225</v>
      </c>
      <c r="V43" s="3">
        <f>VLOOKUP(Tabela2[[#This Row],[Cod_busca]],Precos!A:H,8,TRUE)*Tabela2[[#This Row],[Qtide Vendida]]</f>
        <v>32</v>
      </c>
      <c r="W43" s="3">
        <f>VLOOKUP(Tabela2[[#This Row],[Cod_busca]],Precos!A:G,7,TRUE)*Tabela2[[#This Row],[Qtide Vendida]]</f>
        <v>20</v>
      </c>
      <c r="X43" s="7">
        <f t="shared" si="3"/>
        <v>12</v>
      </c>
    </row>
    <row r="44" spans="1:24" x14ac:dyDescent="0.3">
      <c r="A44" s="2">
        <v>43</v>
      </c>
      <c r="B44" s="17">
        <v>91</v>
      </c>
      <c r="C44" s="16">
        <f>VLOOKUP(B44,Dim_Periodos!$A$1:$D$181,2,FALSE)</f>
        <v>43191</v>
      </c>
      <c r="D44" s="16" t="str">
        <f>VLOOKUP(B44,Dim_Periodos!$A$1:$D$181,3,FALSE)</f>
        <v>Sim</v>
      </c>
      <c r="E44" s="17">
        <f>VLOOKUP(B44,Dim_Periodos!$A$1:$D$181,4,FALSE)</f>
        <v>4</v>
      </c>
      <c r="F44" s="2">
        <v>3</v>
      </c>
      <c r="G44" s="2" t="str">
        <f t="shared" si="0"/>
        <v>Vinhos LTDA</v>
      </c>
      <c r="H44" s="2">
        <v>11</v>
      </c>
      <c r="I44" s="2" t="str">
        <f>VLOOKUP(Tabela2[[#This Row],[Cod Produto]],Dim_Produtos!A:B,2,FALSE)</f>
        <v>Vinho Português</v>
      </c>
      <c r="J44" s="2" t="str">
        <f>VLOOKUP(Tabela2[[#This Row],[Cod Produto]],Dim_Produtos!A:C,3,FALSE)</f>
        <v>Portugal</v>
      </c>
      <c r="K44" s="2">
        <f>VLOOKUP(M44,Dim_Clientes!$A$1:$E$9,5,FALSE)</f>
        <v>1</v>
      </c>
      <c r="L44" s="2" t="str">
        <f>VLOOKUP(K44,Dim_Score!$A$1:$C$6,3,FALSE)</f>
        <v>Excelente</v>
      </c>
      <c r="M44" s="2">
        <v>2</v>
      </c>
      <c r="N44" s="2" t="str">
        <f t="shared" si="1"/>
        <v>Anthony Hopkins</v>
      </c>
      <c r="O44" s="2">
        <f>VLOOKUP(M44,Dim_Clientes!$A$1:$E$9,4,FALSE)</f>
        <v>2</v>
      </c>
      <c r="P44" s="2" t="str">
        <f>VLOOKUP(O44,Dim_Segmentos!$A$1:$D$4,4,FALSE)</f>
        <v>Jovens recém formados</v>
      </c>
      <c r="Q44" s="2" t="str">
        <f>VLOOKUP(O44,Dim_Segmentos!$A$1:$D$4,3,FALSE)</f>
        <v>Dois Salários</v>
      </c>
      <c r="R44" s="2">
        <v>2</v>
      </c>
      <c r="S44" s="2" t="str">
        <f>VLOOKUP(Tabela2[[#This Row],[Cod Vendedor]],Dim_Vendedores!$A$1:$H$6,2,FALSE)</f>
        <v>Batman</v>
      </c>
      <c r="T44" s="17">
        <v>10</v>
      </c>
      <c r="U44" s="17">
        <f>CONCATENATE(Tabela2[[#This Row],[Cod Produto]],Tabela2[[#This Row],[Data]])-1</f>
        <v>1143190</v>
      </c>
      <c r="V44" s="3">
        <f>VLOOKUP(Tabela2[[#This Row],[Cod_busca]],Precos!A:H,8,TRUE)*Tabela2[[#This Row],[Qtide Vendida]]</f>
        <v>170</v>
      </c>
      <c r="W44" s="3">
        <f>VLOOKUP(Tabela2[[#This Row],[Cod_busca]],Precos!A:G,7,TRUE)*Tabela2[[#This Row],[Qtide Vendida]]</f>
        <v>110</v>
      </c>
      <c r="X44" s="7">
        <f t="shared" si="3"/>
        <v>60</v>
      </c>
    </row>
    <row r="45" spans="1:24" x14ac:dyDescent="0.3">
      <c r="A45" s="2">
        <v>44</v>
      </c>
      <c r="B45" s="17">
        <v>84</v>
      </c>
      <c r="C45" s="16">
        <f>VLOOKUP(B45,Dim_Periodos!$A$1:$D$181,2,FALSE)</f>
        <v>43184</v>
      </c>
      <c r="D45" s="16" t="str">
        <f>VLOOKUP(B45,Dim_Periodos!$A$1:$D$181,3,FALSE)</f>
        <v>Sim</v>
      </c>
      <c r="E45" s="17">
        <f>VLOOKUP(B45,Dim_Periodos!$A$1:$D$181,4,FALSE)</f>
        <v>3</v>
      </c>
      <c r="F45" s="2">
        <v>1</v>
      </c>
      <c r="G45" s="2" t="str">
        <f t="shared" si="0"/>
        <v>Vinhos S.A</v>
      </c>
      <c r="H45" s="2">
        <v>14</v>
      </c>
      <c r="I45" s="2" t="str">
        <f>VLOOKUP(Tabela2[[#This Row],[Cod Produto]],Dim_Produtos!A:B,2,FALSE)</f>
        <v>Vinho Tinto</v>
      </c>
      <c r="J45" s="2" t="str">
        <f>VLOOKUP(Tabela2[[#This Row],[Cod Produto]],Dim_Produtos!A:C,3,FALSE)</f>
        <v>Inglaterra</v>
      </c>
      <c r="K45" s="2">
        <f>VLOOKUP(M45,Dim_Clientes!$A$1:$E$9,5,FALSE)</f>
        <v>4</v>
      </c>
      <c r="L45" s="2" t="str">
        <f>VLOOKUP(K45,Dim_Score!$A$1:$C$6,3,FALSE)</f>
        <v>Restrições</v>
      </c>
      <c r="M45" s="2">
        <v>6</v>
      </c>
      <c r="N45" s="2" t="str">
        <f t="shared" si="1"/>
        <v>George Clooney</v>
      </c>
      <c r="O45" s="2">
        <f>VLOOKUP(M45,Dim_Clientes!$A$1:$E$9,4,FALSE)</f>
        <v>1</v>
      </c>
      <c r="P45" s="2" t="str">
        <f>VLOOKUP(O45,Dim_Segmentos!$A$1:$D$4,4,FALSE)</f>
        <v>Jovens sem renda morando com os pais</v>
      </c>
      <c r="Q45" s="2" t="str">
        <f>VLOOKUP(O45,Dim_Segmentos!$A$1:$D$4,3,FALSE)</f>
        <v>Sem renda</v>
      </c>
      <c r="R45" s="2">
        <v>4</v>
      </c>
      <c r="S45" s="2" t="str">
        <f>VLOOKUP(Tabela2[[#This Row],[Cod Vendedor]],Dim_Vendedores!$A$1:$H$6,2,FALSE)</f>
        <v>Scarlet</v>
      </c>
      <c r="T45" s="17">
        <v>4</v>
      </c>
      <c r="U45" s="17">
        <f>CONCATENATE(Tabela2[[#This Row],[Cod Produto]],Tabela2[[#This Row],[Data]])-1</f>
        <v>1443183</v>
      </c>
      <c r="V45" s="3">
        <f>VLOOKUP(Tabela2[[#This Row],[Cod_busca]],Precos!A:H,8,TRUE)*Tabela2[[#This Row],[Qtide Vendida]]</f>
        <v>64</v>
      </c>
      <c r="W45" s="3">
        <f>VLOOKUP(Tabela2[[#This Row],[Cod_busca]],Precos!A:G,7,TRUE)*Tabela2[[#This Row],[Qtide Vendida]]</f>
        <v>40</v>
      </c>
      <c r="X45" s="7">
        <f t="shared" si="3"/>
        <v>24</v>
      </c>
    </row>
    <row r="46" spans="1:24" x14ac:dyDescent="0.3">
      <c r="A46" s="2">
        <v>45</v>
      </c>
      <c r="B46" s="17">
        <v>20</v>
      </c>
      <c r="C46" s="16">
        <f>VLOOKUP(B46,Dim_Periodos!$A$1:$D$181,2,FALSE)</f>
        <v>43120</v>
      </c>
      <c r="D46" s="16" t="str">
        <f>VLOOKUP(B46,Dim_Periodos!$A$1:$D$181,3,FALSE)</f>
        <v>Sim</v>
      </c>
      <c r="E46" s="17">
        <f>VLOOKUP(B46,Dim_Periodos!$A$1:$D$181,4,FALSE)</f>
        <v>1</v>
      </c>
      <c r="F46" s="2">
        <v>4</v>
      </c>
      <c r="G46" s="2" t="str">
        <f t="shared" si="0"/>
        <v>Vinhos Ouro</v>
      </c>
      <c r="H46" s="2">
        <v>10</v>
      </c>
      <c r="I46" s="2" t="str">
        <f>VLOOKUP(Tabela2[[#This Row],[Cod Produto]],Dim_Produtos!A:B,2,FALSE)</f>
        <v>Vinho Uva Doce</v>
      </c>
      <c r="J46" s="2" t="str">
        <f>VLOOKUP(Tabela2[[#This Row],[Cod Produto]],Dim_Produtos!A:C,3,FALSE)</f>
        <v>Brasil</v>
      </c>
      <c r="K46" s="2">
        <f>VLOOKUP(M46,Dim_Clientes!$A$1:$E$9,5,FALSE)</f>
        <v>4</v>
      </c>
      <c r="L46" s="2" t="str">
        <f>VLOOKUP(K46,Dim_Score!$A$1:$C$6,3,FALSE)</f>
        <v>Restrições</v>
      </c>
      <c r="M46" s="2">
        <v>6</v>
      </c>
      <c r="N46" s="2" t="str">
        <f t="shared" si="1"/>
        <v>George Clooney</v>
      </c>
      <c r="O46" s="2">
        <f>VLOOKUP(M46,Dim_Clientes!$A$1:$E$9,4,FALSE)</f>
        <v>1</v>
      </c>
      <c r="P46" s="2" t="str">
        <f>VLOOKUP(O46,Dim_Segmentos!$A$1:$D$4,4,FALSE)</f>
        <v>Jovens sem renda morando com os pais</v>
      </c>
      <c r="Q46" s="2" t="str">
        <f>VLOOKUP(O46,Dim_Segmentos!$A$1:$D$4,3,FALSE)</f>
        <v>Sem renda</v>
      </c>
      <c r="R46" s="2">
        <v>5</v>
      </c>
      <c r="S46" s="2" t="str">
        <f>VLOOKUP(Tabela2[[#This Row],[Cod Vendedor]],Dim_Vendedores!$A$1:$H$6,2,FALSE)</f>
        <v>Gamora</v>
      </c>
      <c r="T46" s="17">
        <v>9</v>
      </c>
      <c r="U46" s="17">
        <f>CONCATENATE(Tabela2[[#This Row],[Cod Produto]],Tabela2[[#This Row],[Data]])-1</f>
        <v>1043119</v>
      </c>
      <c r="V46" s="3">
        <f>VLOOKUP(Tabela2[[#This Row],[Cod_busca]],Precos!A:H,8,TRUE)*Tabela2[[#This Row],[Qtide Vendida]]</f>
        <v>153</v>
      </c>
      <c r="W46" s="3">
        <f>VLOOKUP(Tabela2[[#This Row],[Cod_busca]],Precos!A:G,7,TRUE)*Tabela2[[#This Row],[Qtide Vendida]]</f>
        <v>99</v>
      </c>
      <c r="X46" s="7">
        <f t="shared" si="3"/>
        <v>54</v>
      </c>
    </row>
    <row r="47" spans="1:24" x14ac:dyDescent="0.3">
      <c r="A47" s="2">
        <v>46</v>
      </c>
      <c r="B47" s="17">
        <v>96</v>
      </c>
      <c r="C47" s="16">
        <f>VLOOKUP(B47,Dim_Periodos!$A$1:$D$181,2,FALSE)</f>
        <v>43196</v>
      </c>
      <c r="D47" s="16" t="str">
        <f>VLOOKUP(B47,Dim_Periodos!$A$1:$D$181,3,FALSE)</f>
        <v>Não</v>
      </c>
      <c r="E47" s="17">
        <f>VLOOKUP(B47,Dim_Periodos!$A$1:$D$181,4,FALSE)</f>
        <v>4</v>
      </c>
      <c r="F47" s="2">
        <v>4</v>
      </c>
      <c r="G47" s="2" t="str">
        <f t="shared" si="0"/>
        <v>Vinhos Ouro</v>
      </c>
      <c r="H47" s="2">
        <v>9</v>
      </c>
      <c r="I47" s="2" t="str">
        <f>VLOOKUP(Tabela2[[#This Row],[Cod Produto]],Dim_Produtos!A:B,2,FALSE)</f>
        <v>Vinho Uva Verde</v>
      </c>
      <c r="J47" s="2" t="str">
        <f>VLOOKUP(Tabela2[[#This Row],[Cod Produto]],Dim_Produtos!A:C,3,FALSE)</f>
        <v>Brasil</v>
      </c>
      <c r="K47" s="2">
        <f>VLOOKUP(M47,Dim_Clientes!$A$1:$E$9,5,FALSE)</f>
        <v>1</v>
      </c>
      <c r="L47" s="2" t="str">
        <f>VLOOKUP(K47,Dim_Score!$A$1:$C$6,3,FALSE)</f>
        <v>Excelente</v>
      </c>
      <c r="M47" s="2">
        <v>1</v>
      </c>
      <c r="N47" s="2" t="str">
        <f t="shared" si="1"/>
        <v>Tom Cruise</v>
      </c>
      <c r="O47" s="2">
        <f>VLOOKUP(M47,Dim_Clientes!$A$1:$E$9,4,FALSE)</f>
        <v>1</v>
      </c>
      <c r="P47" s="2" t="str">
        <f>VLOOKUP(O47,Dim_Segmentos!$A$1:$D$4,4,FALSE)</f>
        <v>Jovens sem renda morando com os pais</v>
      </c>
      <c r="Q47" s="2" t="str">
        <f>VLOOKUP(O47,Dim_Segmentos!$A$1:$D$4,3,FALSE)</f>
        <v>Sem renda</v>
      </c>
      <c r="R47" s="2">
        <v>4</v>
      </c>
      <c r="S47" s="2" t="str">
        <f>VLOOKUP(Tabela2[[#This Row],[Cod Vendedor]],Dim_Vendedores!$A$1:$H$6,2,FALSE)</f>
        <v>Scarlet</v>
      </c>
      <c r="T47" s="17">
        <v>9</v>
      </c>
      <c r="U47" s="17">
        <f>CONCATENATE(Tabela2[[#This Row],[Cod Produto]],Tabela2[[#This Row],[Data]])-1</f>
        <v>943195</v>
      </c>
      <c r="V47" s="3">
        <f>VLOOKUP(Tabela2[[#This Row],[Cod_busca]],Precos!A:H,8,TRUE)*Tabela2[[#This Row],[Qtide Vendida]]</f>
        <v>144</v>
      </c>
      <c r="W47" s="3">
        <f>VLOOKUP(Tabela2[[#This Row],[Cod_busca]],Precos!A:G,7,TRUE)*Tabela2[[#This Row],[Qtide Vendida]]</f>
        <v>90</v>
      </c>
      <c r="X47" s="7">
        <f t="shared" si="3"/>
        <v>54</v>
      </c>
    </row>
    <row r="48" spans="1:24" x14ac:dyDescent="0.3">
      <c r="A48" s="2">
        <v>47</v>
      </c>
      <c r="B48" s="17">
        <v>6</v>
      </c>
      <c r="C48" s="16">
        <f>VLOOKUP(B48,Dim_Periodos!$A$1:$D$181,2,FALSE)</f>
        <v>43106</v>
      </c>
      <c r="D48" s="16" t="str">
        <f>VLOOKUP(B48,Dim_Periodos!$A$1:$D$181,3,FALSE)</f>
        <v>Sim</v>
      </c>
      <c r="E48" s="17">
        <f>VLOOKUP(B48,Dim_Periodos!$A$1:$D$181,4,FALSE)</f>
        <v>1</v>
      </c>
      <c r="F48" s="2">
        <v>3</v>
      </c>
      <c r="G48" s="2" t="str">
        <f t="shared" si="0"/>
        <v>Vinhos LTDA</v>
      </c>
      <c r="H48" s="2">
        <v>9</v>
      </c>
      <c r="I48" s="2" t="str">
        <f>VLOOKUP(Tabela2[[#This Row],[Cod Produto]],Dim_Produtos!A:B,2,FALSE)</f>
        <v>Vinho Uva Verde</v>
      </c>
      <c r="J48" s="2" t="str">
        <f>VLOOKUP(Tabela2[[#This Row],[Cod Produto]],Dim_Produtos!A:C,3,FALSE)</f>
        <v>Brasil</v>
      </c>
      <c r="K48" s="2">
        <f>VLOOKUP(M48,Dim_Clientes!$A$1:$E$9,5,FALSE)</f>
        <v>5</v>
      </c>
      <c r="L48" s="2" t="str">
        <f>VLOOKUP(K48,Dim_Score!$A$1:$C$6,3,FALSE)</f>
        <v>Inaceitável</v>
      </c>
      <c r="M48" s="2">
        <v>7</v>
      </c>
      <c r="N48" s="2" t="str">
        <f t="shared" si="1"/>
        <v>Matt Demon</v>
      </c>
      <c r="O48" s="2">
        <f>VLOOKUP(M48,Dim_Clientes!$A$1:$E$9,4,FALSE)</f>
        <v>3</v>
      </c>
      <c r="P48" s="2" t="str">
        <f>VLOOKUP(O48,Dim_Segmentos!$A$1:$D$4,4,FALSE)</f>
        <v>Adultos experientes e estáveis Financeiramente</v>
      </c>
      <c r="Q48" s="2" t="str">
        <f>VLOOKUP(O48,Dim_Segmentos!$A$1:$D$4,3,FALSE)</f>
        <v>Até dez salários</v>
      </c>
      <c r="R48" s="2">
        <v>3</v>
      </c>
      <c r="S48" s="2" t="str">
        <f>VLOOKUP(Tabela2[[#This Row],[Cod Vendedor]],Dim_Vendedores!$A$1:$H$6,2,FALSE)</f>
        <v>Hulk</v>
      </c>
      <c r="T48" s="17">
        <v>4</v>
      </c>
      <c r="U48" s="17">
        <f>CONCATENATE(Tabela2[[#This Row],[Cod Produto]],Tabela2[[#This Row],[Data]])-1</f>
        <v>943105</v>
      </c>
      <c r="V48" s="3">
        <f>VLOOKUP(Tabela2[[#This Row],[Cod_busca]],Precos!A:H,8,TRUE)*Tabela2[[#This Row],[Qtide Vendida]]</f>
        <v>64</v>
      </c>
      <c r="W48" s="3">
        <f>VLOOKUP(Tabela2[[#This Row],[Cod_busca]],Precos!A:G,7,TRUE)*Tabela2[[#This Row],[Qtide Vendida]]</f>
        <v>40</v>
      </c>
      <c r="X48" s="7">
        <f t="shared" si="3"/>
        <v>24</v>
      </c>
    </row>
    <row r="49" spans="1:24" x14ac:dyDescent="0.3">
      <c r="A49" s="2">
        <v>48</v>
      </c>
      <c r="B49" s="17">
        <v>98</v>
      </c>
      <c r="C49" s="16">
        <f>VLOOKUP(B49,Dim_Periodos!$A$1:$D$181,2,FALSE)</f>
        <v>43198</v>
      </c>
      <c r="D49" s="16" t="str">
        <f>VLOOKUP(B49,Dim_Periodos!$A$1:$D$181,3,FALSE)</f>
        <v>Sim</v>
      </c>
      <c r="E49" s="17">
        <f>VLOOKUP(B49,Dim_Periodos!$A$1:$D$181,4,FALSE)</f>
        <v>4</v>
      </c>
      <c r="F49" s="2">
        <v>1</v>
      </c>
      <c r="G49" s="2" t="str">
        <f t="shared" si="0"/>
        <v>Vinhos S.A</v>
      </c>
      <c r="H49" s="2">
        <v>13</v>
      </c>
      <c r="I49" s="2" t="str">
        <f>VLOOKUP(Tabela2[[#This Row],[Cod Produto]],Dim_Produtos!A:B,2,FALSE)</f>
        <v>Vinho Seco</v>
      </c>
      <c r="J49" s="2" t="str">
        <f>VLOOKUP(Tabela2[[#This Row],[Cod Produto]],Dim_Produtos!A:C,3,FALSE)</f>
        <v>Califónia</v>
      </c>
      <c r="K49" s="2">
        <f>VLOOKUP(M49,Dim_Clientes!$A$1:$E$9,5,FALSE)</f>
        <v>5</v>
      </c>
      <c r="L49" s="2" t="str">
        <f>VLOOKUP(K49,Dim_Score!$A$1:$C$6,3,FALSE)</f>
        <v>Inaceitável</v>
      </c>
      <c r="M49" s="2">
        <v>7</v>
      </c>
      <c r="N49" s="2" t="str">
        <f t="shared" si="1"/>
        <v>Matt Demon</v>
      </c>
      <c r="O49" s="2">
        <f>VLOOKUP(M49,Dim_Clientes!$A$1:$E$9,4,FALSE)</f>
        <v>3</v>
      </c>
      <c r="P49" s="2" t="str">
        <f>VLOOKUP(O49,Dim_Segmentos!$A$1:$D$4,4,FALSE)</f>
        <v>Adultos experientes e estáveis Financeiramente</v>
      </c>
      <c r="Q49" s="2" t="str">
        <f>VLOOKUP(O49,Dim_Segmentos!$A$1:$D$4,3,FALSE)</f>
        <v>Até dez salários</v>
      </c>
      <c r="R49" s="2">
        <v>5</v>
      </c>
      <c r="S49" s="2" t="str">
        <f>VLOOKUP(Tabela2[[#This Row],[Cod Vendedor]],Dim_Vendedores!$A$1:$H$6,2,FALSE)</f>
        <v>Gamora</v>
      </c>
      <c r="T49" s="17">
        <v>4</v>
      </c>
      <c r="U49" s="17">
        <f>CONCATENATE(Tabela2[[#This Row],[Cod Produto]],Tabela2[[#This Row],[Data]])-1</f>
        <v>1343197</v>
      </c>
      <c r="V49" s="3">
        <f>VLOOKUP(Tabela2[[#This Row],[Cod_busca]],Precos!A:H,8,TRUE)*Tabela2[[#This Row],[Qtide Vendida]]</f>
        <v>60</v>
      </c>
      <c r="W49" s="3">
        <f>VLOOKUP(Tabela2[[#This Row],[Cod_busca]],Precos!A:G,7,TRUE)*Tabela2[[#This Row],[Qtide Vendida]]</f>
        <v>38</v>
      </c>
      <c r="X49" s="7">
        <f t="shared" si="3"/>
        <v>22</v>
      </c>
    </row>
    <row r="50" spans="1:24" x14ac:dyDescent="0.3">
      <c r="A50" s="2">
        <v>49</v>
      </c>
      <c r="B50" s="17">
        <v>150</v>
      </c>
      <c r="C50" s="16">
        <f>VLOOKUP(B50,Dim_Periodos!$A$1:$D$181,2,FALSE)</f>
        <v>43250</v>
      </c>
      <c r="D50" s="16" t="str">
        <f>VLOOKUP(B50,Dim_Periodos!$A$1:$D$181,3,FALSE)</f>
        <v>Não</v>
      </c>
      <c r="E50" s="17">
        <f>VLOOKUP(B50,Dim_Periodos!$A$1:$D$181,4,FALSE)</f>
        <v>5</v>
      </c>
      <c r="F50" s="2">
        <v>3</v>
      </c>
      <c r="G50" s="2" t="str">
        <f t="shared" si="0"/>
        <v>Vinhos LTDA</v>
      </c>
      <c r="H50" s="2">
        <v>12</v>
      </c>
      <c r="I50" s="2" t="str">
        <f>VLOOKUP(Tabela2[[#This Row],[Cod Produto]],Dim_Produtos!A:B,2,FALSE)</f>
        <v>Vinho Italiano</v>
      </c>
      <c r="J50" s="2" t="str">
        <f>VLOOKUP(Tabela2[[#This Row],[Cod Produto]],Dim_Produtos!A:C,3,FALSE)</f>
        <v>Itália</v>
      </c>
      <c r="K50" s="2">
        <f>VLOOKUP(M50,Dim_Clientes!$A$1:$E$9,5,FALSE)</f>
        <v>4</v>
      </c>
      <c r="L50" s="2" t="str">
        <f>VLOOKUP(K50,Dim_Score!$A$1:$C$6,3,FALSE)</f>
        <v>Restrições</v>
      </c>
      <c r="M50" s="2">
        <v>6</v>
      </c>
      <c r="N50" s="2" t="str">
        <f t="shared" si="1"/>
        <v>George Clooney</v>
      </c>
      <c r="O50" s="2">
        <f>VLOOKUP(M50,Dim_Clientes!$A$1:$E$9,4,FALSE)</f>
        <v>1</v>
      </c>
      <c r="P50" s="2" t="str">
        <f>VLOOKUP(O50,Dim_Segmentos!$A$1:$D$4,4,FALSE)</f>
        <v>Jovens sem renda morando com os pais</v>
      </c>
      <c r="Q50" s="2" t="str">
        <f>VLOOKUP(O50,Dim_Segmentos!$A$1:$D$4,3,FALSE)</f>
        <v>Sem renda</v>
      </c>
      <c r="R50" s="2">
        <v>2</v>
      </c>
      <c r="S50" s="2" t="str">
        <f>VLOOKUP(Tabela2[[#This Row],[Cod Vendedor]],Dim_Vendedores!$A$1:$H$6,2,FALSE)</f>
        <v>Batman</v>
      </c>
      <c r="T50" s="17">
        <v>10</v>
      </c>
      <c r="U50" s="17">
        <f>CONCATENATE(Tabela2[[#This Row],[Cod Produto]],Tabela2[[#This Row],[Data]])-1</f>
        <v>1243249</v>
      </c>
      <c r="V50" s="3">
        <f>VLOOKUP(Tabela2[[#This Row],[Cod_busca]],Precos!A:H,8,TRUE)*Tabela2[[#This Row],[Qtide Vendida]]</f>
        <v>170</v>
      </c>
      <c r="W50" s="3">
        <f>VLOOKUP(Tabela2[[#This Row],[Cod_busca]],Precos!A:G,7,TRUE)*Tabela2[[#This Row],[Qtide Vendida]]</f>
        <v>90</v>
      </c>
      <c r="X50" s="7">
        <f t="shared" si="3"/>
        <v>80</v>
      </c>
    </row>
    <row r="51" spans="1:24" x14ac:dyDescent="0.3">
      <c r="A51" s="2">
        <v>50</v>
      </c>
      <c r="B51" s="17">
        <v>37</v>
      </c>
      <c r="C51" s="16">
        <f>VLOOKUP(B51,Dim_Periodos!$A$1:$D$181,2,FALSE)</f>
        <v>43137</v>
      </c>
      <c r="D51" s="16" t="str">
        <f>VLOOKUP(B51,Dim_Periodos!$A$1:$D$181,3,FALSE)</f>
        <v>Não</v>
      </c>
      <c r="E51" s="17">
        <f>VLOOKUP(B51,Dim_Periodos!$A$1:$D$181,4,FALSE)</f>
        <v>2</v>
      </c>
      <c r="F51" s="2">
        <v>2</v>
      </c>
      <c r="G51" s="2" t="str">
        <f t="shared" si="0"/>
        <v>Uvas S.A</v>
      </c>
      <c r="H51" s="2">
        <v>13</v>
      </c>
      <c r="I51" s="2" t="str">
        <f>VLOOKUP(Tabela2[[#This Row],[Cod Produto]],Dim_Produtos!A:B,2,FALSE)</f>
        <v>Vinho Seco</v>
      </c>
      <c r="J51" s="2" t="str">
        <f>VLOOKUP(Tabela2[[#This Row],[Cod Produto]],Dim_Produtos!A:C,3,FALSE)</f>
        <v>Califónia</v>
      </c>
      <c r="K51" s="2">
        <f>VLOOKUP(M51,Dim_Clientes!$A$1:$E$9,5,FALSE)</f>
        <v>2</v>
      </c>
      <c r="L51" s="2" t="str">
        <f>VLOOKUP(K51,Dim_Score!$A$1:$C$6,3,FALSE)</f>
        <v xml:space="preserve">Muito Bom </v>
      </c>
      <c r="M51" s="2">
        <v>3</v>
      </c>
      <c r="N51" s="2" t="str">
        <f t="shared" si="1"/>
        <v>Orlando Bloom</v>
      </c>
      <c r="O51" s="2">
        <f>VLOOKUP(M51,Dim_Clientes!$A$1:$E$9,4,FALSE)</f>
        <v>3</v>
      </c>
      <c r="P51" s="2" t="str">
        <f>VLOOKUP(O51,Dim_Segmentos!$A$1:$D$4,4,FALSE)</f>
        <v>Adultos experientes e estáveis Financeiramente</v>
      </c>
      <c r="Q51" s="2" t="str">
        <f>VLOOKUP(O51,Dim_Segmentos!$A$1:$D$4,3,FALSE)</f>
        <v>Até dez salários</v>
      </c>
      <c r="R51" s="2">
        <v>3</v>
      </c>
      <c r="S51" s="2" t="str">
        <f>VLOOKUP(Tabela2[[#This Row],[Cod Vendedor]],Dim_Vendedores!$A$1:$H$6,2,FALSE)</f>
        <v>Hulk</v>
      </c>
      <c r="T51" s="17">
        <v>5</v>
      </c>
      <c r="U51" s="17">
        <f>CONCATENATE(Tabela2[[#This Row],[Cod Produto]],Tabela2[[#This Row],[Data]])-1</f>
        <v>1343136</v>
      </c>
      <c r="V51" s="3">
        <f>VLOOKUP(Tabela2[[#This Row],[Cod_busca]],Precos!A:H,8,TRUE)*Tabela2[[#This Row],[Qtide Vendida]]</f>
        <v>75</v>
      </c>
      <c r="W51" s="3">
        <f>VLOOKUP(Tabela2[[#This Row],[Cod_busca]],Precos!A:G,7,TRUE)*Tabela2[[#This Row],[Qtide Vendida]]</f>
        <v>47.5</v>
      </c>
      <c r="X51" s="7">
        <f t="shared" si="3"/>
        <v>27.5</v>
      </c>
    </row>
    <row r="52" spans="1:24" x14ac:dyDescent="0.3">
      <c r="A52" s="2">
        <v>51</v>
      </c>
      <c r="B52" s="17">
        <v>104</v>
      </c>
      <c r="C52" s="16">
        <f>VLOOKUP(B52,Dim_Periodos!$A$1:$D$181,2,FALSE)</f>
        <v>43204</v>
      </c>
      <c r="D52" s="16" t="str">
        <f>VLOOKUP(B52,Dim_Periodos!$A$1:$D$181,3,FALSE)</f>
        <v>Sim</v>
      </c>
      <c r="E52" s="17">
        <f>VLOOKUP(B52,Dim_Periodos!$A$1:$D$181,4,FALSE)</f>
        <v>4</v>
      </c>
      <c r="F52" s="2">
        <v>2</v>
      </c>
      <c r="G52" s="2" t="str">
        <f t="shared" si="0"/>
        <v>Uvas S.A</v>
      </c>
      <c r="H52" s="2">
        <v>14</v>
      </c>
      <c r="I52" s="2" t="str">
        <f>VLOOKUP(Tabela2[[#This Row],[Cod Produto]],Dim_Produtos!A:B,2,FALSE)</f>
        <v>Vinho Tinto</v>
      </c>
      <c r="J52" s="2" t="str">
        <f>VLOOKUP(Tabela2[[#This Row],[Cod Produto]],Dim_Produtos!A:C,3,FALSE)</f>
        <v>Inglaterra</v>
      </c>
      <c r="K52" s="2">
        <f>VLOOKUP(M52,Dim_Clientes!$A$1:$E$9,5,FALSE)</f>
        <v>1</v>
      </c>
      <c r="L52" s="2" t="str">
        <f>VLOOKUP(K52,Dim_Score!$A$1:$C$6,3,FALSE)</f>
        <v>Excelente</v>
      </c>
      <c r="M52" s="2">
        <v>2</v>
      </c>
      <c r="N52" s="2" t="str">
        <f t="shared" si="1"/>
        <v>Anthony Hopkins</v>
      </c>
      <c r="O52" s="2">
        <f>VLOOKUP(M52,Dim_Clientes!$A$1:$E$9,4,FALSE)</f>
        <v>2</v>
      </c>
      <c r="P52" s="2" t="str">
        <f>VLOOKUP(O52,Dim_Segmentos!$A$1:$D$4,4,FALSE)</f>
        <v>Jovens recém formados</v>
      </c>
      <c r="Q52" s="2" t="str">
        <f>VLOOKUP(O52,Dim_Segmentos!$A$1:$D$4,3,FALSE)</f>
        <v>Dois Salários</v>
      </c>
      <c r="R52" s="2">
        <v>3</v>
      </c>
      <c r="S52" s="2" t="str">
        <f>VLOOKUP(Tabela2[[#This Row],[Cod Vendedor]],Dim_Vendedores!$A$1:$H$6,2,FALSE)</f>
        <v>Hulk</v>
      </c>
      <c r="T52" s="17">
        <v>1</v>
      </c>
      <c r="U52" s="17">
        <f>CONCATENATE(Tabela2[[#This Row],[Cod Produto]],Tabela2[[#This Row],[Data]])-1</f>
        <v>1443203</v>
      </c>
      <c r="V52" s="3">
        <f>VLOOKUP(Tabela2[[#This Row],[Cod_busca]],Precos!A:H,8,TRUE)*Tabela2[[#This Row],[Qtide Vendida]]</f>
        <v>16</v>
      </c>
      <c r="W52" s="3">
        <f>VLOOKUP(Tabela2[[#This Row],[Cod_busca]],Precos!A:G,7,TRUE)*Tabela2[[#This Row],[Qtide Vendida]]</f>
        <v>10</v>
      </c>
      <c r="X52" s="7">
        <f t="shared" si="3"/>
        <v>6</v>
      </c>
    </row>
    <row r="53" spans="1:24" x14ac:dyDescent="0.3">
      <c r="A53" s="2">
        <v>52</v>
      </c>
      <c r="B53" s="17">
        <v>145</v>
      </c>
      <c r="C53" s="16">
        <f>VLOOKUP(B53,Dim_Periodos!$A$1:$D$181,2,FALSE)</f>
        <v>43245</v>
      </c>
      <c r="D53" s="16" t="str">
        <f>VLOOKUP(B53,Dim_Periodos!$A$1:$D$181,3,FALSE)</f>
        <v>Não</v>
      </c>
      <c r="E53" s="17">
        <f>VLOOKUP(B53,Dim_Periodos!$A$1:$D$181,4,FALSE)</f>
        <v>5</v>
      </c>
      <c r="F53" s="2">
        <v>4</v>
      </c>
      <c r="G53" s="2" t="str">
        <f t="shared" si="0"/>
        <v>Vinhos Ouro</v>
      </c>
      <c r="H53" s="2">
        <v>13</v>
      </c>
      <c r="I53" s="2" t="str">
        <f>VLOOKUP(Tabela2[[#This Row],[Cod Produto]],Dim_Produtos!A:B,2,FALSE)</f>
        <v>Vinho Seco</v>
      </c>
      <c r="J53" s="2" t="str">
        <f>VLOOKUP(Tabela2[[#This Row],[Cod Produto]],Dim_Produtos!A:C,3,FALSE)</f>
        <v>Califónia</v>
      </c>
      <c r="K53" s="2">
        <f>VLOOKUP(M53,Dim_Clientes!$A$1:$E$9,5,FALSE)</f>
        <v>5</v>
      </c>
      <c r="L53" s="2" t="str">
        <f>VLOOKUP(K53,Dim_Score!$A$1:$C$6,3,FALSE)</f>
        <v>Inaceitável</v>
      </c>
      <c r="M53" s="2">
        <v>7</v>
      </c>
      <c r="N53" s="2" t="str">
        <f t="shared" si="1"/>
        <v>Matt Demon</v>
      </c>
      <c r="O53" s="2">
        <f>VLOOKUP(M53,Dim_Clientes!$A$1:$E$9,4,FALSE)</f>
        <v>3</v>
      </c>
      <c r="P53" s="2" t="str">
        <f>VLOOKUP(O53,Dim_Segmentos!$A$1:$D$4,4,FALSE)</f>
        <v>Adultos experientes e estáveis Financeiramente</v>
      </c>
      <c r="Q53" s="2" t="str">
        <f>VLOOKUP(O53,Dim_Segmentos!$A$1:$D$4,3,FALSE)</f>
        <v>Até dez salários</v>
      </c>
      <c r="R53" s="2">
        <v>1</v>
      </c>
      <c r="S53" s="2" t="str">
        <f>VLOOKUP(Tabela2[[#This Row],[Cod Vendedor]],Dim_Vendedores!$A$1:$H$6,2,FALSE)</f>
        <v>Thor</v>
      </c>
      <c r="T53" s="17">
        <v>5</v>
      </c>
      <c r="U53" s="17">
        <f>CONCATENATE(Tabela2[[#This Row],[Cod Produto]],Tabela2[[#This Row],[Data]])-1</f>
        <v>1343244</v>
      </c>
      <c r="V53" s="3">
        <f>VLOOKUP(Tabela2[[#This Row],[Cod_busca]],Precos!A:H,8,TRUE)*Tabela2[[#This Row],[Qtide Vendida]]</f>
        <v>75</v>
      </c>
      <c r="W53" s="3">
        <f>VLOOKUP(Tabela2[[#This Row],[Cod_busca]],Precos!A:G,7,TRUE)*Tabela2[[#This Row],[Qtide Vendida]]</f>
        <v>47.5</v>
      </c>
      <c r="X53" s="7">
        <f t="shared" si="3"/>
        <v>27.5</v>
      </c>
    </row>
    <row r="54" spans="1:24" x14ac:dyDescent="0.3">
      <c r="A54" s="2">
        <v>53</v>
      </c>
      <c r="B54" s="17">
        <v>25</v>
      </c>
      <c r="C54" s="16">
        <f>VLOOKUP(B54,Dim_Periodos!$A$1:$D$181,2,FALSE)</f>
        <v>43125</v>
      </c>
      <c r="D54" s="16" t="str">
        <f>VLOOKUP(B54,Dim_Periodos!$A$1:$D$181,3,FALSE)</f>
        <v>Não</v>
      </c>
      <c r="E54" s="17">
        <f>VLOOKUP(B54,Dim_Periodos!$A$1:$D$181,4,FALSE)</f>
        <v>1</v>
      </c>
      <c r="F54" s="2">
        <v>3</v>
      </c>
      <c r="G54" s="2" t="str">
        <f t="shared" si="0"/>
        <v>Vinhos LTDA</v>
      </c>
      <c r="H54" s="2">
        <v>11</v>
      </c>
      <c r="I54" s="2" t="str">
        <f>VLOOKUP(Tabela2[[#This Row],[Cod Produto]],Dim_Produtos!A:B,2,FALSE)</f>
        <v>Vinho Português</v>
      </c>
      <c r="J54" s="2" t="str">
        <f>VLOOKUP(Tabela2[[#This Row],[Cod Produto]],Dim_Produtos!A:C,3,FALSE)</f>
        <v>Portugal</v>
      </c>
      <c r="K54" s="2">
        <f>VLOOKUP(M54,Dim_Clientes!$A$1:$E$9,5,FALSE)</f>
        <v>3</v>
      </c>
      <c r="L54" s="2" t="str">
        <f>VLOOKUP(K54,Dim_Score!$A$1:$C$6,3,FALSE)</f>
        <v>Bom</v>
      </c>
      <c r="M54" s="2">
        <v>5</v>
      </c>
      <c r="N54" s="2" t="str">
        <f t="shared" si="1"/>
        <v>Antonio Banderas</v>
      </c>
      <c r="O54" s="2">
        <f>VLOOKUP(M54,Dim_Clientes!$A$1:$E$9,4,FALSE)</f>
        <v>2</v>
      </c>
      <c r="P54" s="2" t="str">
        <f>VLOOKUP(O54,Dim_Segmentos!$A$1:$D$4,4,FALSE)</f>
        <v>Jovens recém formados</v>
      </c>
      <c r="Q54" s="2" t="str">
        <f>VLOOKUP(O54,Dim_Segmentos!$A$1:$D$4,3,FALSE)</f>
        <v>Dois Salários</v>
      </c>
      <c r="R54" s="2">
        <v>5</v>
      </c>
      <c r="S54" s="2" t="str">
        <f>VLOOKUP(Tabela2[[#This Row],[Cod Vendedor]],Dim_Vendedores!$A$1:$H$6,2,FALSE)</f>
        <v>Gamora</v>
      </c>
      <c r="T54" s="17">
        <v>7</v>
      </c>
      <c r="U54" s="17">
        <f>CONCATENATE(Tabela2[[#This Row],[Cod Produto]],Tabela2[[#This Row],[Data]])-1</f>
        <v>1143124</v>
      </c>
      <c r="V54" s="3">
        <f>VLOOKUP(Tabela2[[#This Row],[Cod_busca]],Precos!A:H,8,TRUE)*Tabela2[[#This Row],[Qtide Vendida]]</f>
        <v>119</v>
      </c>
      <c r="W54" s="3">
        <f>VLOOKUP(Tabela2[[#This Row],[Cod_busca]],Precos!A:G,7,TRUE)*Tabela2[[#This Row],[Qtide Vendida]]</f>
        <v>77</v>
      </c>
      <c r="X54" s="7">
        <f t="shared" si="3"/>
        <v>42</v>
      </c>
    </row>
    <row r="55" spans="1:24" x14ac:dyDescent="0.3">
      <c r="A55" s="2">
        <v>54</v>
      </c>
      <c r="B55" s="17">
        <v>157</v>
      </c>
      <c r="C55" s="16">
        <f>VLOOKUP(B55,Dim_Periodos!$A$1:$D$181,2,FALSE)</f>
        <v>43257</v>
      </c>
      <c r="D55" s="16" t="str">
        <f>VLOOKUP(B55,Dim_Periodos!$A$1:$D$181,3,FALSE)</f>
        <v>Não</v>
      </c>
      <c r="E55" s="17">
        <f>VLOOKUP(B55,Dim_Periodos!$A$1:$D$181,4,FALSE)</f>
        <v>6</v>
      </c>
      <c r="F55" s="2">
        <v>2</v>
      </c>
      <c r="G55" s="2" t="str">
        <f t="shared" si="0"/>
        <v>Uvas S.A</v>
      </c>
      <c r="H55" s="2">
        <v>12</v>
      </c>
      <c r="I55" s="2" t="str">
        <f>VLOOKUP(Tabela2[[#This Row],[Cod Produto]],Dim_Produtos!A:B,2,FALSE)</f>
        <v>Vinho Italiano</v>
      </c>
      <c r="J55" s="2" t="str">
        <f>VLOOKUP(Tabela2[[#This Row],[Cod Produto]],Dim_Produtos!A:C,3,FALSE)</f>
        <v>Itália</v>
      </c>
      <c r="K55" s="2">
        <f>VLOOKUP(M55,Dim_Clientes!$A$1:$E$9,5,FALSE)</f>
        <v>4</v>
      </c>
      <c r="L55" s="2" t="str">
        <f>VLOOKUP(K55,Dim_Score!$A$1:$C$6,3,FALSE)</f>
        <v>Restrições</v>
      </c>
      <c r="M55" s="2">
        <v>8</v>
      </c>
      <c r="N55" s="2" t="str">
        <f t="shared" si="1"/>
        <v>Julia Roberts</v>
      </c>
      <c r="O55" s="2">
        <f>VLOOKUP(M55,Dim_Clientes!$A$1:$E$9,4,FALSE)</f>
        <v>1</v>
      </c>
      <c r="P55" s="2" t="str">
        <f>VLOOKUP(O55,Dim_Segmentos!$A$1:$D$4,4,FALSE)</f>
        <v>Jovens sem renda morando com os pais</v>
      </c>
      <c r="Q55" s="2" t="str">
        <f>VLOOKUP(O55,Dim_Segmentos!$A$1:$D$4,3,FALSE)</f>
        <v>Sem renda</v>
      </c>
      <c r="R55" s="2">
        <v>5</v>
      </c>
      <c r="S55" s="2" t="str">
        <f>VLOOKUP(Tabela2[[#This Row],[Cod Vendedor]],Dim_Vendedores!$A$1:$H$6,2,FALSE)</f>
        <v>Gamora</v>
      </c>
      <c r="T55" s="17">
        <v>7</v>
      </c>
      <c r="U55" s="17">
        <f>CONCATENATE(Tabela2[[#This Row],[Cod Produto]],Tabela2[[#This Row],[Data]])-1</f>
        <v>1243256</v>
      </c>
      <c r="V55" s="3">
        <f>VLOOKUP(Tabela2[[#This Row],[Cod_busca]],Precos!A:H,8,TRUE)*Tabela2[[#This Row],[Qtide Vendida]]</f>
        <v>98</v>
      </c>
      <c r="W55" s="3">
        <f>VLOOKUP(Tabela2[[#This Row],[Cod_busca]],Precos!A:G,7,TRUE)*Tabela2[[#This Row],[Qtide Vendida]]</f>
        <v>63</v>
      </c>
      <c r="X55" s="7">
        <f t="shared" si="3"/>
        <v>35</v>
      </c>
    </row>
    <row r="56" spans="1:24" x14ac:dyDescent="0.3">
      <c r="A56" s="2">
        <v>55</v>
      </c>
      <c r="B56" s="17">
        <v>25</v>
      </c>
      <c r="C56" s="16">
        <f>VLOOKUP(B56,Dim_Periodos!$A$1:$D$181,2,FALSE)</f>
        <v>43125</v>
      </c>
      <c r="D56" s="16" t="str">
        <f>VLOOKUP(B56,Dim_Periodos!$A$1:$D$181,3,FALSE)</f>
        <v>Não</v>
      </c>
      <c r="E56" s="17">
        <f>VLOOKUP(B56,Dim_Periodos!$A$1:$D$181,4,FALSE)</f>
        <v>1</v>
      </c>
      <c r="F56" s="2">
        <v>4</v>
      </c>
      <c r="G56" s="2" t="str">
        <f t="shared" si="0"/>
        <v>Vinhos Ouro</v>
      </c>
      <c r="H56" s="2">
        <v>13</v>
      </c>
      <c r="I56" s="2" t="str">
        <f>VLOOKUP(Tabela2[[#This Row],[Cod Produto]],Dim_Produtos!A:B,2,FALSE)</f>
        <v>Vinho Seco</v>
      </c>
      <c r="J56" s="2" t="str">
        <f>VLOOKUP(Tabela2[[#This Row],[Cod Produto]],Dim_Produtos!A:C,3,FALSE)</f>
        <v>Califónia</v>
      </c>
      <c r="K56" s="2">
        <f>VLOOKUP(M56,Dim_Clientes!$A$1:$E$9,5,FALSE)</f>
        <v>2</v>
      </c>
      <c r="L56" s="2" t="str">
        <f>VLOOKUP(K56,Dim_Score!$A$1:$C$6,3,FALSE)</f>
        <v xml:space="preserve">Muito Bom </v>
      </c>
      <c r="M56" s="2">
        <v>4</v>
      </c>
      <c r="N56" s="2" t="str">
        <f t="shared" si="1"/>
        <v>Al Pacino</v>
      </c>
      <c r="O56" s="2">
        <f>VLOOKUP(M56,Dim_Clientes!$A$1:$E$9,4,FALSE)</f>
        <v>3</v>
      </c>
      <c r="P56" s="2" t="str">
        <f>VLOOKUP(O56,Dim_Segmentos!$A$1:$D$4,4,FALSE)</f>
        <v>Adultos experientes e estáveis Financeiramente</v>
      </c>
      <c r="Q56" s="2" t="str">
        <f>VLOOKUP(O56,Dim_Segmentos!$A$1:$D$4,3,FALSE)</f>
        <v>Até dez salários</v>
      </c>
      <c r="R56" s="2">
        <v>4</v>
      </c>
      <c r="S56" s="2" t="str">
        <f>VLOOKUP(Tabela2[[#This Row],[Cod Vendedor]],Dim_Vendedores!$A$1:$H$6,2,FALSE)</f>
        <v>Scarlet</v>
      </c>
      <c r="T56" s="17">
        <v>1</v>
      </c>
      <c r="U56" s="17">
        <f>CONCATENATE(Tabela2[[#This Row],[Cod Produto]],Tabela2[[#This Row],[Data]])-1</f>
        <v>1343124</v>
      </c>
      <c r="V56" s="3">
        <f>VLOOKUP(Tabela2[[#This Row],[Cod_busca]],Precos!A:H,8,TRUE)*Tabela2[[#This Row],[Qtide Vendida]]</f>
        <v>15</v>
      </c>
      <c r="W56" s="3">
        <f>VLOOKUP(Tabela2[[#This Row],[Cod_busca]],Precos!A:G,7,TRUE)*Tabela2[[#This Row],[Qtide Vendida]]</f>
        <v>9.5</v>
      </c>
      <c r="X56" s="7">
        <f t="shared" si="3"/>
        <v>5.5</v>
      </c>
    </row>
    <row r="57" spans="1:24" x14ac:dyDescent="0.3">
      <c r="A57" s="2">
        <v>56</v>
      </c>
      <c r="B57" s="17">
        <v>61</v>
      </c>
      <c r="C57" s="16">
        <f>VLOOKUP(B57,Dim_Periodos!$A$1:$D$181,2,FALSE)</f>
        <v>43161</v>
      </c>
      <c r="D57" s="16" t="str">
        <f>VLOOKUP(B57,Dim_Periodos!$A$1:$D$181,3,FALSE)</f>
        <v>Não</v>
      </c>
      <c r="E57" s="17">
        <f>VLOOKUP(B57,Dim_Periodos!$A$1:$D$181,4,FALSE)</f>
        <v>3</v>
      </c>
      <c r="F57" s="2">
        <v>1</v>
      </c>
      <c r="G57" s="2" t="str">
        <f t="shared" si="0"/>
        <v>Vinhos S.A</v>
      </c>
      <c r="H57" s="2">
        <v>10</v>
      </c>
      <c r="I57" s="2" t="str">
        <f>VLOOKUP(Tabela2[[#This Row],[Cod Produto]],Dim_Produtos!A:B,2,FALSE)</f>
        <v>Vinho Uva Doce</v>
      </c>
      <c r="J57" s="2" t="str">
        <f>VLOOKUP(Tabela2[[#This Row],[Cod Produto]],Dim_Produtos!A:C,3,FALSE)</f>
        <v>Brasil</v>
      </c>
      <c r="K57" s="2">
        <f>VLOOKUP(M57,Dim_Clientes!$A$1:$E$9,5,FALSE)</f>
        <v>2</v>
      </c>
      <c r="L57" s="2" t="str">
        <f>VLOOKUP(K57,Dim_Score!$A$1:$C$6,3,FALSE)</f>
        <v xml:space="preserve">Muito Bom </v>
      </c>
      <c r="M57" s="2">
        <v>3</v>
      </c>
      <c r="N57" s="2" t="str">
        <f t="shared" si="1"/>
        <v>Orlando Bloom</v>
      </c>
      <c r="O57" s="2">
        <f>VLOOKUP(M57,Dim_Clientes!$A$1:$E$9,4,FALSE)</f>
        <v>3</v>
      </c>
      <c r="P57" s="2" t="str">
        <f>VLOOKUP(O57,Dim_Segmentos!$A$1:$D$4,4,FALSE)</f>
        <v>Adultos experientes e estáveis Financeiramente</v>
      </c>
      <c r="Q57" s="2" t="str">
        <f>VLOOKUP(O57,Dim_Segmentos!$A$1:$D$4,3,FALSE)</f>
        <v>Até dez salários</v>
      </c>
      <c r="R57" s="2">
        <v>4</v>
      </c>
      <c r="S57" s="2" t="str">
        <f>VLOOKUP(Tabela2[[#This Row],[Cod Vendedor]],Dim_Vendedores!$A$1:$H$6,2,FALSE)</f>
        <v>Scarlet</v>
      </c>
      <c r="T57" s="17">
        <v>1</v>
      </c>
      <c r="U57" s="17">
        <f>CONCATENATE(Tabela2[[#This Row],[Cod Produto]],Tabela2[[#This Row],[Data]])-1</f>
        <v>1043160</v>
      </c>
      <c r="V57" s="3">
        <f>VLOOKUP(Tabela2[[#This Row],[Cod_busca]],Precos!A:H,8,TRUE)*Tabela2[[#This Row],[Qtide Vendida]]</f>
        <v>17</v>
      </c>
      <c r="W57" s="3">
        <f>VLOOKUP(Tabela2[[#This Row],[Cod_busca]],Precos!A:G,7,TRUE)*Tabela2[[#This Row],[Qtide Vendida]]</f>
        <v>11</v>
      </c>
      <c r="X57" s="7">
        <f t="shared" si="3"/>
        <v>6</v>
      </c>
    </row>
    <row r="58" spans="1:24" x14ac:dyDescent="0.3">
      <c r="A58" s="2">
        <v>57</v>
      </c>
      <c r="B58" s="17">
        <v>146</v>
      </c>
      <c r="C58" s="16">
        <f>VLOOKUP(B58,Dim_Periodos!$A$1:$D$181,2,FALSE)</f>
        <v>43246</v>
      </c>
      <c r="D58" s="16" t="str">
        <f>VLOOKUP(B58,Dim_Periodos!$A$1:$D$181,3,FALSE)</f>
        <v>Sim</v>
      </c>
      <c r="E58" s="17">
        <f>VLOOKUP(B58,Dim_Periodos!$A$1:$D$181,4,FALSE)</f>
        <v>5</v>
      </c>
      <c r="F58" s="2">
        <v>2</v>
      </c>
      <c r="G58" s="2" t="str">
        <f t="shared" si="0"/>
        <v>Uvas S.A</v>
      </c>
      <c r="H58" s="2">
        <v>12</v>
      </c>
      <c r="I58" s="2" t="str">
        <f>VLOOKUP(Tabela2[[#This Row],[Cod Produto]],Dim_Produtos!A:B,2,FALSE)</f>
        <v>Vinho Italiano</v>
      </c>
      <c r="J58" s="2" t="str">
        <f>VLOOKUP(Tabela2[[#This Row],[Cod Produto]],Dim_Produtos!A:C,3,FALSE)</f>
        <v>Itália</v>
      </c>
      <c r="K58" s="2">
        <f>VLOOKUP(M58,Dim_Clientes!$A$1:$E$9,5,FALSE)</f>
        <v>1</v>
      </c>
      <c r="L58" s="2" t="str">
        <f>VLOOKUP(K58,Dim_Score!$A$1:$C$6,3,FALSE)</f>
        <v>Excelente</v>
      </c>
      <c r="M58" s="2">
        <v>2</v>
      </c>
      <c r="N58" s="2" t="str">
        <f t="shared" si="1"/>
        <v>Anthony Hopkins</v>
      </c>
      <c r="O58" s="2">
        <f>VLOOKUP(M58,Dim_Clientes!$A$1:$E$9,4,FALSE)</f>
        <v>2</v>
      </c>
      <c r="P58" s="2" t="str">
        <f>VLOOKUP(O58,Dim_Segmentos!$A$1:$D$4,4,FALSE)</f>
        <v>Jovens recém formados</v>
      </c>
      <c r="Q58" s="2" t="str">
        <f>VLOOKUP(O58,Dim_Segmentos!$A$1:$D$4,3,FALSE)</f>
        <v>Dois Salários</v>
      </c>
      <c r="R58" s="2">
        <v>5</v>
      </c>
      <c r="S58" s="2" t="str">
        <f>VLOOKUP(Tabela2[[#This Row],[Cod Vendedor]],Dim_Vendedores!$A$1:$H$6,2,FALSE)</f>
        <v>Gamora</v>
      </c>
      <c r="T58" s="17">
        <v>2</v>
      </c>
      <c r="U58" s="17">
        <f>CONCATENATE(Tabela2[[#This Row],[Cod Produto]],Tabela2[[#This Row],[Data]])-1</f>
        <v>1243245</v>
      </c>
      <c r="V58" s="3">
        <f>VLOOKUP(Tabela2[[#This Row],[Cod_busca]],Precos!A:H,8,TRUE)*Tabela2[[#This Row],[Qtide Vendida]]</f>
        <v>34</v>
      </c>
      <c r="W58" s="3">
        <f>VLOOKUP(Tabela2[[#This Row],[Cod_busca]],Precos!A:G,7,TRUE)*Tabela2[[#This Row],[Qtide Vendida]]</f>
        <v>18</v>
      </c>
      <c r="X58" s="7">
        <f t="shared" si="3"/>
        <v>16</v>
      </c>
    </row>
    <row r="59" spans="1:24" x14ac:dyDescent="0.3">
      <c r="A59" s="2">
        <v>58</v>
      </c>
      <c r="B59" s="17">
        <v>108</v>
      </c>
      <c r="C59" s="16">
        <f>VLOOKUP(B59,Dim_Periodos!$A$1:$D$181,2,FALSE)</f>
        <v>43208</v>
      </c>
      <c r="D59" s="16" t="str">
        <f>VLOOKUP(B59,Dim_Periodos!$A$1:$D$181,3,FALSE)</f>
        <v>Não</v>
      </c>
      <c r="E59" s="17">
        <f>VLOOKUP(B59,Dim_Periodos!$A$1:$D$181,4,FALSE)</f>
        <v>4</v>
      </c>
      <c r="F59" s="2">
        <v>2</v>
      </c>
      <c r="G59" s="2" t="str">
        <f t="shared" si="0"/>
        <v>Uvas S.A</v>
      </c>
      <c r="H59" s="2">
        <v>9</v>
      </c>
      <c r="I59" s="2" t="str">
        <f>VLOOKUP(Tabela2[[#This Row],[Cod Produto]],Dim_Produtos!A:B,2,FALSE)</f>
        <v>Vinho Uva Verde</v>
      </c>
      <c r="J59" s="2" t="str">
        <f>VLOOKUP(Tabela2[[#This Row],[Cod Produto]],Dim_Produtos!A:C,3,FALSE)</f>
        <v>Brasil</v>
      </c>
      <c r="K59" s="2">
        <f>VLOOKUP(M59,Dim_Clientes!$A$1:$E$9,5,FALSE)</f>
        <v>2</v>
      </c>
      <c r="L59" s="2" t="str">
        <f>VLOOKUP(K59,Dim_Score!$A$1:$C$6,3,FALSE)</f>
        <v xml:space="preserve">Muito Bom </v>
      </c>
      <c r="M59" s="2">
        <v>4</v>
      </c>
      <c r="N59" s="2" t="str">
        <f t="shared" si="1"/>
        <v>Al Pacino</v>
      </c>
      <c r="O59" s="2">
        <f>VLOOKUP(M59,Dim_Clientes!$A$1:$E$9,4,FALSE)</f>
        <v>3</v>
      </c>
      <c r="P59" s="2" t="str">
        <f>VLOOKUP(O59,Dim_Segmentos!$A$1:$D$4,4,FALSE)</f>
        <v>Adultos experientes e estáveis Financeiramente</v>
      </c>
      <c r="Q59" s="2" t="str">
        <f>VLOOKUP(O59,Dim_Segmentos!$A$1:$D$4,3,FALSE)</f>
        <v>Até dez salários</v>
      </c>
      <c r="R59" s="2">
        <v>3</v>
      </c>
      <c r="S59" s="2" t="str">
        <f>VLOOKUP(Tabela2[[#This Row],[Cod Vendedor]],Dim_Vendedores!$A$1:$H$6,2,FALSE)</f>
        <v>Hulk</v>
      </c>
      <c r="T59" s="17">
        <v>5</v>
      </c>
      <c r="U59" s="17">
        <f>CONCATENATE(Tabela2[[#This Row],[Cod Produto]],Tabela2[[#This Row],[Data]])-1</f>
        <v>943207</v>
      </c>
      <c r="V59" s="3">
        <f>VLOOKUP(Tabela2[[#This Row],[Cod_busca]],Precos!A:H,8,TRUE)*Tabela2[[#This Row],[Qtide Vendida]]</f>
        <v>80</v>
      </c>
      <c r="W59" s="3">
        <f>VLOOKUP(Tabela2[[#This Row],[Cod_busca]],Precos!A:G,7,TRUE)*Tabela2[[#This Row],[Qtide Vendida]]</f>
        <v>50</v>
      </c>
      <c r="X59" s="7">
        <f t="shared" si="3"/>
        <v>30</v>
      </c>
    </row>
    <row r="60" spans="1:24" x14ac:dyDescent="0.3">
      <c r="A60" s="2">
        <v>59</v>
      </c>
      <c r="B60" s="17">
        <v>27</v>
      </c>
      <c r="C60" s="16">
        <f>VLOOKUP(B60,Dim_Periodos!$A$1:$D$181,2,FALSE)</f>
        <v>43127</v>
      </c>
      <c r="D60" s="16" t="str">
        <f>VLOOKUP(B60,Dim_Periodos!$A$1:$D$181,3,FALSE)</f>
        <v>Sim</v>
      </c>
      <c r="E60" s="17">
        <f>VLOOKUP(B60,Dim_Periodos!$A$1:$D$181,4,FALSE)</f>
        <v>1</v>
      </c>
      <c r="F60" s="2">
        <v>3</v>
      </c>
      <c r="G60" s="2" t="str">
        <f t="shared" si="0"/>
        <v>Vinhos LTDA</v>
      </c>
      <c r="H60" s="2">
        <v>9</v>
      </c>
      <c r="I60" s="2" t="str">
        <f>VLOOKUP(Tabela2[[#This Row],[Cod Produto]],Dim_Produtos!A:B,2,FALSE)</f>
        <v>Vinho Uva Verde</v>
      </c>
      <c r="J60" s="2" t="str">
        <f>VLOOKUP(Tabela2[[#This Row],[Cod Produto]],Dim_Produtos!A:C,3,FALSE)</f>
        <v>Brasil</v>
      </c>
      <c r="K60" s="2">
        <f>VLOOKUP(M60,Dim_Clientes!$A$1:$E$9,5,FALSE)</f>
        <v>2</v>
      </c>
      <c r="L60" s="2" t="str">
        <f>VLOOKUP(K60,Dim_Score!$A$1:$C$6,3,FALSE)</f>
        <v xml:space="preserve">Muito Bom </v>
      </c>
      <c r="M60" s="2">
        <v>3</v>
      </c>
      <c r="N60" s="2" t="str">
        <f t="shared" si="1"/>
        <v>Orlando Bloom</v>
      </c>
      <c r="O60" s="2">
        <f>VLOOKUP(M60,Dim_Clientes!$A$1:$E$9,4,FALSE)</f>
        <v>3</v>
      </c>
      <c r="P60" s="2" t="str">
        <f>VLOOKUP(O60,Dim_Segmentos!$A$1:$D$4,4,FALSE)</f>
        <v>Adultos experientes e estáveis Financeiramente</v>
      </c>
      <c r="Q60" s="2" t="str">
        <f>VLOOKUP(O60,Dim_Segmentos!$A$1:$D$4,3,FALSE)</f>
        <v>Até dez salários</v>
      </c>
      <c r="R60" s="2">
        <v>2</v>
      </c>
      <c r="S60" s="2" t="str">
        <f>VLOOKUP(Tabela2[[#This Row],[Cod Vendedor]],Dim_Vendedores!$A$1:$H$6,2,FALSE)</f>
        <v>Batman</v>
      </c>
      <c r="T60" s="17">
        <v>10</v>
      </c>
      <c r="U60" s="17">
        <f>CONCATENATE(Tabela2[[#This Row],[Cod Produto]],Tabela2[[#This Row],[Data]])-1</f>
        <v>943126</v>
      </c>
      <c r="V60" s="3">
        <f>VLOOKUP(Tabela2[[#This Row],[Cod_busca]],Precos!A:H,8,TRUE)*Tabela2[[#This Row],[Qtide Vendida]]</f>
        <v>160</v>
      </c>
      <c r="W60" s="3">
        <f>VLOOKUP(Tabela2[[#This Row],[Cod_busca]],Precos!A:G,7,TRUE)*Tabela2[[#This Row],[Qtide Vendida]]</f>
        <v>100</v>
      </c>
      <c r="X60" s="7">
        <f t="shared" si="3"/>
        <v>60</v>
      </c>
    </row>
    <row r="61" spans="1:24" x14ac:dyDescent="0.3">
      <c r="A61" s="2">
        <v>60</v>
      </c>
      <c r="B61" s="17">
        <v>143</v>
      </c>
      <c r="C61" s="16">
        <f>VLOOKUP(B61,Dim_Periodos!$A$1:$D$181,2,FALSE)</f>
        <v>43243</v>
      </c>
      <c r="D61" s="16" t="str">
        <f>VLOOKUP(B61,Dim_Periodos!$A$1:$D$181,3,FALSE)</f>
        <v>Não</v>
      </c>
      <c r="E61" s="17">
        <f>VLOOKUP(B61,Dim_Periodos!$A$1:$D$181,4,FALSE)</f>
        <v>5</v>
      </c>
      <c r="F61" s="2">
        <v>1</v>
      </c>
      <c r="G61" s="2" t="str">
        <f t="shared" si="0"/>
        <v>Vinhos S.A</v>
      </c>
      <c r="H61" s="2">
        <v>9</v>
      </c>
      <c r="I61" s="2" t="str">
        <f>VLOOKUP(Tabela2[[#This Row],[Cod Produto]],Dim_Produtos!A:B,2,FALSE)</f>
        <v>Vinho Uva Verde</v>
      </c>
      <c r="J61" s="2" t="str">
        <f>VLOOKUP(Tabela2[[#This Row],[Cod Produto]],Dim_Produtos!A:C,3,FALSE)</f>
        <v>Brasil</v>
      </c>
      <c r="K61" s="2">
        <f>VLOOKUP(M61,Dim_Clientes!$A$1:$E$9,5,FALSE)</f>
        <v>1</v>
      </c>
      <c r="L61" s="2" t="str">
        <f>VLOOKUP(K61,Dim_Score!$A$1:$C$6,3,FALSE)</f>
        <v>Excelente</v>
      </c>
      <c r="M61" s="2">
        <v>1</v>
      </c>
      <c r="N61" s="2" t="str">
        <f t="shared" si="1"/>
        <v>Tom Cruise</v>
      </c>
      <c r="O61" s="2">
        <f>VLOOKUP(M61,Dim_Clientes!$A$1:$E$9,4,FALSE)</f>
        <v>1</v>
      </c>
      <c r="P61" s="2" t="str">
        <f>VLOOKUP(O61,Dim_Segmentos!$A$1:$D$4,4,FALSE)</f>
        <v>Jovens sem renda morando com os pais</v>
      </c>
      <c r="Q61" s="2" t="str">
        <f>VLOOKUP(O61,Dim_Segmentos!$A$1:$D$4,3,FALSE)</f>
        <v>Sem renda</v>
      </c>
      <c r="R61" s="2">
        <v>1</v>
      </c>
      <c r="S61" s="2" t="str">
        <f>VLOOKUP(Tabela2[[#This Row],[Cod Vendedor]],Dim_Vendedores!$A$1:$H$6,2,FALSE)</f>
        <v>Thor</v>
      </c>
      <c r="T61" s="17">
        <v>3</v>
      </c>
      <c r="U61" s="17">
        <f>CONCATENATE(Tabela2[[#This Row],[Cod Produto]],Tabela2[[#This Row],[Data]])-1</f>
        <v>943242</v>
      </c>
      <c r="V61" s="3">
        <f>VLOOKUP(Tabela2[[#This Row],[Cod_busca]],Precos!A:H,8,TRUE)*Tabela2[[#This Row],[Qtide Vendida]]</f>
        <v>48</v>
      </c>
      <c r="W61" s="3">
        <f>VLOOKUP(Tabela2[[#This Row],[Cod_busca]],Precos!A:G,7,TRUE)*Tabela2[[#This Row],[Qtide Vendida]]</f>
        <v>30</v>
      </c>
      <c r="X61" s="7">
        <f t="shared" si="3"/>
        <v>18</v>
      </c>
    </row>
    <row r="62" spans="1:24" x14ac:dyDescent="0.3">
      <c r="A62" s="2">
        <v>61</v>
      </c>
      <c r="B62" s="17">
        <v>94</v>
      </c>
      <c r="C62" s="16">
        <f>VLOOKUP(B62,Dim_Periodos!$A$1:$D$181,2,FALSE)</f>
        <v>43194</v>
      </c>
      <c r="D62" s="16" t="str">
        <f>VLOOKUP(B62,Dim_Periodos!$A$1:$D$181,3,FALSE)</f>
        <v>Não</v>
      </c>
      <c r="E62" s="17">
        <f>VLOOKUP(B62,Dim_Periodos!$A$1:$D$181,4,FALSE)</f>
        <v>4</v>
      </c>
      <c r="F62" s="2">
        <v>2</v>
      </c>
      <c r="G62" s="2" t="str">
        <f t="shared" si="0"/>
        <v>Uvas S.A</v>
      </c>
      <c r="H62" s="2">
        <v>12</v>
      </c>
      <c r="I62" s="2" t="str">
        <f>VLOOKUP(Tabela2[[#This Row],[Cod Produto]],Dim_Produtos!A:B,2,FALSE)</f>
        <v>Vinho Italiano</v>
      </c>
      <c r="J62" s="2" t="str">
        <f>VLOOKUP(Tabela2[[#This Row],[Cod Produto]],Dim_Produtos!A:C,3,FALSE)</f>
        <v>Itália</v>
      </c>
      <c r="K62" s="2">
        <f>VLOOKUP(M62,Dim_Clientes!$A$1:$E$9,5,FALSE)</f>
        <v>1</v>
      </c>
      <c r="L62" s="2" t="str">
        <f>VLOOKUP(K62,Dim_Score!$A$1:$C$6,3,FALSE)</f>
        <v>Excelente</v>
      </c>
      <c r="M62" s="2">
        <v>2</v>
      </c>
      <c r="N62" s="2" t="str">
        <f t="shared" si="1"/>
        <v>Anthony Hopkins</v>
      </c>
      <c r="O62" s="2">
        <f>VLOOKUP(M62,Dim_Clientes!$A$1:$E$9,4,FALSE)</f>
        <v>2</v>
      </c>
      <c r="P62" s="2" t="str">
        <f>VLOOKUP(O62,Dim_Segmentos!$A$1:$D$4,4,FALSE)</f>
        <v>Jovens recém formados</v>
      </c>
      <c r="Q62" s="2" t="str">
        <f>VLOOKUP(O62,Dim_Segmentos!$A$1:$D$4,3,FALSE)</f>
        <v>Dois Salários</v>
      </c>
      <c r="R62" s="2">
        <v>2</v>
      </c>
      <c r="S62" s="2" t="str">
        <f>VLOOKUP(Tabela2[[#This Row],[Cod Vendedor]],Dim_Vendedores!$A$1:$H$6,2,FALSE)</f>
        <v>Batman</v>
      </c>
      <c r="T62" s="17">
        <v>6</v>
      </c>
      <c r="U62" s="17">
        <f>CONCATENATE(Tabela2[[#This Row],[Cod Produto]],Tabela2[[#This Row],[Data]])-1</f>
        <v>1243193</v>
      </c>
      <c r="V62" s="3">
        <f>VLOOKUP(Tabela2[[#This Row],[Cod_busca]],Precos!A:H,8,TRUE)*Tabela2[[#This Row],[Qtide Vendida]]</f>
        <v>102</v>
      </c>
      <c r="W62" s="3">
        <f>VLOOKUP(Tabela2[[#This Row],[Cod_busca]],Precos!A:G,7,TRUE)*Tabela2[[#This Row],[Qtide Vendida]]</f>
        <v>54</v>
      </c>
      <c r="X62" s="7">
        <f t="shared" si="3"/>
        <v>48</v>
      </c>
    </row>
    <row r="63" spans="1:24" x14ac:dyDescent="0.3">
      <c r="A63" s="2">
        <v>62</v>
      </c>
      <c r="B63" s="17">
        <v>82</v>
      </c>
      <c r="C63" s="16">
        <f>VLOOKUP(B63,Dim_Periodos!$A$1:$D$181,2,FALSE)</f>
        <v>43182</v>
      </c>
      <c r="D63" s="16" t="str">
        <f>VLOOKUP(B63,Dim_Periodos!$A$1:$D$181,3,FALSE)</f>
        <v>Não</v>
      </c>
      <c r="E63" s="17">
        <f>VLOOKUP(B63,Dim_Periodos!$A$1:$D$181,4,FALSE)</f>
        <v>3</v>
      </c>
      <c r="F63" s="2">
        <v>1</v>
      </c>
      <c r="G63" s="2" t="str">
        <f t="shared" si="0"/>
        <v>Vinhos S.A</v>
      </c>
      <c r="H63" s="2">
        <v>14</v>
      </c>
      <c r="I63" s="2" t="str">
        <f>VLOOKUP(Tabela2[[#This Row],[Cod Produto]],Dim_Produtos!A:B,2,FALSE)</f>
        <v>Vinho Tinto</v>
      </c>
      <c r="J63" s="2" t="str">
        <f>VLOOKUP(Tabela2[[#This Row],[Cod Produto]],Dim_Produtos!A:C,3,FALSE)</f>
        <v>Inglaterra</v>
      </c>
      <c r="K63" s="2">
        <f>VLOOKUP(M63,Dim_Clientes!$A$1:$E$9,5,FALSE)</f>
        <v>3</v>
      </c>
      <c r="L63" s="2" t="str">
        <f>VLOOKUP(K63,Dim_Score!$A$1:$C$6,3,FALSE)</f>
        <v>Bom</v>
      </c>
      <c r="M63" s="2">
        <v>5</v>
      </c>
      <c r="N63" s="2" t="str">
        <f t="shared" si="1"/>
        <v>Antonio Banderas</v>
      </c>
      <c r="O63" s="2">
        <f>VLOOKUP(M63,Dim_Clientes!$A$1:$E$9,4,FALSE)</f>
        <v>2</v>
      </c>
      <c r="P63" s="2" t="str">
        <f>VLOOKUP(O63,Dim_Segmentos!$A$1:$D$4,4,FALSE)</f>
        <v>Jovens recém formados</v>
      </c>
      <c r="Q63" s="2" t="str">
        <f>VLOOKUP(O63,Dim_Segmentos!$A$1:$D$4,3,FALSE)</f>
        <v>Dois Salários</v>
      </c>
      <c r="R63" s="2">
        <v>5</v>
      </c>
      <c r="S63" s="2" t="str">
        <f>VLOOKUP(Tabela2[[#This Row],[Cod Vendedor]],Dim_Vendedores!$A$1:$H$6,2,FALSE)</f>
        <v>Gamora</v>
      </c>
      <c r="T63" s="17">
        <v>2</v>
      </c>
      <c r="U63" s="17">
        <f>CONCATENATE(Tabela2[[#This Row],[Cod Produto]],Tabela2[[#This Row],[Data]])-1</f>
        <v>1443181</v>
      </c>
      <c r="V63" s="3">
        <f>VLOOKUP(Tabela2[[#This Row],[Cod_busca]],Precos!A:H,8,TRUE)*Tabela2[[#This Row],[Qtide Vendida]]</f>
        <v>32</v>
      </c>
      <c r="W63" s="3">
        <f>VLOOKUP(Tabela2[[#This Row],[Cod_busca]],Precos!A:G,7,TRUE)*Tabela2[[#This Row],[Qtide Vendida]]</f>
        <v>20</v>
      </c>
      <c r="X63" s="7">
        <f t="shared" si="3"/>
        <v>12</v>
      </c>
    </row>
    <row r="64" spans="1:24" x14ac:dyDescent="0.3">
      <c r="A64" s="2">
        <v>63</v>
      </c>
      <c r="B64" s="17">
        <v>89</v>
      </c>
      <c r="C64" s="16">
        <f>VLOOKUP(B64,Dim_Periodos!$A$1:$D$181,2,FALSE)</f>
        <v>43189</v>
      </c>
      <c r="D64" s="16" t="str">
        <f>VLOOKUP(B64,Dim_Periodos!$A$1:$D$181,3,FALSE)</f>
        <v>Não</v>
      </c>
      <c r="E64" s="17">
        <f>VLOOKUP(B64,Dim_Periodos!$A$1:$D$181,4,FALSE)</f>
        <v>3</v>
      </c>
      <c r="F64" s="2">
        <v>1</v>
      </c>
      <c r="G64" s="2" t="str">
        <f t="shared" si="0"/>
        <v>Vinhos S.A</v>
      </c>
      <c r="H64" s="2">
        <v>14</v>
      </c>
      <c r="I64" s="2" t="str">
        <f>VLOOKUP(Tabela2[[#This Row],[Cod Produto]],Dim_Produtos!A:B,2,FALSE)</f>
        <v>Vinho Tinto</v>
      </c>
      <c r="J64" s="2" t="str">
        <f>VLOOKUP(Tabela2[[#This Row],[Cod Produto]],Dim_Produtos!A:C,3,FALSE)</f>
        <v>Inglaterra</v>
      </c>
      <c r="K64" s="2">
        <f>VLOOKUP(M64,Dim_Clientes!$A$1:$E$9,5,FALSE)</f>
        <v>2</v>
      </c>
      <c r="L64" s="2" t="str">
        <f>VLOOKUP(K64,Dim_Score!$A$1:$C$6,3,FALSE)</f>
        <v xml:space="preserve">Muito Bom </v>
      </c>
      <c r="M64" s="2">
        <v>4</v>
      </c>
      <c r="N64" s="2" t="str">
        <f t="shared" si="1"/>
        <v>Al Pacino</v>
      </c>
      <c r="O64" s="2">
        <f>VLOOKUP(M64,Dim_Clientes!$A$1:$E$9,4,FALSE)</f>
        <v>3</v>
      </c>
      <c r="P64" s="2" t="str">
        <f>VLOOKUP(O64,Dim_Segmentos!$A$1:$D$4,4,FALSE)</f>
        <v>Adultos experientes e estáveis Financeiramente</v>
      </c>
      <c r="Q64" s="2" t="str">
        <f>VLOOKUP(O64,Dim_Segmentos!$A$1:$D$4,3,FALSE)</f>
        <v>Até dez salários</v>
      </c>
      <c r="R64" s="2">
        <v>1</v>
      </c>
      <c r="S64" s="2" t="str">
        <f>VLOOKUP(Tabela2[[#This Row],[Cod Vendedor]],Dim_Vendedores!$A$1:$H$6,2,FALSE)</f>
        <v>Thor</v>
      </c>
      <c r="T64" s="17">
        <v>2</v>
      </c>
      <c r="U64" s="17">
        <f>CONCATENATE(Tabela2[[#This Row],[Cod Produto]],Tabela2[[#This Row],[Data]])-1</f>
        <v>1443188</v>
      </c>
      <c r="V64" s="3">
        <f>VLOOKUP(Tabela2[[#This Row],[Cod_busca]],Precos!A:H,8,TRUE)*Tabela2[[#This Row],[Qtide Vendida]]</f>
        <v>32</v>
      </c>
      <c r="W64" s="3">
        <f>VLOOKUP(Tabela2[[#This Row],[Cod_busca]],Precos!A:G,7,TRUE)*Tabela2[[#This Row],[Qtide Vendida]]</f>
        <v>20</v>
      </c>
      <c r="X64" s="7">
        <f t="shared" si="3"/>
        <v>12</v>
      </c>
    </row>
    <row r="65" spans="1:24" x14ac:dyDescent="0.3">
      <c r="A65" s="2">
        <v>64</v>
      </c>
      <c r="B65" s="17">
        <v>4</v>
      </c>
      <c r="C65" s="16">
        <f>VLOOKUP(B65,Dim_Periodos!$A$1:$D$181,2,FALSE)</f>
        <v>43104</v>
      </c>
      <c r="D65" s="16" t="str">
        <f>VLOOKUP(B65,Dim_Periodos!$A$1:$D$181,3,FALSE)</f>
        <v>Não</v>
      </c>
      <c r="E65" s="17">
        <f>VLOOKUP(B65,Dim_Periodos!$A$1:$D$181,4,FALSE)</f>
        <v>1</v>
      </c>
      <c r="F65" s="2">
        <v>3</v>
      </c>
      <c r="G65" s="2" t="str">
        <f t="shared" si="0"/>
        <v>Vinhos LTDA</v>
      </c>
      <c r="H65" s="2">
        <v>14</v>
      </c>
      <c r="I65" s="2" t="str">
        <f>VLOOKUP(Tabela2[[#This Row],[Cod Produto]],Dim_Produtos!A:B,2,FALSE)</f>
        <v>Vinho Tinto</v>
      </c>
      <c r="J65" s="2" t="str">
        <f>VLOOKUP(Tabela2[[#This Row],[Cod Produto]],Dim_Produtos!A:C,3,FALSE)</f>
        <v>Inglaterra</v>
      </c>
      <c r="K65" s="2">
        <f>VLOOKUP(M65,Dim_Clientes!$A$1:$E$9,5,FALSE)</f>
        <v>5</v>
      </c>
      <c r="L65" s="2" t="str">
        <f>VLOOKUP(K65,Dim_Score!$A$1:$C$6,3,FALSE)</f>
        <v>Inaceitável</v>
      </c>
      <c r="M65" s="2">
        <v>7</v>
      </c>
      <c r="N65" s="2" t="str">
        <f t="shared" si="1"/>
        <v>Matt Demon</v>
      </c>
      <c r="O65" s="2">
        <f>VLOOKUP(M65,Dim_Clientes!$A$1:$E$9,4,FALSE)</f>
        <v>3</v>
      </c>
      <c r="P65" s="2" t="str">
        <f>VLOOKUP(O65,Dim_Segmentos!$A$1:$D$4,4,FALSE)</f>
        <v>Adultos experientes e estáveis Financeiramente</v>
      </c>
      <c r="Q65" s="2" t="str">
        <f>VLOOKUP(O65,Dim_Segmentos!$A$1:$D$4,3,FALSE)</f>
        <v>Até dez salários</v>
      </c>
      <c r="R65" s="2">
        <v>3</v>
      </c>
      <c r="S65" s="2" t="str">
        <f>VLOOKUP(Tabela2[[#This Row],[Cod Vendedor]],Dim_Vendedores!$A$1:$H$6,2,FALSE)</f>
        <v>Hulk</v>
      </c>
      <c r="T65" s="17">
        <v>2</v>
      </c>
      <c r="U65" s="17">
        <f>CONCATENATE(Tabela2[[#This Row],[Cod Produto]],Tabela2[[#This Row],[Data]])-1</f>
        <v>1443103</v>
      </c>
      <c r="V65" s="3">
        <f>VLOOKUP(Tabela2[[#This Row],[Cod_busca]],Precos!A:H,8,TRUE)*Tabela2[[#This Row],[Qtide Vendida]]</f>
        <v>32</v>
      </c>
      <c r="W65" s="3">
        <f>VLOOKUP(Tabela2[[#This Row],[Cod_busca]],Precos!A:G,7,TRUE)*Tabela2[[#This Row],[Qtide Vendida]]</f>
        <v>20</v>
      </c>
      <c r="X65" s="7">
        <f t="shared" si="3"/>
        <v>12</v>
      </c>
    </row>
    <row r="66" spans="1:24" x14ac:dyDescent="0.3">
      <c r="A66" s="2">
        <v>65</v>
      </c>
      <c r="B66" s="17">
        <v>122</v>
      </c>
      <c r="C66" s="16">
        <f>VLOOKUP(B66,Dim_Periodos!$A$1:$D$181,2,FALSE)</f>
        <v>43222</v>
      </c>
      <c r="D66" s="16" t="str">
        <f>VLOOKUP(B66,Dim_Periodos!$A$1:$D$181,3,FALSE)</f>
        <v>Não</v>
      </c>
      <c r="E66" s="17">
        <f>VLOOKUP(B66,Dim_Periodos!$A$1:$D$181,4,FALSE)</f>
        <v>5</v>
      </c>
      <c r="F66" s="2">
        <v>1</v>
      </c>
      <c r="G66" s="2" t="str">
        <f t="shared" ref="G66:G129" si="4">VLOOKUP(F66,Tabela_Lojas,2,FALSE)</f>
        <v>Vinhos S.A</v>
      </c>
      <c r="H66" s="2">
        <v>10</v>
      </c>
      <c r="I66" s="2" t="str">
        <f>VLOOKUP(Tabela2[[#This Row],[Cod Produto]],Dim_Produtos!A:B,2,FALSE)</f>
        <v>Vinho Uva Doce</v>
      </c>
      <c r="J66" s="2" t="str">
        <f>VLOOKUP(Tabela2[[#This Row],[Cod Produto]],Dim_Produtos!A:C,3,FALSE)</f>
        <v>Brasil</v>
      </c>
      <c r="K66" s="2">
        <f>VLOOKUP(M66,Dim_Clientes!$A$1:$E$9,5,FALSE)</f>
        <v>5</v>
      </c>
      <c r="L66" s="2" t="str">
        <f>VLOOKUP(K66,Dim_Score!$A$1:$C$6,3,FALSE)</f>
        <v>Inaceitável</v>
      </c>
      <c r="M66" s="2">
        <v>7</v>
      </c>
      <c r="N66" s="2" t="str">
        <f t="shared" ref="N66:N129" si="5">VLOOKUP(M66,Tabela_Clientes,2,FALSE)</f>
        <v>Matt Demon</v>
      </c>
      <c r="O66" s="2">
        <f>VLOOKUP(M66,Dim_Clientes!$A$1:$E$9,4,FALSE)</f>
        <v>3</v>
      </c>
      <c r="P66" s="2" t="str">
        <f>VLOOKUP(O66,Dim_Segmentos!$A$1:$D$4,4,FALSE)</f>
        <v>Adultos experientes e estáveis Financeiramente</v>
      </c>
      <c r="Q66" s="2" t="str">
        <f>VLOOKUP(O66,Dim_Segmentos!$A$1:$D$4,3,FALSE)</f>
        <v>Até dez salários</v>
      </c>
      <c r="R66" s="2">
        <v>1</v>
      </c>
      <c r="S66" s="2" t="str">
        <f>VLOOKUP(Tabela2[[#This Row],[Cod Vendedor]],Dim_Vendedores!$A$1:$H$6,2,FALSE)</f>
        <v>Thor</v>
      </c>
      <c r="T66" s="17">
        <v>10</v>
      </c>
      <c r="U66" s="17">
        <f>CONCATENATE(Tabela2[[#This Row],[Cod Produto]],Tabela2[[#This Row],[Data]])-1</f>
        <v>1043221</v>
      </c>
      <c r="V66" s="3">
        <f>VLOOKUP(Tabela2[[#This Row],[Cod_busca]],Precos!A:H,8,TRUE)*Tabela2[[#This Row],[Qtide Vendida]]</f>
        <v>170</v>
      </c>
      <c r="W66" s="3">
        <f>VLOOKUP(Tabela2[[#This Row],[Cod_busca]],Precos!A:G,7,TRUE)*Tabela2[[#This Row],[Qtide Vendida]]</f>
        <v>110</v>
      </c>
      <c r="X66" s="7">
        <f t="shared" si="3"/>
        <v>60</v>
      </c>
    </row>
    <row r="67" spans="1:24" x14ac:dyDescent="0.3">
      <c r="A67" s="2">
        <v>66</v>
      </c>
      <c r="B67" s="17">
        <v>72</v>
      </c>
      <c r="C67" s="16">
        <f>VLOOKUP(B67,Dim_Periodos!$A$1:$D$181,2,FALSE)</f>
        <v>43172</v>
      </c>
      <c r="D67" s="16" t="str">
        <f>VLOOKUP(B67,Dim_Periodos!$A$1:$D$181,3,FALSE)</f>
        <v>Não</v>
      </c>
      <c r="E67" s="17">
        <f>VLOOKUP(B67,Dim_Periodos!$A$1:$D$181,4,FALSE)</f>
        <v>3</v>
      </c>
      <c r="F67" s="2">
        <v>1</v>
      </c>
      <c r="G67" s="2" t="str">
        <f t="shared" si="4"/>
        <v>Vinhos S.A</v>
      </c>
      <c r="H67" s="2">
        <v>14</v>
      </c>
      <c r="I67" s="2" t="str">
        <f>VLOOKUP(Tabela2[[#This Row],[Cod Produto]],Dim_Produtos!A:B,2,FALSE)</f>
        <v>Vinho Tinto</v>
      </c>
      <c r="J67" s="2" t="str">
        <f>VLOOKUP(Tabela2[[#This Row],[Cod Produto]],Dim_Produtos!A:C,3,FALSE)</f>
        <v>Inglaterra</v>
      </c>
      <c r="K67" s="2">
        <f>VLOOKUP(M67,Dim_Clientes!$A$1:$E$9,5,FALSE)</f>
        <v>1</v>
      </c>
      <c r="L67" s="2" t="str">
        <f>VLOOKUP(K67,Dim_Score!$A$1:$C$6,3,FALSE)</f>
        <v>Excelente</v>
      </c>
      <c r="M67" s="2">
        <v>2</v>
      </c>
      <c r="N67" s="2" t="str">
        <f t="shared" si="5"/>
        <v>Anthony Hopkins</v>
      </c>
      <c r="O67" s="2">
        <f>VLOOKUP(M67,Dim_Clientes!$A$1:$E$9,4,FALSE)</f>
        <v>2</v>
      </c>
      <c r="P67" s="2" t="str">
        <f>VLOOKUP(O67,Dim_Segmentos!$A$1:$D$4,4,FALSE)</f>
        <v>Jovens recém formados</v>
      </c>
      <c r="Q67" s="2" t="str">
        <f>VLOOKUP(O67,Dim_Segmentos!$A$1:$D$4,3,FALSE)</f>
        <v>Dois Salários</v>
      </c>
      <c r="R67" s="2">
        <v>3</v>
      </c>
      <c r="S67" s="2" t="str">
        <f>VLOOKUP(Tabela2[[#This Row],[Cod Vendedor]],Dim_Vendedores!$A$1:$H$6,2,FALSE)</f>
        <v>Hulk</v>
      </c>
      <c r="T67" s="17">
        <v>8</v>
      </c>
      <c r="U67" s="17">
        <f>CONCATENATE(Tabela2[[#This Row],[Cod Produto]],Tabela2[[#This Row],[Data]])-1</f>
        <v>1443171</v>
      </c>
      <c r="V67" s="3">
        <f>VLOOKUP(Tabela2[[#This Row],[Cod_busca]],Precos!A:H,8,TRUE)*Tabela2[[#This Row],[Qtide Vendida]]</f>
        <v>128</v>
      </c>
      <c r="W67" s="3">
        <f>VLOOKUP(Tabela2[[#This Row],[Cod_busca]],Precos!A:G,7,TRUE)*Tabela2[[#This Row],[Qtide Vendida]]</f>
        <v>80</v>
      </c>
      <c r="X67" s="7">
        <f t="shared" si="3"/>
        <v>48</v>
      </c>
    </row>
    <row r="68" spans="1:24" x14ac:dyDescent="0.3">
      <c r="A68" s="2">
        <v>67</v>
      </c>
      <c r="B68" s="17">
        <v>156</v>
      </c>
      <c r="C68" s="16">
        <f>VLOOKUP(B68,Dim_Periodos!$A$1:$D$181,2,FALSE)</f>
        <v>43256</v>
      </c>
      <c r="D68" s="16" t="str">
        <f>VLOOKUP(B68,Dim_Periodos!$A$1:$D$181,3,FALSE)</f>
        <v>Não</v>
      </c>
      <c r="E68" s="17">
        <f>VLOOKUP(B68,Dim_Periodos!$A$1:$D$181,4,FALSE)</f>
        <v>6</v>
      </c>
      <c r="F68" s="2">
        <v>3</v>
      </c>
      <c r="G68" s="2" t="str">
        <f t="shared" si="4"/>
        <v>Vinhos LTDA</v>
      </c>
      <c r="H68" s="2">
        <v>14</v>
      </c>
      <c r="I68" s="2" t="str">
        <f>VLOOKUP(Tabela2[[#This Row],[Cod Produto]],Dim_Produtos!A:B,2,FALSE)</f>
        <v>Vinho Tinto</v>
      </c>
      <c r="J68" s="2" t="str">
        <f>VLOOKUP(Tabela2[[#This Row],[Cod Produto]],Dim_Produtos!A:C,3,FALSE)</f>
        <v>Inglaterra</v>
      </c>
      <c r="K68" s="2">
        <f>VLOOKUP(M68,Dim_Clientes!$A$1:$E$9,5,FALSE)</f>
        <v>1</v>
      </c>
      <c r="L68" s="2" t="str">
        <f>VLOOKUP(K68,Dim_Score!$A$1:$C$6,3,FALSE)</f>
        <v>Excelente</v>
      </c>
      <c r="M68" s="2">
        <v>1</v>
      </c>
      <c r="N68" s="2" t="str">
        <f t="shared" si="5"/>
        <v>Tom Cruise</v>
      </c>
      <c r="O68" s="2">
        <f>VLOOKUP(M68,Dim_Clientes!$A$1:$E$9,4,FALSE)</f>
        <v>1</v>
      </c>
      <c r="P68" s="2" t="str">
        <f>VLOOKUP(O68,Dim_Segmentos!$A$1:$D$4,4,FALSE)</f>
        <v>Jovens sem renda morando com os pais</v>
      </c>
      <c r="Q68" s="2" t="str">
        <f>VLOOKUP(O68,Dim_Segmentos!$A$1:$D$4,3,FALSE)</f>
        <v>Sem renda</v>
      </c>
      <c r="R68" s="2">
        <v>4</v>
      </c>
      <c r="S68" s="2" t="str">
        <f>VLOOKUP(Tabela2[[#This Row],[Cod Vendedor]],Dim_Vendedores!$A$1:$H$6,2,FALSE)</f>
        <v>Scarlet</v>
      </c>
      <c r="T68" s="17">
        <v>4</v>
      </c>
      <c r="U68" s="17">
        <f>CONCATENATE(Tabela2[[#This Row],[Cod Produto]],Tabela2[[#This Row],[Data]])-1</f>
        <v>1443255</v>
      </c>
      <c r="V68" s="3">
        <f>VLOOKUP(Tabela2[[#This Row],[Cod_busca]],Precos!A:H,8,TRUE)*Tabela2[[#This Row],[Qtide Vendida]]</f>
        <v>64</v>
      </c>
      <c r="W68" s="3">
        <f>VLOOKUP(Tabela2[[#This Row],[Cod_busca]],Precos!A:G,7,TRUE)*Tabela2[[#This Row],[Qtide Vendida]]</f>
        <v>40</v>
      </c>
      <c r="X68" s="7">
        <f t="shared" si="3"/>
        <v>24</v>
      </c>
    </row>
    <row r="69" spans="1:24" x14ac:dyDescent="0.3">
      <c r="A69" s="2">
        <v>68</v>
      </c>
      <c r="B69" s="17">
        <v>87</v>
      </c>
      <c r="C69" s="16">
        <f>VLOOKUP(B69,Dim_Periodos!$A$1:$D$181,2,FALSE)</f>
        <v>43187</v>
      </c>
      <c r="D69" s="16" t="str">
        <f>VLOOKUP(B69,Dim_Periodos!$A$1:$D$181,3,FALSE)</f>
        <v>Não</v>
      </c>
      <c r="E69" s="17">
        <f>VLOOKUP(B69,Dim_Periodos!$A$1:$D$181,4,FALSE)</f>
        <v>3</v>
      </c>
      <c r="F69" s="2">
        <v>4</v>
      </c>
      <c r="G69" s="2" t="str">
        <f t="shared" si="4"/>
        <v>Vinhos Ouro</v>
      </c>
      <c r="H69" s="2">
        <v>10</v>
      </c>
      <c r="I69" s="2" t="str">
        <f>VLOOKUP(Tabela2[[#This Row],[Cod Produto]],Dim_Produtos!A:B,2,FALSE)</f>
        <v>Vinho Uva Doce</v>
      </c>
      <c r="J69" s="2" t="str">
        <f>VLOOKUP(Tabela2[[#This Row],[Cod Produto]],Dim_Produtos!A:C,3,FALSE)</f>
        <v>Brasil</v>
      </c>
      <c r="K69" s="2">
        <f>VLOOKUP(M69,Dim_Clientes!$A$1:$E$9,5,FALSE)</f>
        <v>5</v>
      </c>
      <c r="L69" s="2" t="str">
        <f>VLOOKUP(K69,Dim_Score!$A$1:$C$6,3,FALSE)</f>
        <v>Inaceitável</v>
      </c>
      <c r="M69" s="2">
        <v>7</v>
      </c>
      <c r="N69" s="2" t="str">
        <f t="shared" si="5"/>
        <v>Matt Demon</v>
      </c>
      <c r="O69" s="2">
        <f>VLOOKUP(M69,Dim_Clientes!$A$1:$E$9,4,FALSE)</f>
        <v>3</v>
      </c>
      <c r="P69" s="2" t="str">
        <f>VLOOKUP(O69,Dim_Segmentos!$A$1:$D$4,4,FALSE)</f>
        <v>Adultos experientes e estáveis Financeiramente</v>
      </c>
      <c r="Q69" s="2" t="str">
        <f>VLOOKUP(O69,Dim_Segmentos!$A$1:$D$4,3,FALSE)</f>
        <v>Até dez salários</v>
      </c>
      <c r="R69" s="2">
        <v>2</v>
      </c>
      <c r="S69" s="2" t="str">
        <f>VLOOKUP(Tabela2[[#This Row],[Cod Vendedor]],Dim_Vendedores!$A$1:$H$6,2,FALSE)</f>
        <v>Batman</v>
      </c>
      <c r="T69" s="17">
        <v>10</v>
      </c>
      <c r="U69" s="17">
        <f>CONCATENATE(Tabela2[[#This Row],[Cod Produto]],Tabela2[[#This Row],[Data]])-1</f>
        <v>1043186</v>
      </c>
      <c r="V69" s="3">
        <f>VLOOKUP(Tabela2[[#This Row],[Cod_busca]],Precos!A:H,8,TRUE)*Tabela2[[#This Row],[Qtide Vendida]]</f>
        <v>170</v>
      </c>
      <c r="W69" s="3">
        <f>VLOOKUP(Tabela2[[#This Row],[Cod_busca]],Precos!A:G,7,TRUE)*Tabela2[[#This Row],[Qtide Vendida]]</f>
        <v>110</v>
      </c>
      <c r="X69" s="7">
        <f t="shared" si="3"/>
        <v>60</v>
      </c>
    </row>
    <row r="70" spans="1:24" x14ac:dyDescent="0.3">
      <c r="A70" s="2">
        <v>69</v>
      </c>
      <c r="B70" s="17">
        <v>110</v>
      </c>
      <c r="C70" s="16">
        <f>VLOOKUP(B70,Dim_Periodos!$A$1:$D$181,2,FALSE)</f>
        <v>43210</v>
      </c>
      <c r="D70" s="16" t="str">
        <f>VLOOKUP(B70,Dim_Periodos!$A$1:$D$181,3,FALSE)</f>
        <v>Não</v>
      </c>
      <c r="E70" s="17">
        <f>VLOOKUP(B70,Dim_Periodos!$A$1:$D$181,4,FALSE)</f>
        <v>4</v>
      </c>
      <c r="F70" s="2">
        <v>2</v>
      </c>
      <c r="G70" s="2" t="str">
        <f t="shared" si="4"/>
        <v>Uvas S.A</v>
      </c>
      <c r="H70" s="2">
        <v>10</v>
      </c>
      <c r="I70" s="2" t="str">
        <f>VLOOKUP(Tabela2[[#This Row],[Cod Produto]],Dim_Produtos!A:B,2,FALSE)</f>
        <v>Vinho Uva Doce</v>
      </c>
      <c r="J70" s="2" t="str">
        <f>VLOOKUP(Tabela2[[#This Row],[Cod Produto]],Dim_Produtos!A:C,3,FALSE)</f>
        <v>Brasil</v>
      </c>
      <c r="K70" s="2">
        <f>VLOOKUP(M70,Dim_Clientes!$A$1:$E$9,5,FALSE)</f>
        <v>4</v>
      </c>
      <c r="L70" s="2" t="str">
        <f>VLOOKUP(K70,Dim_Score!$A$1:$C$6,3,FALSE)</f>
        <v>Restrições</v>
      </c>
      <c r="M70" s="2">
        <v>8</v>
      </c>
      <c r="N70" s="2" t="str">
        <f t="shared" si="5"/>
        <v>Julia Roberts</v>
      </c>
      <c r="O70" s="2">
        <f>VLOOKUP(M70,Dim_Clientes!$A$1:$E$9,4,FALSE)</f>
        <v>1</v>
      </c>
      <c r="P70" s="2" t="str">
        <f>VLOOKUP(O70,Dim_Segmentos!$A$1:$D$4,4,FALSE)</f>
        <v>Jovens sem renda morando com os pais</v>
      </c>
      <c r="Q70" s="2" t="str">
        <f>VLOOKUP(O70,Dim_Segmentos!$A$1:$D$4,3,FALSE)</f>
        <v>Sem renda</v>
      </c>
      <c r="R70" s="2">
        <v>5</v>
      </c>
      <c r="S70" s="2" t="str">
        <f>VLOOKUP(Tabela2[[#This Row],[Cod Vendedor]],Dim_Vendedores!$A$1:$H$6,2,FALSE)</f>
        <v>Gamora</v>
      </c>
      <c r="T70" s="17">
        <v>4</v>
      </c>
      <c r="U70" s="17">
        <f>CONCATENATE(Tabela2[[#This Row],[Cod Produto]],Tabela2[[#This Row],[Data]])-1</f>
        <v>1043209</v>
      </c>
      <c r="V70" s="3">
        <f>VLOOKUP(Tabela2[[#This Row],[Cod_busca]],Precos!A:H,8,TRUE)*Tabela2[[#This Row],[Qtide Vendida]]</f>
        <v>68</v>
      </c>
      <c r="W70" s="3">
        <f>VLOOKUP(Tabela2[[#This Row],[Cod_busca]],Precos!A:G,7,TRUE)*Tabela2[[#This Row],[Qtide Vendida]]</f>
        <v>44</v>
      </c>
      <c r="X70" s="7">
        <f t="shared" si="3"/>
        <v>24</v>
      </c>
    </row>
    <row r="71" spans="1:24" x14ac:dyDescent="0.3">
      <c r="A71" s="2">
        <v>70</v>
      </c>
      <c r="B71" s="17">
        <v>65</v>
      </c>
      <c r="C71" s="16">
        <f>VLOOKUP(B71,Dim_Periodos!$A$1:$D$181,2,FALSE)</f>
        <v>43165</v>
      </c>
      <c r="D71" s="16" t="str">
        <f>VLOOKUP(B71,Dim_Periodos!$A$1:$D$181,3,FALSE)</f>
        <v>Não</v>
      </c>
      <c r="E71" s="17">
        <f>VLOOKUP(B71,Dim_Periodos!$A$1:$D$181,4,FALSE)</f>
        <v>3</v>
      </c>
      <c r="F71" s="2">
        <v>2</v>
      </c>
      <c r="G71" s="2" t="str">
        <f t="shared" si="4"/>
        <v>Uvas S.A</v>
      </c>
      <c r="H71" s="2">
        <v>9</v>
      </c>
      <c r="I71" s="2" t="str">
        <f>VLOOKUP(Tabela2[[#This Row],[Cod Produto]],Dim_Produtos!A:B,2,FALSE)</f>
        <v>Vinho Uva Verde</v>
      </c>
      <c r="J71" s="2" t="str">
        <f>VLOOKUP(Tabela2[[#This Row],[Cod Produto]],Dim_Produtos!A:C,3,FALSE)</f>
        <v>Brasil</v>
      </c>
      <c r="K71" s="2">
        <f>VLOOKUP(M71,Dim_Clientes!$A$1:$E$9,5,FALSE)</f>
        <v>2</v>
      </c>
      <c r="L71" s="2" t="str">
        <f>VLOOKUP(K71,Dim_Score!$A$1:$C$6,3,FALSE)</f>
        <v xml:space="preserve">Muito Bom </v>
      </c>
      <c r="M71" s="2">
        <v>4</v>
      </c>
      <c r="N71" s="2" t="str">
        <f t="shared" si="5"/>
        <v>Al Pacino</v>
      </c>
      <c r="O71" s="2">
        <f>VLOOKUP(M71,Dim_Clientes!$A$1:$E$9,4,FALSE)</f>
        <v>3</v>
      </c>
      <c r="P71" s="2" t="str">
        <f>VLOOKUP(O71,Dim_Segmentos!$A$1:$D$4,4,FALSE)</f>
        <v>Adultos experientes e estáveis Financeiramente</v>
      </c>
      <c r="Q71" s="2" t="str">
        <f>VLOOKUP(O71,Dim_Segmentos!$A$1:$D$4,3,FALSE)</f>
        <v>Até dez salários</v>
      </c>
      <c r="R71" s="2">
        <v>3</v>
      </c>
      <c r="S71" s="2" t="str">
        <f>VLOOKUP(Tabela2[[#This Row],[Cod Vendedor]],Dim_Vendedores!$A$1:$H$6,2,FALSE)</f>
        <v>Hulk</v>
      </c>
      <c r="T71" s="17">
        <v>6</v>
      </c>
      <c r="U71" s="17">
        <f>CONCATENATE(Tabela2[[#This Row],[Cod Produto]],Tabela2[[#This Row],[Data]])-1</f>
        <v>943164</v>
      </c>
      <c r="V71" s="3">
        <f>VLOOKUP(Tabela2[[#This Row],[Cod_busca]],Precos!A:H,8,TRUE)*Tabela2[[#This Row],[Qtide Vendida]]</f>
        <v>96</v>
      </c>
      <c r="W71" s="3">
        <f>VLOOKUP(Tabela2[[#This Row],[Cod_busca]],Precos!A:G,7,TRUE)*Tabela2[[#This Row],[Qtide Vendida]]</f>
        <v>60</v>
      </c>
      <c r="X71" s="7">
        <f t="shared" si="3"/>
        <v>36</v>
      </c>
    </row>
    <row r="72" spans="1:24" x14ac:dyDescent="0.3">
      <c r="A72" s="2">
        <v>71</v>
      </c>
      <c r="B72" s="17">
        <v>102</v>
      </c>
      <c r="C72" s="16">
        <f>VLOOKUP(B72,Dim_Periodos!$A$1:$D$181,2,FALSE)</f>
        <v>43202</v>
      </c>
      <c r="D72" s="16" t="str">
        <f>VLOOKUP(B72,Dim_Periodos!$A$1:$D$181,3,FALSE)</f>
        <v>Não</v>
      </c>
      <c r="E72" s="17">
        <f>VLOOKUP(B72,Dim_Periodos!$A$1:$D$181,4,FALSE)</f>
        <v>4</v>
      </c>
      <c r="F72" s="2">
        <v>4</v>
      </c>
      <c r="G72" s="2" t="str">
        <f t="shared" si="4"/>
        <v>Vinhos Ouro</v>
      </c>
      <c r="H72" s="2">
        <v>10</v>
      </c>
      <c r="I72" s="2" t="str">
        <f>VLOOKUP(Tabela2[[#This Row],[Cod Produto]],Dim_Produtos!A:B,2,FALSE)</f>
        <v>Vinho Uva Doce</v>
      </c>
      <c r="J72" s="2" t="str">
        <f>VLOOKUP(Tabela2[[#This Row],[Cod Produto]],Dim_Produtos!A:C,3,FALSE)</f>
        <v>Brasil</v>
      </c>
      <c r="K72" s="2">
        <f>VLOOKUP(M72,Dim_Clientes!$A$1:$E$9,5,FALSE)</f>
        <v>4</v>
      </c>
      <c r="L72" s="2" t="str">
        <f>VLOOKUP(K72,Dim_Score!$A$1:$C$6,3,FALSE)</f>
        <v>Restrições</v>
      </c>
      <c r="M72" s="2">
        <v>8</v>
      </c>
      <c r="N72" s="2" t="str">
        <f t="shared" si="5"/>
        <v>Julia Roberts</v>
      </c>
      <c r="O72" s="2">
        <f>VLOOKUP(M72,Dim_Clientes!$A$1:$E$9,4,FALSE)</f>
        <v>1</v>
      </c>
      <c r="P72" s="2" t="str">
        <f>VLOOKUP(O72,Dim_Segmentos!$A$1:$D$4,4,FALSE)</f>
        <v>Jovens sem renda morando com os pais</v>
      </c>
      <c r="Q72" s="2" t="str">
        <f>VLOOKUP(O72,Dim_Segmentos!$A$1:$D$4,3,FALSE)</f>
        <v>Sem renda</v>
      </c>
      <c r="R72" s="2">
        <v>3</v>
      </c>
      <c r="S72" s="2" t="str">
        <f>VLOOKUP(Tabela2[[#This Row],[Cod Vendedor]],Dim_Vendedores!$A$1:$H$6,2,FALSE)</f>
        <v>Hulk</v>
      </c>
      <c r="T72" s="17">
        <v>3</v>
      </c>
      <c r="U72" s="17">
        <f>CONCATENATE(Tabela2[[#This Row],[Cod Produto]],Tabela2[[#This Row],[Data]])-1</f>
        <v>1043201</v>
      </c>
      <c r="V72" s="3">
        <f>VLOOKUP(Tabela2[[#This Row],[Cod_busca]],Precos!A:H,8,TRUE)*Tabela2[[#This Row],[Qtide Vendida]]</f>
        <v>51</v>
      </c>
      <c r="W72" s="3">
        <f>VLOOKUP(Tabela2[[#This Row],[Cod_busca]],Precos!A:G,7,TRUE)*Tabela2[[#This Row],[Qtide Vendida]]</f>
        <v>33</v>
      </c>
      <c r="X72" s="7">
        <f t="shared" si="3"/>
        <v>18</v>
      </c>
    </row>
    <row r="73" spans="1:24" x14ac:dyDescent="0.3">
      <c r="A73" s="2">
        <v>72</v>
      </c>
      <c r="B73" s="17">
        <v>31</v>
      </c>
      <c r="C73" s="16">
        <f>VLOOKUP(B73,Dim_Periodos!$A$1:$D$181,2,FALSE)</f>
        <v>43131</v>
      </c>
      <c r="D73" s="16" t="str">
        <f>VLOOKUP(B73,Dim_Periodos!$A$1:$D$181,3,FALSE)</f>
        <v>Não</v>
      </c>
      <c r="E73" s="17">
        <f>VLOOKUP(B73,Dim_Periodos!$A$1:$D$181,4,FALSE)</f>
        <v>1</v>
      </c>
      <c r="F73" s="2">
        <v>1</v>
      </c>
      <c r="G73" s="2" t="str">
        <f t="shared" si="4"/>
        <v>Vinhos S.A</v>
      </c>
      <c r="H73" s="2">
        <v>9</v>
      </c>
      <c r="I73" s="2" t="str">
        <f>VLOOKUP(Tabela2[[#This Row],[Cod Produto]],Dim_Produtos!A:B,2,FALSE)</f>
        <v>Vinho Uva Verde</v>
      </c>
      <c r="J73" s="2" t="str">
        <f>VLOOKUP(Tabela2[[#This Row],[Cod Produto]],Dim_Produtos!A:C,3,FALSE)</f>
        <v>Brasil</v>
      </c>
      <c r="K73" s="2">
        <f>VLOOKUP(M73,Dim_Clientes!$A$1:$E$9,5,FALSE)</f>
        <v>2</v>
      </c>
      <c r="L73" s="2" t="str">
        <f>VLOOKUP(K73,Dim_Score!$A$1:$C$6,3,FALSE)</f>
        <v xml:space="preserve">Muito Bom </v>
      </c>
      <c r="M73" s="2">
        <v>3</v>
      </c>
      <c r="N73" s="2" t="str">
        <f t="shared" si="5"/>
        <v>Orlando Bloom</v>
      </c>
      <c r="O73" s="2">
        <f>VLOOKUP(M73,Dim_Clientes!$A$1:$E$9,4,FALSE)</f>
        <v>3</v>
      </c>
      <c r="P73" s="2" t="str">
        <f>VLOOKUP(O73,Dim_Segmentos!$A$1:$D$4,4,FALSE)</f>
        <v>Adultos experientes e estáveis Financeiramente</v>
      </c>
      <c r="Q73" s="2" t="str">
        <f>VLOOKUP(O73,Dim_Segmentos!$A$1:$D$4,3,FALSE)</f>
        <v>Até dez salários</v>
      </c>
      <c r="R73" s="2">
        <v>5</v>
      </c>
      <c r="S73" s="2" t="str">
        <f>VLOOKUP(Tabela2[[#This Row],[Cod Vendedor]],Dim_Vendedores!$A$1:$H$6,2,FALSE)</f>
        <v>Gamora</v>
      </c>
      <c r="T73" s="17">
        <v>1</v>
      </c>
      <c r="U73" s="17">
        <f>CONCATENATE(Tabela2[[#This Row],[Cod Produto]],Tabela2[[#This Row],[Data]])-1</f>
        <v>943130</v>
      </c>
      <c r="V73" s="3">
        <f>VLOOKUP(Tabela2[[#This Row],[Cod_busca]],Precos!A:H,8,TRUE)*Tabela2[[#This Row],[Qtide Vendida]]</f>
        <v>16</v>
      </c>
      <c r="W73" s="3">
        <f>VLOOKUP(Tabela2[[#This Row],[Cod_busca]],Precos!A:G,7,TRUE)*Tabela2[[#This Row],[Qtide Vendida]]</f>
        <v>10</v>
      </c>
      <c r="X73" s="7">
        <f t="shared" si="3"/>
        <v>6</v>
      </c>
    </row>
    <row r="74" spans="1:24" x14ac:dyDescent="0.3">
      <c r="A74" s="2">
        <v>73</v>
      </c>
      <c r="B74" s="17">
        <v>118</v>
      </c>
      <c r="C74" s="16">
        <f>VLOOKUP(B74,Dim_Periodos!$A$1:$D$181,2,FALSE)</f>
        <v>43218</v>
      </c>
      <c r="D74" s="16" t="str">
        <f>VLOOKUP(B74,Dim_Periodos!$A$1:$D$181,3,FALSE)</f>
        <v>Sim</v>
      </c>
      <c r="E74" s="17">
        <f>VLOOKUP(B74,Dim_Periodos!$A$1:$D$181,4,FALSE)</f>
        <v>4</v>
      </c>
      <c r="F74" s="2">
        <v>2</v>
      </c>
      <c r="G74" s="2" t="str">
        <f t="shared" si="4"/>
        <v>Uvas S.A</v>
      </c>
      <c r="H74" s="2">
        <v>9</v>
      </c>
      <c r="I74" s="2" t="str">
        <f>VLOOKUP(Tabela2[[#This Row],[Cod Produto]],Dim_Produtos!A:B,2,FALSE)</f>
        <v>Vinho Uva Verde</v>
      </c>
      <c r="J74" s="2" t="str">
        <f>VLOOKUP(Tabela2[[#This Row],[Cod Produto]],Dim_Produtos!A:C,3,FALSE)</f>
        <v>Brasil</v>
      </c>
      <c r="K74" s="2">
        <f>VLOOKUP(M74,Dim_Clientes!$A$1:$E$9,5,FALSE)</f>
        <v>2</v>
      </c>
      <c r="L74" s="2" t="str">
        <f>VLOOKUP(K74,Dim_Score!$A$1:$C$6,3,FALSE)</f>
        <v xml:space="preserve">Muito Bom </v>
      </c>
      <c r="M74" s="2">
        <v>3</v>
      </c>
      <c r="N74" s="2" t="str">
        <f t="shared" si="5"/>
        <v>Orlando Bloom</v>
      </c>
      <c r="O74" s="2">
        <f>VLOOKUP(M74,Dim_Clientes!$A$1:$E$9,4,FALSE)</f>
        <v>3</v>
      </c>
      <c r="P74" s="2" t="str">
        <f>VLOOKUP(O74,Dim_Segmentos!$A$1:$D$4,4,FALSE)</f>
        <v>Adultos experientes e estáveis Financeiramente</v>
      </c>
      <c r="Q74" s="2" t="str">
        <f>VLOOKUP(O74,Dim_Segmentos!$A$1:$D$4,3,FALSE)</f>
        <v>Até dez salários</v>
      </c>
      <c r="R74" s="2">
        <v>5</v>
      </c>
      <c r="S74" s="2" t="str">
        <f>VLOOKUP(Tabela2[[#This Row],[Cod Vendedor]],Dim_Vendedores!$A$1:$H$6,2,FALSE)</f>
        <v>Gamora</v>
      </c>
      <c r="T74" s="17">
        <v>9</v>
      </c>
      <c r="U74" s="17">
        <f>CONCATENATE(Tabela2[[#This Row],[Cod Produto]],Tabela2[[#This Row],[Data]])-1</f>
        <v>943217</v>
      </c>
      <c r="V74" s="3">
        <f>VLOOKUP(Tabela2[[#This Row],[Cod_busca]],Precos!A:H,8,TRUE)*Tabela2[[#This Row],[Qtide Vendida]]</f>
        <v>144</v>
      </c>
      <c r="W74" s="3">
        <f>VLOOKUP(Tabela2[[#This Row],[Cod_busca]],Precos!A:G,7,TRUE)*Tabela2[[#This Row],[Qtide Vendida]]</f>
        <v>90</v>
      </c>
      <c r="X74" s="7">
        <f t="shared" si="3"/>
        <v>54</v>
      </c>
    </row>
    <row r="75" spans="1:24" x14ac:dyDescent="0.3">
      <c r="A75" s="2">
        <v>74</v>
      </c>
      <c r="B75" s="17">
        <v>37</v>
      </c>
      <c r="C75" s="16">
        <f>VLOOKUP(B75,Dim_Periodos!$A$1:$D$181,2,FALSE)</f>
        <v>43137</v>
      </c>
      <c r="D75" s="16" t="str">
        <f>VLOOKUP(B75,Dim_Periodos!$A$1:$D$181,3,FALSE)</f>
        <v>Não</v>
      </c>
      <c r="E75" s="17">
        <f>VLOOKUP(B75,Dim_Periodos!$A$1:$D$181,4,FALSE)</f>
        <v>2</v>
      </c>
      <c r="F75" s="2">
        <v>1</v>
      </c>
      <c r="G75" s="2" t="str">
        <f t="shared" si="4"/>
        <v>Vinhos S.A</v>
      </c>
      <c r="H75" s="2">
        <v>11</v>
      </c>
      <c r="I75" s="2" t="str">
        <f>VLOOKUP(Tabela2[[#This Row],[Cod Produto]],Dim_Produtos!A:B,2,FALSE)</f>
        <v>Vinho Português</v>
      </c>
      <c r="J75" s="2" t="str">
        <f>VLOOKUP(Tabela2[[#This Row],[Cod Produto]],Dim_Produtos!A:C,3,FALSE)</f>
        <v>Portugal</v>
      </c>
      <c r="K75" s="2">
        <f>VLOOKUP(M75,Dim_Clientes!$A$1:$E$9,5,FALSE)</f>
        <v>2</v>
      </c>
      <c r="L75" s="2" t="str">
        <f>VLOOKUP(K75,Dim_Score!$A$1:$C$6,3,FALSE)</f>
        <v xml:space="preserve">Muito Bom </v>
      </c>
      <c r="M75" s="2">
        <v>3</v>
      </c>
      <c r="N75" s="2" t="str">
        <f t="shared" si="5"/>
        <v>Orlando Bloom</v>
      </c>
      <c r="O75" s="2">
        <f>VLOOKUP(M75,Dim_Clientes!$A$1:$E$9,4,FALSE)</f>
        <v>3</v>
      </c>
      <c r="P75" s="2" t="str">
        <f>VLOOKUP(O75,Dim_Segmentos!$A$1:$D$4,4,FALSE)</f>
        <v>Adultos experientes e estáveis Financeiramente</v>
      </c>
      <c r="Q75" s="2" t="str">
        <f>VLOOKUP(O75,Dim_Segmentos!$A$1:$D$4,3,FALSE)</f>
        <v>Até dez salários</v>
      </c>
      <c r="R75" s="2">
        <v>5</v>
      </c>
      <c r="S75" s="2" t="str">
        <f>VLOOKUP(Tabela2[[#This Row],[Cod Vendedor]],Dim_Vendedores!$A$1:$H$6,2,FALSE)</f>
        <v>Gamora</v>
      </c>
      <c r="T75" s="17">
        <v>10</v>
      </c>
      <c r="U75" s="17">
        <f>CONCATENATE(Tabela2[[#This Row],[Cod Produto]],Tabela2[[#This Row],[Data]])-1</f>
        <v>1143136</v>
      </c>
      <c r="V75" s="3">
        <f>VLOOKUP(Tabela2[[#This Row],[Cod_busca]],Precos!A:H,8,TRUE)*Tabela2[[#This Row],[Qtide Vendida]]</f>
        <v>170</v>
      </c>
      <c r="W75" s="3">
        <f>VLOOKUP(Tabela2[[#This Row],[Cod_busca]],Precos!A:G,7,TRUE)*Tabela2[[#This Row],[Qtide Vendida]]</f>
        <v>110</v>
      </c>
      <c r="X75" s="7">
        <f t="shared" si="3"/>
        <v>60</v>
      </c>
    </row>
    <row r="76" spans="1:24" x14ac:dyDescent="0.3">
      <c r="A76" s="2">
        <v>75</v>
      </c>
      <c r="B76" s="17">
        <v>94</v>
      </c>
      <c r="C76" s="16">
        <f>VLOOKUP(B76,Dim_Periodos!$A$1:$D$181,2,FALSE)</f>
        <v>43194</v>
      </c>
      <c r="D76" s="16" t="str">
        <f>VLOOKUP(B76,Dim_Periodos!$A$1:$D$181,3,FALSE)</f>
        <v>Não</v>
      </c>
      <c r="E76" s="17">
        <f>VLOOKUP(B76,Dim_Periodos!$A$1:$D$181,4,FALSE)</f>
        <v>4</v>
      </c>
      <c r="F76" s="2">
        <v>1</v>
      </c>
      <c r="G76" s="2" t="str">
        <f t="shared" si="4"/>
        <v>Vinhos S.A</v>
      </c>
      <c r="H76" s="2">
        <v>13</v>
      </c>
      <c r="I76" s="2" t="str">
        <f>VLOOKUP(Tabela2[[#This Row],[Cod Produto]],Dim_Produtos!A:B,2,FALSE)</f>
        <v>Vinho Seco</v>
      </c>
      <c r="J76" s="2" t="str">
        <f>VLOOKUP(Tabela2[[#This Row],[Cod Produto]],Dim_Produtos!A:C,3,FALSE)</f>
        <v>Califónia</v>
      </c>
      <c r="K76" s="2">
        <f>VLOOKUP(M76,Dim_Clientes!$A$1:$E$9,5,FALSE)</f>
        <v>4</v>
      </c>
      <c r="L76" s="2" t="str">
        <f>VLOOKUP(K76,Dim_Score!$A$1:$C$6,3,FALSE)</f>
        <v>Restrições</v>
      </c>
      <c r="M76" s="2">
        <v>6</v>
      </c>
      <c r="N76" s="2" t="str">
        <f t="shared" si="5"/>
        <v>George Clooney</v>
      </c>
      <c r="O76" s="2">
        <f>VLOOKUP(M76,Dim_Clientes!$A$1:$E$9,4,FALSE)</f>
        <v>1</v>
      </c>
      <c r="P76" s="2" t="str">
        <f>VLOOKUP(O76,Dim_Segmentos!$A$1:$D$4,4,FALSE)</f>
        <v>Jovens sem renda morando com os pais</v>
      </c>
      <c r="Q76" s="2" t="str">
        <f>VLOOKUP(O76,Dim_Segmentos!$A$1:$D$4,3,FALSE)</f>
        <v>Sem renda</v>
      </c>
      <c r="R76" s="2">
        <v>4</v>
      </c>
      <c r="S76" s="2" t="str">
        <f>VLOOKUP(Tabela2[[#This Row],[Cod Vendedor]],Dim_Vendedores!$A$1:$H$6,2,FALSE)</f>
        <v>Scarlet</v>
      </c>
      <c r="T76" s="17">
        <v>4</v>
      </c>
      <c r="U76" s="17">
        <f>CONCATENATE(Tabela2[[#This Row],[Cod Produto]],Tabela2[[#This Row],[Data]])-1</f>
        <v>1343193</v>
      </c>
      <c r="V76" s="3">
        <f>VLOOKUP(Tabela2[[#This Row],[Cod_busca]],Precos!A:H,8,TRUE)*Tabela2[[#This Row],[Qtide Vendida]]</f>
        <v>60</v>
      </c>
      <c r="W76" s="3">
        <f>VLOOKUP(Tabela2[[#This Row],[Cod_busca]],Precos!A:G,7,TRUE)*Tabela2[[#This Row],[Qtide Vendida]]</f>
        <v>38</v>
      </c>
      <c r="X76" s="7">
        <f t="shared" si="3"/>
        <v>22</v>
      </c>
    </row>
    <row r="77" spans="1:24" x14ac:dyDescent="0.3">
      <c r="A77" s="2">
        <v>76</v>
      </c>
      <c r="B77" s="17">
        <v>108</v>
      </c>
      <c r="C77" s="16">
        <f>VLOOKUP(B77,Dim_Periodos!$A$1:$D$181,2,FALSE)</f>
        <v>43208</v>
      </c>
      <c r="D77" s="16" t="str">
        <f>VLOOKUP(B77,Dim_Periodos!$A$1:$D$181,3,FALSE)</f>
        <v>Não</v>
      </c>
      <c r="E77" s="17">
        <f>VLOOKUP(B77,Dim_Periodos!$A$1:$D$181,4,FALSE)</f>
        <v>4</v>
      </c>
      <c r="F77" s="2">
        <v>3</v>
      </c>
      <c r="G77" s="2" t="str">
        <f t="shared" si="4"/>
        <v>Vinhos LTDA</v>
      </c>
      <c r="H77" s="2">
        <v>13</v>
      </c>
      <c r="I77" s="2" t="str">
        <f>VLOOKUP(Tabela2[[#This Row],[Cod Produto]],Dim_Produtos!A:B,2,FALSE)</f>
        <v>Vinho Seco</v>
      </c>
      <c r="J77" s="2" t="str">
        <f>VLOOKUP(Tabela2[[#This Row],[Cod Produto]],Dim_Produtos!A:C,3,FALSE)</f>
        <v>Califónia</v>
      </c>
      <c r="K77" s="2">
        <f>VLOOKUP(M77,Dim_Clientes!$A$1:$E$9,5,FALSE)</f>
        <v>1</v>
      </c>
      <c r="L77" s="2" t="str">
        <f>VLOOKUP(K77,Dim_Score!$A$1:$C$6,3,FALSE)</f>
        <v>Excelente</v>
      </c>
      <c r="M77" s="2">
        <v>1</v>
      </c>
      <c r="N77" s="2" t="str">
        <f t="shared" si="5"/>
        <v>Tom Cruise</v>
      </c>
      <c r="O77" s="2">
        <f>VLOOKUP(M77,Dim_Clientes!$A$1:$E$9,4,FALSE)</f>
        <v>1</v>
      </c>
      <c r="P77" s="2" t="str">
        <f>VLOOKUP(O77,Dim_Segmentos!$A$1:$D$4,4,FALSE)</f>
        <v>Jovens sem renda morando com os pais</v>
      </c>
      <c r="Q77" s="2" t="str">
        <f>VLOOKUP(O77,Dim_Segmentos!$A$1:$D$4,3,FALSE)</f>
        <v>Sem renda</v>
      </c>
      <c r="R77" s="2">
        <v>4</v>
      </c>
      <c r="S77" s="2" t="str">
        <f>VLOOKUP(Tabela2[[#This Row],[Cod Vendedor]],Dim_Vendedores!$A$1:$H$6,2,FALSE)</f>
        <v>Scarlet</v>
      </c>
      <c r="T77" s="17">
        <v>10</v>
      </c>
      <c r="U77" s="17">
        <f>CONCATENATE(Tabela2[[#This Row],[Cod Produto]],Tabela2[[#This Row],[Data]])-1</f>
        <v>1343207</v>
      </c>
      <c r="V77" s="3">
        <f>VLOOKUP(Tabela2[[#This Row],[Cod_busca]],Precos!A:H,8,TRUE)*Tabela2[[#This Row],[Qtide Vendida]]</f>
        <v>150</v>
      </c>
      <c r="W77" s="3">
        <f>VLOOKUP(Tabela2[[#This Row],[Cod_busca]],Precos!A:G,7,TRUE)*Tabela2[[#This Row],[Qtide Vendida]]</f>
        <v>95</v>
      </c>
      <c r="X77" s="7">
        <f t="shared" si="3"/>
        <v>55</v>
      </c>
    </row>
    <row r="78" spans="1:24" x14ac:dyDescent="0.3">
      <c r="A78" s="2">
        <v>77</v>
      </c>
      <c r="B78" s="17">
        <v>33</v>
      </c>
      <c r="C78" s="16">
        <f>VLOOKUP(B78,Dim_Periodos!$A$1:$D$181,2,FALSE)</f>
        <v>43133</v>
      </c>
      <c r="D78" s="16" t="str">
        <f>VLOOKUP(B78,Dim_Periodos!$A$1:$D$181,3,FALSE)</f>
        <v>Não</v>
      </c>
      <c r="E78" s="17">
        <f>VLOOKUP(B78,Dim_Periodos!$A$1:$D$181,4,FALSE)</f>
        <v>2</v>
      </c>
      <c r="F78" s="2">
        <v>3</v>
      </c>
      <c r="G78" s="2" t="str">
        <f t="shared" si="4"/>
        <v>Vinhos LTDA</v>
      </c>
      <c r="H78" s="2">
        <v>14</v>
      </c>
      <c r="I78" s="2" t="str">
        <f>VLOOKUP(Tabela2[[#This Row],[Cod Produto]],Dim_Produtos!A:B,2,FALSE)</f>
        <v>Vinho Tinto</v>
      </c>
      <c r="J78" s="2" t="str">
        <f>VLOOKUP(Tabela2[[#This Row],[Cod Produto]],Dim_Produtos!A:C,3,FALSE)</f>
        <v>Inglaterra</v>
      </c>
      <c r="K78" s="2">
        <f>VLOOKUP(M78,Dim_Clientes!$A$1:$E$9,5,FALSE)</f>
        <v>4</v>
      </c>
      <c r="L78" s="2" t="str">
        <f>VLOOKUP(K78,Dim_Score!$A$1:$C$6,3,FALSE)</f>
        <v>Restrições</v>
      </c>
      <c r="M78" s="2">
        <v>8</v>
      </c>
      <c r="N78" s="2" t="str">
        <f t="shared" si="5"/>
        <v>Julia Roberts</v>
      </c>
      <c r="O78" s="2">
        <f>VLOOKUP(M78,Dim_Clientes!$A$1:$E$9,4,FALSE)</f>
        <v>1</v>
      </c>
      <c r="P78" s="2" t="str">
        <f>VLOOKUP(O78,Dim_Segmentos!$A$1:$D$4,4,FALSE)</f>
        <v>Jovens sem renda morando com os pais</v>
      </c>
      <c r="Q78" s="2" t="str">
        <f>VLOOKUP(O78,Dim_Segmentos!$A$1:$D$4,3,FALSE)</f>
        <v>Sem renda</v>
      </c>
      <c r="R78" s="2">
        <v>3</v>
      </c>
      <c r="S78" s="2" t="str">
        <f>VLOOKUP(Tabela2[[#This Row],[Cod Vendedor]],Dim_Vendedores!$A$1:$H$6,2,FALSE)</f>
        <v>Hulk</v>
      </c>
      <c r="T78" s="17">
        <v>9</v>
      </c>
      <c r="U78" s="17">
        <f>CONCATENATE(Tabela2[[#This Row],[Cod Produto]],Tabela2[[#This Row],[Data]])-1</f>
        <v>1443132</v>
      </c>
      <c r="V78" s="3">
        <f>VLOOKUP(Tabela2[[#This Row],[Cod_busca]],Precos!A:H,8,TRUE)*Tabela2[[#This Row],[Qtide Vendida]]</f>
        <v>144</v>
      </c>
      <c r="W78" s="3">
        <f>VLOOKUP(Tabela2[[#This Row],[Cod_busca]],Precos!A:G,7,TRUE)*Tabela2[[#This Row],[Qtide Vendida]]</f>
        <v>90</v>
      </c>
      <c r="X78" s="7">
        <f t="shared" si="3"/>
        <v>54</v>
      </c>
    </row>
    <row r="79" spans="1:24" x14ac:dyDescent="0.3">
      <c r="A79" s="2">
        <v>78</v>
      </c>
      <c r="B79" s="17">
        <v>153</v>
      </c>
      <c r="C79" s="16">
        <f>VLOOKUP(B79,Dim_Periodos!$A$1:$D$181,2,FALSE)</f>
        <v>43253</v>
      </c>
      <c r="D79" s="16" t="str">
        <f>VLOOKUP(B79,Dim_Periodos!$A$1:$D$181,3,FALSE)</f>
        <v>Sim</v>
      </c>
      <c r="E79" s="17">
        <f>VLOOKUP(B79,Dim_Periodos!$A$1:$D$181,4,FALSE)</f>
        <v>6</v>
      </c>
      <c r="F79" s="2">
        <v>1</v>
      </c>
      <c r="G79" s="2" t="str">
        <f t="shared" si="4"/>
        <v>Vinhos S.A</v>
      </c>
      <c r="H79" s="2">
        <v>9</v>
      </c>
      <c r="I79" s="2" t="str">
        <f>VLOOKUP(Tabela2[[#This Row],[Cod Produto]],Dim_Produtos!A:B,2,FALSE)</f>
        <v>Vinho Uva Verde</v>
      </c>
      <c r="J79" s="2" t="str">
        <f>VLOOKUP(Tabela2[[#This Row],[Cod Produto]],Dim_Produtos!A:C,3,FALSE)</f>
        <v>Brasil</v>
      </c>
      <c r="K79" s="2">
        <f>VLOOKUP(M79,Dim_Clientes!$A$1:$E$9,5,FALSE)</f>
        <v>1</v>
      </c>
      <c r="L79" s="2" t="str">
        <f>VLOOKUP(K79,Dim_Score!$A$1:$C$6,3,FALSE)</f>
        <v>Excelente</v>
      </c>
      <c r="M79" s="2">
        <v>2</v>
      </c>
      <c r="N79" s="2" t="str">
        <f t="shared" si="5"/>
        <v>Anthony Hopkins</v>
      </c>
      <c r="O79" s="2">
        <f>VLOOKUP(M79,Dim_Clientes!$A$1:$E$9,4,FALSE)</f>
        <v>2</v>
      </c>
      <c r="P79" s="2" t="str">
        <f>VLOOKUP(O79,Dim_Segmentos!$A$1:$D$4,4,FALSE)</f>
        <v>Jovens recém formados</v>
      </c>
      <c r="Q79" s="2" t="str">
        <f>VLOOKUP(O79,Dim_Segmentos!$A$1:$D$4,3,FALSE)</f>
        <v>Dois Salários</v>
      </c>
      <c r="R79" s="2">
        <v>2</v>
      </c>
      <c r="S79" s="2" t="str">
        <f>VLOOKUP(Tabela2[[#This Row],[Cod Vendedor]],Dim_Vendedores!$A$1:$H$6,2,FALSE)</f>
        <v>Batman</v>
      </c>
      <c r="T79" s="17">
        <v>8</v>
      </c>
      <c r="U79" s="17">
        <f>CONCATENATE(Tabela2[[#This Row],[Cod Produto]],Tabela2[[#This Row],[Data]])-1</f>
        <v>943252</v>
      </c>
      <c r="V79" s="3">
        <f>VLOOKUP(Tabela2[[#This Row],[Cod_busca]],Precos!A:H,8,TRUE)*Tabela2[[#This Row],[Qtide Vendida]]</f>
        <v>128</v>
      </c>
      <c r="W79" s="3">
        <f>VLOOKUP(Tabela2[[#This Row],[Cod_busca]],Precos!A:G,7,TRUE)*Tabela2[[#This Row],[Qtide Vendida]]</f>
        <v>80</v>
      </c>
      <c r="X79" s="7">
        <f t="shared" si="3"/>
        <v>48</v>
      </c>
    </row>
    <row r="80" spans="1:24" x14ac:dyDescent="0.3">
      <c r="A80" s="2">
        <v>79</v>
      </c>
      <c r="B80" s="17">
        <v>5</v>
      </c>
      <c r="C80" s="16">
        <f>VLOOKUP(B80,Dim_Periodos!$A$1:$D$181,2,FALSE)</f>
        <v>43105</v>
      </c>
      <c r="D80" s="16" t="str">
        <f>VLOOKUP(B80,Dim_Periodos!$A$1:$D$181,3,FALSE)</f>
        <v>Não</v>
      </c>
      <c r="E80" s="17">
        <f>VLOOKUP(B80,Dim_Periodos!$A$1:$D$181,4,FALSE)</f>
        <v>1</v>
      </c>
      <c r="F80" s="2">
        <v>3</v>
      </c>
      <c r="G80" s="2" t="str">
        <f t="shared" si="4"/>
        <v>Vinhos LTDA</v>
      </c>
      <c r="H80" s="2">
        <v>11</v>
      </c>
      <c r="I80" s="2" t="str">
        <f>VLOOKUP(Tabela2[[#This Row],[Cod Produto]],Dim_Produtos!A:B,2,FALSE)</f>
        <v>Vinho Português</v>
      </c>
      <c r="J80" s="2" t="str">
        <f>VLOOKUP(Tabela2[[#This Row],[Cod Produto]],Dim_Produtos!A:C,3,FALSE)</f>
        <v>Portugal</v>
      </c>
      <c r="K80" s="2">
        <f>VLOOKUP(M80,Dim_Clientes!$A$1:$E$9,5,FALSE)</f>
        <v>1</v>
      </c>
      <c r="L80" s="2" t="str">
        <f>VLOOKUP(K80,Dim_Score!$A$1:$C$6,3,FALSE)</f>
        <v>Excelente</v>
      </c>
      <c r="M80" s="2">
        <v>2</v>
      </c>
      <c r="N80" s="2" t="str">
        <f t="shared" si="5"/>
        <v>Anthony Hopkins</v>
      </c>
      <c r="O80" s="2">
        <f>VLOOKUP(M80,Dim_Clientes!$A$1:$E$9,4,FALSE)</f>
        <v>2</v>
      </c>
      <c r="P80" s="2" t="str">
        <f>VLOOKUP(O80,Dim_Segmentos!$A$1:$D$4,4,FALSE)</f>
        <v>Jovens recém formados</v>
      </c>
      <c r="Q80" s="2" t="str">
        <f>VLOOKUP(O80,Dim_Segmentos!$A$1:$D$4,3,FALSE)</f>
        <v>Dois Salários</v>
      </c>
      <c r="R80" s="2">
        <v>2</v>
      </c>
      <c r="S80" s="2" t="str">
        <f>VLOOKUP(Tabela2[[#This Row],[Cod Vendedor]],Dim_Vendedores!$A$1:$H$6,2,FALSE)</f>
        <v>Batman</v>
      </c>
      <c r="T80" s="17">
        <v>9</v>
      </c>
      <c r="U80" s="17">
        <f>CONCATENATE(Tabela2[[#This Row],[Cod Produto]],Tabela2[[#This Row],[Data]])-1</f>
        <v>1143104</v>
      </c>
      <c r="V80" s="3">
        <f>VLOOKUP(Tabela2[[#This Row],[Cod_busca]],Precos!A:H,8,TRUE)*Tabela2[[#This Row],[Qtide Vendida]]</f>
        <v>153</v>
      </c>
      <c r="W80" s="3">
        <f>VLOOKUP(Tabela2[[#This Row],[Cod_busca]],Precos!A:G,7,TRUE)*Tabela2[[#This Row],[Qtide Vendida]]</f>
        <v>99</v>
      </c>
      <c r="X80" s="7">
        <f t="shared" si="3"/>
        <v>54</v>
      </c>
    </row>
    <row r="81" spans="1:24" x14ac:dyDescent="0.3">
      <c r="A81" s="2">
        <v>80</v>
      </c>
      <c r="B81" s="17">
        <v>99</v>
      </c>
      <c r="C81" s="16">
        <f>VLOOKUP(B81,Dim_Periodos!$A$1:$D$181,2,FALSE)</f>
        <v>43199</v>
      </c>
      <c r="D81" s="16" t="str">
        <f>VLOOKUP(B81,Dim_Periodos!$A$1:$D$181,3,FALSE)</f>
        <v>Não</v>
      </c>
      <c r="E81" s="17">
        <f>VLOOKUP(B81,Dim_Periodos!$A$1:$D$181,4,FALSE)</f>
        <v>4</v>
      </c>
      <c r="F81" s="2">
        <v>4</v>
      </c>
      <c r="G81" s="2" t="str">
        <f t="shared" si="4"/>
        <v>Vinhos Ouro</v>
      </c>
      <c r="H81" s="2">
        <v>14</v>
      </c>
      <c r="I81" s="2" t="str">
        <f>VLOOKUP(Tabela2[[#This Row],[Cod Produto]],Dim_Produtos!A:B,2,FALSE)</f>
        <v>Vinho Tinto</v>
      </c>
      <c r="J81" s="2" t="str">
        <f>VLOOKUP(Tabela2[[#This Row],[Cod Produto]],Dim_Produtos!A:C,3,FALSE)</f>
        <v>Inglaterra</v>
      </c>
      <c r="K81" s="2">
        <f>VLOOKUP(M81,Dim_Clientes!$A$1:$E$9,5,FALSE)</f>
        <v>4</v>
      </c>
      <c r="L81" s="2" t="str">
        <f>VLOOKUP(K81,Dim_Score!$A$1:$C$6,3,FALSE)</f>
        <v>Restrições</v>
      </c>
      <c r="M81" s="2">
        <v>8</v>
      </c>
      <c r="N81" s="2" t="str">
        <f t="shared" si="5"/>
        <v>Julia Roberts</v>
      </c>
      <c r="O81" s="2">
        <f>VLOOKUP(M81,Dim_Clientes!$A$1:$E$9,4,FALSE)</f>
        <v>1</v>
      </c>
      <c r="P81" s="2" t="str">
        <f>VLOOKUP(O81,Dim_Segmentos!$A$1:$D$4,4,FALSE)</f>
        <v>Jovens sem renda morando com os pais</v>
      </c>
      <c r="Q81" s="2" t="str">
        <f>VLOOKUP(O81,Dim_Segmentos!$A$1:$D$4,3,FALSE)</f>
        <v>Sem renda</v>
      </c>
      <c r="R81" s="2">
        <v>4</v>
      </c>
      <c r="S81" s="2" t="str">
        <f>VLOOKUP(Tabela2[[#This Row],[Cod Vendedor]],Dim_Vendedores!$A$1:$H$6,2,FALSE)</f>
        <v>Scarlet</v>
      </c>
      <c r="T81" s="17">
        <v>10</v>
      </c>
      <c r="U81" s="17">
        <f>CONCATENATE(Tabela2[[#This Row],[Cod Produto]],Tabela2[[#This Row],[Data]])-1</f>
        <v>1443198</v>
      </c>
      <c r="V81" s="3">
        <f>VLOOKUP(Tabela2[[#This Row],[Cod_busca]],Precos!A:H,8,TRUE)*Tabela2[[#This Row],[Qtide Vendida]]</f>
        <v>160</v>
      </c>
      <c r="W81" s="3">
        <f>VLOOKUP(Tabela2[[#This Row],[Cod_busca]],Precos!A:G,7,TRUE)*Tabela2[[#This Row],[Qtide Vendida]]</f>
        <v>100</v>
      </c>
      <c r="X81" s="7">
        <f t="shared" si="3"/>
        <v>60</v>
      </c>
    </row>
    <row r="82" spans="1:24" x14ac:dyDescent="0.3">
      <c r="A82" s="2">
        <v>81</v>
      </c>
      <c r="B82" s="17">
        <v>65</v>
      </c>
      <c r="C82" s="16">
        <f>VLOOKUP(B82,Dim_Periodos!$A$1:$D$181,2,FALSE)</f>
        <v>43165</v>
      </c>
      <c r="D82" s="16" t="str">
        <f>VLOOKUP(B82,Dim_Periodos!$A$1:$D$181,3,FALSE)</f>
        <v>Não</v>
      </c>
      <c r="E82" s="17">
        <f>VLOOKUP(B82,Dim_Periodos!$A$1:$D$181,4,FALSE)</f>
        <v>3</v>
      </c>
      <c r="F82" s="2">
        <v>4</v>
      </c>
      <c r="G82" s="2" t="str">
        <f t="shared" si="4"/>
        <v>Vinhos Ouro</v>
      </c>
      <c r="H82" s="2">
        <v>12</v>
      </c>
      <c r="I82" s="2" t="str">
        <f>VLOOKUP(Tabela2[[#This Row],[Cod Produto]],Dim_Produtos!A:B,2,FALSE)</f>
        <v>Vinho Italiano</v>
      </c>
      <c r="J82" s="2" t="str">
        <f>VLOOKUP(Tabela2[[#This Row],[Cod Produto]],Dim_Produtos!A:C,3,FALSE)</f>
        <v>Itália</v>
      </c>
      <c r="K82" s="2">
        <f>VLOOKUP(M82,Dim_Clientes!$A$1:$E$9,5,FALSE)</f>
        <v>1</v>
      </c>
      <c r="L82" s="2" t="str">
        <f>VLOOKUP(K82,Dim_Score!$A$1:$C$6,3,FALSE)</f>
        <v>Excelente</v>
      </c>
      <c r="M82" s="2">
        <v>1</v>
      </c>
      <c r="N82" s="2" t="str">
        <f t="shared" si="5"/>
        <v>Tom Cruise</v>
      </c>
      <c r="O82" s="2">
        <f>VLOOKUP(M82,Dim_Clientes!$A$1:$E$9,4,FALSE)</f>
        <v>1</v>
      </c>
      <c r="P82" s="2" t="str">
        <f>VLOOKUP(O82,Dim_Segmentos!$A$1:$D$4,4,FALSE)</f>
        <v>Jovens sem renda morando com os pais</v>
      </c>
      <c r="Q82" s="2" t="str">
        <f>VLOOKUP(O82,Dim_Segmentos!$A$1:$D$4,3,FALSE)</f>
        <v>Sem renda</v>
      </c>
      <c r="R82" s="2">
        <v>5</v>
      </c>
      <c r="S82" s="2" t="str">
        <f>VLOOKUP(Tabela2[[#This Row],[Cod Vendedor]],Dim_Vendedores!$A$1:$H$6,2,FALSE)</f>
        <v>Gamora</v>
      </c>
      <c r="T82" s="17">
        <v>7</v>
      </c>
      <c r="U82" s="17">
        <f>CONCATENATE(Tabela2[[#This Row],[Cod Produto]],Tabela2[[#This Row],[Data]])-1</f>
        <v>1243164</v>
      </c>
      <c r="V82" s="3">
        <f>VLOOKUP(Tabela2[[#This Row],[Cod_busca]],Precos!A:H,8,TRUE)*Tabela2[[#This Row],[Qtide Vendida]]</f>
        <v>119</v>
      </c>
      <c r="W82" s="3">
        <f>VLOOKUP(Tabela2[[#This Row],[Cod_busca]],Precos!A:G,7,TRUE)*Tabela2[[#This Row],[Qtide Vendida]]</f>
        <v>63</v>
      </c>
      <c r="X82" s="7">
        <f t="shared" si="3"/>
        <v>56</v>
      </c>
    </row>
    <row r="83" spans="1:24" x14ac:dyDescent="0.3">
      <c r="A83" s="2">
        <v>82</v>
      </c>
      <c r="B83" s="17">
        <v>46</v>
      </c>
      <c r="C83" s="16">
        <f>VLOOKUP(B83,Dim_Periodos!$A$1:$D$181,2,FALSE)</f>
        <v>43146</v>
      </c>
      <c r="D83" s="16" t="str">
        <f>VLOOKUP(B83,Dim_Periodos!$A$1:$D$181,3,FALSE)</f>
        <v>Não</v>
      </c>
      <c r="E83" s="17">
        <f>VLOOKUP(B83,Dim_Periodos!$A$1:$D$181,4,FALSE)</f>
        <v>2</v>
      </c>
      <c r="F83" s="2">
        <v>4</v>
      </c>
      <c r="G83" s="2" t="str">
        <f t="shared" si="4"/>
        <v>Vinhos Ouro</v>
      </c>
      <c r="H83" s="2">
        <v>14</v>
      </c>
      <c r="I83" s="2" t="str">
        <f>VLOOKUP(Tabela2[[#This Row],[Cod Produto]],Dim_Produtos!A:B,2,FALSE)</f>
        <v>Vinho Tinto</v>
      </c>
      <c r="J83" s="2" t="str">
        <f>VLOOKUP(Tabela2[[#This Row],[Cod Produto]],Dim_Produtos!A:C,3,FALSE)</f>
        <v>Inglaterra</v>
      </c>
      <c r="K83" s="2">
        <f>VLOOKUP(M83,Dim_Clientes!$A$1:$E$9,5,FALSE)</f>
        <v>2</v>
      </c>
      <c r="L83" s="2" t="str">
        <f>VLOOKUP(K83,Dim_Score!$A$1:$C$6,3,FALSE)</f>
        <v xml:space="preserve">Muito Bom </v>
      </c>
      <c r="M83" s="2">
        <v>3</v>
      </c>
      <c r="N83" s="2" t="str">
        <f t="shared" si="5"/>
        <v>Orlando Bloom</v>
      </c>
      <c r="O83" s="2">
        <f>VLOOKUP(M83,Dim_Clientes!$A$1:$E$9,4,FALSE)</f>
        <v>3</v>
      </c>
      <c r="P83" s="2" t="str">
        <f>VLOOKUP(O83,Dim_Segmentos!$A$1:$D$4,4,FALSE)</f>
        <v>Adultos experientes e estáveis Financeiramente</v>
      </c>
      <c r="Q83" s="2" t="str">
        <f>VLOOKUP(O83,Dim_Segmentos!$A$1:$D$4,3,FALSE)</f>
        <v>Até dez salários</v>
      </c>
      <c r="R83" s="2">
        <v>5</v>
      </c>
      <c r="S83" s="2" t="str">
        <f>VLOOKUP(Tabela2[[#This Row],[Cod Vendedor]],Dim_Vendedores!$A$1:$H$6,2,FALSE)</f>
        <v>Gamora</v>
      </c>
      <c r="T83" s="17">
        <v>1</v>
      </c>
      <c r="U83" s="17">
        <f>CONCATENATE(Tabela2[[#This Row],[Cod Produto]],Tabela2[[#This Row],[Data]])-1</f>
        <v>1443145</v>
      </c>
      <c r="V83" s="3">
        <f>VLOOKUP(Tabela2[[#This Row],[Cod_busca]],Precos!A:H,8,TRUE)*Tabela2[[#This Row],[Qtide Vendida]]</f>
        <v>16</v>
      </c>
      <c r="W83" s="3">
        <f>VLOOKUP(Tabela2[[#This Row],[Cod_busca]],Precos!A:G,7,TRUE)*Tabela2[[#This Row],[Qtide Vendida]]</f>
        <v>10</v>
      </c>
      <c r="X83" s="7">
        <f t="shared" si="3"/>
        <v>6</v>
      </c>
    </row>
    <row r="84" spans="1:24" x14ac:dyDescent="0.3">
      <c r="A84" s="2">
        <v>83</v>
      </c>
      <c r="B84" s="17">
        <v>151</v>
      </c>
      <c r="C84" s="16">
        <f>VLOOKUP(B84,Dim_Periodos!$A$1:$D$181,2,FALSE)</f>
        <v>43251</v>
      </c>
      <c r="D84" s="16" t="str">
        <f>VLOOKUP(B84,Dim_Periodos!$A$1:$D$181,3,FALSE)</f>
        <v>Não</v>
      </c>
      <c r="E84" s="17">
        <f>VLOOKUP(B84,Dim_Periodos!$A$1:$D$181,4,FALSE)</f>
        <v>5</v>
      </c>
      <c r="F84" s="2">
        <v>3</v>
      </c>
      <c r="G84" s="2" t="str">
        <f t="shared" si="4"/>
        <v>Vinhos LTDA</v>
      </c>
      <c r="H84" s="2">
        <v>14</v>
      </c>
      <c r="I84" s="2" t="str">
        <f>VLOOKUP(Tabela2[[#This Row],[Cod Produto]],Dim_Produtos!A:B,2,FALSE)</f>
        <v>Vinho Tinto</v>
      </c>
      <c r="J84" s="2" t="str">
        <f>VLOOKUP(Tabela2[[#This Row],[Cod Produto]],Dim_Produtos!A:C,3,FALSE)</f>
        <v>Inglaterra</v>
      </c>
      <c r="K84" s="2">
        <f>VLOOKUP(M84,Dim_Clientes!$A$1:$E$9,5,FALSE)</f>
        <v>2</v>
      </c>
      <c r="L84" s="2" t="str">
        <f>VLOOKUP(K84,Dim_Score!$A$1:$C$6,3,FALSE)</f>
        <v xml:space="preserve">Muito Bom </v>
      </c>
      <c r="M84" s="2">
        <v>4</v>
      </c>
      <c r="N84" s="2" t="str">
        <f t="shared" si="5"/>
        <v>Al Pacino</v>
      </c>
      <c r="O84" s="2">
        <f>VLOOKUP(M84,Dim_Clientes!$A$1:$E$9,4,FALSE)</f>
        <v>3</v>
      </c>
      <c r="P84" s="2" t="str">
        <f>VLOOKUP(O84,Dim_Segmentos!$A$1:$D$4,4,FALSE)</f>
        <v>Adultos experientes e estáveis Financeiramente</v>
      </c>
      <c r="Q84" s="2" t="str">
        <f>VLOOKUP(O84,Dim_Segmentos!$A$1:$D$4,3,FALSE)</f>
        <v>Até dez salários</v>
      </c>
      <c r="R84" s="2">
        <v>1</v>
      </c>
      <c r="S84" s="2" t="str">
        <f>VLOOKUP(Tabela2[[#This Row],[Cod Vendedor]],Dim_Vendedores!$A$1:$H$6,2,FALSE)</f>
        <v>Thor</v>
      </c>
      <c r="T84" s="17">
        <v>9</v>
      </c>
      <c r="U84" s="17">
        <f>CONCATENATE(Tabela2[[#This Row],[Cod Produto]],Tabela2[[#This Row],[Data]])-1</f>
        <v>1443250</v>
      </c>
      <c r="V84" s="3">
        <f>VLOOKUP(Tabela2[[#This Row],[Cod_busca]],Precos!A:H,8,TRUE)*Tabela2[[#This Row],[Qtide Vendida]]</f>
        <v>144</v>
      </c>
      <c r="W84" s="3">
        <f>VLOOKUP(Tabela2[[#This Row],[Cod_busca]],Precos!A:G,7,TRUE)*Tabela2[[#This Row],[Qtide Vendida]]</f>
        <v>90</v>
      </c>
      <c r="X84" s="7">
        <f t="shared" si="3"/>
        <v>54</v>
      </c>
    </row>
    <row r="85" spans="1:24" x14ac:dyDescent="0.3">
      <c r="A85" s="2">
        <v>84</v>
      </c>
      <c r="B85" s="17">
        <v>39</v>
      </c>
      <c r="C85" s="16">
        <f>VLOOKUP(B85,Dim_Periodos!$A$1:$D$181,2,FALSE)</f>
        <v>43139</v>
      </c>
      <c r="D85" s="16" t="str">
        <f>VLOOKUP(B85,Dim_Periodos!$A$1:$D$181,3,FALSE)</f>
        <v>Não</v>
      </c>
      <c r="E85" s="17">
        <f>VLOOKUP(B85,Dim_Periodos!$A$1:$D$181,4,FALSE)</f>
        <v>2</v>
      </c>
      <c r="F85" s="2">
        <v>3</v>
      </c>
      <c r="G85" s="2" t="str">
        <f t="shared" si="4"/>
        <v>Vinhos LTDA</v>
      </c>
      <c r="H85" s="2">
        <v>12</v>
      </c>
      <c r="I85" s="2" t="str">
        <f>VLOOKUP(Tabela2[[#This Row],[Cod Produto]],Dim_Produtos!A:B,2,FALSE)</f>
        <v>Vinho Italiano</v>
      </c>
      <c r="J85" s="2" t="str">
        <f>VLOOKUP(Tabela2[[#This Row],[Cod Produto]],Dim_Produtos!A:C,3,FALSE)</f>
        <v>Itália</v>
      </c>
      <c r="K85" s="2">
        <f>VLOOKUP(M85,Dim_Clientes!$A$1:$E$9,5,FALSE)</f>
        <v>4</v>
      </c>
      <c r="L85" s="2" t="str">
        <f>VLOOKUP(K85,Dim_Score!$A$1:$C$6,3,FALSE)</f>
        <v>Restrições</v>
      </c>
      <c r="M85" s="2">
        <v>6</v>
      </c>
      <c r="N85" s="2" t="str">
        <f t="shared" si="5"/>
        <v>George Clooney</v>
      </c>
      <c r="O85" s="2">
        <f>VLOOKUP(M85,Dim_Clientes!$A$1:$E$9,4,FALSE)</f>
        <v>1</v>
      </c>
      <c r="P85" s="2" t="str">
        <f>VLOOKUP(O85,Dim_Segmentos!$A$1:$D$4,4,FALSE)</f>
        <v>Jovens sem renda morando com os pais</v>
      </c>
      <c r="Q85" s="2" t="str">
        <f>VLOOKUP(O85,Dim_Segmentos!$A$1:$D$4,3,FALSE)</f>
        <v>Sem renda</v>
      </c>
      <c r="R85" s="2">
        <v>1</v>
      </c>
      <c r="S85" s="2" t="str">
        <f>VLOOKUP(Tabela2[[#This Row],[Cod Vendedor]],Dim_Vendedores!$A$1:$H$6,2,FALSE)</f>
        <v>Thor</v>
      </c>
      <c r="T85" s="17">
        <v>6</v>
      </c>
      <c r="U85" s="17">
        <f>CONCATENATE(Tabela2[[#This Row],[Cod Produto]],Tabela2[[#This Row],[Data]])-1</f>
        <v>1243138</v>
      </c>
      <c r="V85" s="3">
        <f>VLOOKUP(Tabela2[[#This Row],[Cod_busca]],Precos!A:H,8,TRUE)*Tabela2[[#This Row],[Qtide Vendida]]</f>
        <v>102</v>
      </c>
      <c r="W85" s="3">
        <f>VLOOKUP(Tabela2[[#This Row],[Cod_busca]],Precos!A:G,7,TRUE)*Tabela2[[#This Row],[Qtide Vendida]]</f>
        <v>54</v>
      </c>
      <c r="X85" s="7">
        <f t="shared" si="3"/>
        <v>48</v>
      </c>
    </row>
    <row r="86" spans="1:24" x14ac:dyDescent="0.3">
      <c r="A86" s="2">
        <v>85</v>
      </c>
      <c r="B86" s="17">
        <v>175</v>
      </c>
      <c r="C86" s="16">
        <f>VLOOKUP(B86,Dim_Periodos!$A$1:$D$181,2,FALSE)</f>
        <v>43275</v>
      </c>
      <c r="D86" s="16" t="str">
        <f>VLOOKUP(B86,Dim_Periodos!$A$1:$D$181,3,FALSE)</f>
        <v>Sim</v>
      </c>
      <c r="E86" s="17">
        <f>VLOOKUP(B86,Dim_Periodos!$A$1:$D$181,4,FALSE)</f>
        <v>6</v>
      </c>
      <c r="F86" s="2">
        <v>2</v>
      </c>
      <c r="G86" s="2" t="str">
        <f t="shared" si="4"/>
        <v>Uvas S.A</v>
      </c>
      <c r="H86" s="2">
        <v>10</v>
      </c>
      <c r="I86" s="2" t="str">
        <f>VLOOKUP(Tabela2[[#This Row],[Cod Produto]],Dim_Produtos!A:B,2,FALSE)</f>
        <v>Vinho Uva Doce</v>
      </c>
      <c r="J86" s="2" t="str">
        <f>VLOOKUP(Tabela2[[#This Row],[Cod Produto]],Dim_Produtos!A:C,3,FALSE)</f>
        <v>Brasil</v>
      </c>
      <c r="K86" s="2">
        <f>VLOOKUP(M86,Dim_Clientes!$A$1:$E$9,5,FALSE)</f>
        <v>2</v>
      </c>
      <c r="L86" s="2" t="str">
        <f>VLOOKUP(K86,Dim_Score!$A$1:$C$6,3,FALSE)</f>
        <v xml:space="preserve">Muito Bom </v>
      </c>
      <c r="M86" s="2">
        <v>3</v>
      </c>
      <c r="N86" s="2" t="str">
        <f t="shared" si="5"/>
        <v>Orlando Bloom</v>
      </c>
      <c r="O86" s="2">
        <f>VLOOKUP(M86,Dim_Clientes!$A$1:$E$9,4,FALSE)</f>
        <v>3</v>
      </c>
      <c r="P86" s="2" t="str">
        <f>VLOOKUP(O86,Dim_Segmentos!$A$1:$D$4,4,FALSE)</f>
        <v>Adultos experientes e estáveis Financeiramente</v>
      </c>
      <c r="Q86" s="2" t="str">
        <f>VLOOKUP(O86,Dim_Segmentos!$A$1:$D$4,3,FALSE)</f>
        <v>Até dez salários</v>
      </c>
      <c r="R86" s="2">
        <v>1</v>
      </c>
      <c r="S86" s="2" t="str">
        <f>VLOOKUP(Tabela2[[#This Row],[Cod Vendedor]],Dim_Vendedores!$A$1:$H$6,2,FALSE)</f>
        <v>Thor</v>
      </c>
      <c r="T86" s="17">
        <v>3</v>
      </c>
      <c r="U86" s="17">
        <f>CONCATENATE(Tabela2[[#This Row],[Cod Produto]],Tabela2[[#This Row],[Data]])-1</f>
        <v>1043274</v>
      </c>
      <c r="V86" s="3">
        <f>VLOOKUP(Tabela2[[#This Row],[Cod_busca]],Precos!A:H,8,TRUE)*Tabela2[[#This Row],[Qtide Vendida]]</f>
        <v>51</v>
      </c>
      <c r="W86" s="3">
        <f>VLOOKUP(Tabela2[[#This Row],[Cod_busca]],Precos!A:G,7,TRUE)*Tabela2[[#This Row],[Qtide Vendida]]</f>
        <v>33</v>
      </c>
      <c r="X86" s="7">
        <f t="shared" si="3"/>
        <v>18</v>
      </c>
    </row>
    <row r="87" spans="1:24" x14ac:dyDescent="0.3">
      <c r="A87" s="2">
        <v>86</v>
      </c>
      <c r="B87" s="17">
        <v>16</v>
      </c>
      <c r="C87" s="16">
        <f>VLOOKUP(B87,Dim_Periodos!$A$1:$D$181,2,FALSE)</f>
        <v>43116</v>
      </c>
      <c r="D87" s="16" t="str">
        <f>VLOOKUP(B87,Dim_Periodos!$A$1:$D$181,3,FALSE)</f>
        <v>Não</v>
      </c>
      <c r="E87" s="17">
        <f>VLOOKUP(B87,Dim_Periodos!$A$1:$D$181,4,FALSE)</f>
        <v>1</v>
      </c>
      <c r="F87" s="2">
        <v>4</v>
      </c>
      <c r="G87" s="2" t="str">
        <f t="shared" si="4"/>
        <v>Vinhos Ouro</v>
      </c>
      <c r="H87" s="2">
        <v>9</v>
      </c>
      <c r="I87" s="2" t="str">
        <f>VLOOKUP(Tabela2[[#This Row],[Cod Produto]],Dim_Produtos!A:B,2,FALSE)</f>
        <v>Vinho Uva Verde</v>
      </c>
      <c r="J87" s="2" t="str">
        <f>VLOOKUP(Tabela2[[#This Row],[Cod Produto]],Dim_Produtos!A:C,3,FALSE)</f>
        <v>Brasil</v>
      </c>
      <c r="K87" s="2">
        <f>VLOOKUP(M87,Dim_Clientes!$A$1:$E$9,5,FALSE)</f>
        <v>5</v>
      </c>
      <c r="L87" s="2" t="str">
        <f>VLOOKUP(K87,Dim_Score!$A$1:$C$6,3,FALSE)</f>
        <v>Inaceitável</v>
      </c>
      <c r="M87" s="2">
        <v>7</v>
      </c>
      <c r="N87" s="2" t="str">
        <f t="shared" si="5"/>
        <v>Matt Demon</v>
      </c>
      <c r="O87" s="2">
        <f>VLOOKUP(M87,Dim_Clientes!$A$1:$E$9,4,FALSE)</f>
        <v>3</v>
      </c>
      <c r="P87" s="2" t="str">
        <f>VLOOKUP(O87,Dim_Segmentos!$A$1:$D$4,4,FALSE)</f>
        <v>Adultos experientes e estáveis Financeiramente</v>
      </c>
      <c r="Q87" s="2" t="str">
        <f>VLOOKUP(O87,Dim_Segmentos!$A$1:$D$4,3,FALSE)</f>
        <v>Até dez salários</v>
      </c>
      <c r="R87" s="2">
        <v>1</v>
      </c>
      <c r="S87" s="2" t="str">
        <f>VLOOKUP(Tabela2[[#This Row],[Cod Vendedor]],Dim_Vendedores!$A$1:$H$6,2,FALSE)</f>
        <v>Thor</v>
      </c>
      <c r="T87" s="17">
        <v>1</v>
      </c>
      <c r="U87" s="17">
        <f>CONCATENATE(Tabela2[[#This Row],[Cod Produto]],Tabela2[[#This Row],[Data]])-1</f>
        <v>943115</v>
      </c>
      <c r="V87" s="3">
        <f>VLOOKUP(Tabela2[[#This Row],[Cod_busca]],Precos!A:H,8,TRUE)*Tabela2[[#This Row],[Qtide Vendida]]</f>
        <v>16</v>
      </c>
      <c r="W87" s="3">
        <f>VLOOKUP(Tabela2[[#This Row],[Cod_busca]],Precos!A:G,7,TRUE)*Tabela2[[#This Row],[Qtide Vendida]]</f>
        <v>10</v>
      </c>
      <c r="X87" s="7">
        <f t="shared" si="3"/>
        <v>6</v>
      </c>
    </row>
    <row r="88" spans="1:24" x14ac:dyDescent="0.3">
      <c r="A88" s="2">
        <v>87</v>
      </c>
      <c r="B88" s="17">
        <v>30</v>
      </c>
      <c r="C88" s="16">
        <f>VLOOKUP(B88,Dim_Periodos!$A$1:$D$181,2,FALSE)</f>
        <v>43130</v>
      </c>
      <c r="D88" s="16" t="str">
        <f>VLOOKUP(B88,Dim_Periodos!$A$1:$D$181,3,FALSE)</f>
        <v>Não</v>
      </c>
      <c r="E88" s="17">
        <f>VLOOKUP(B88,Dim_Periodos!$A$1:$D$181,4,FALSE)</f>
        <v>1</v>
      </c>
      <c r="F88" s="2">
        <v>2</v>
      </c>
      <c r="G88" s="2" t="str">
        <f t="shared" si="4"/>
        <v>Uvas S.A</v>
      </c>
      <c r="H88" s="2">
        <v>12</v>
      </c>
      <c r="I88" s="2" t="str">
        <f>VLOOKUP(Tabela2[[#This Row],[Cod Produto]],Dim_Produtos!A:B,2,FALSE)</f>
        <v>Vinho Italiano</v>
      </c>
      <c r="J88" s="2" t="str">
        <f>VLOOKUP(Tabela2[[#This Row],[Cod Produto]],Dim_Produtos!A:C,3,FALSE)</f>
        <v>Itália</v>
      </c>
      <c r="K88" s="2">
        <f>VLOOKUP(M88,Dim_Clientes!$A$1:$E$9,5,FALSE)</f>
        <v>4</v>
      </c>
      <c r="L88" s="2" t="str">
        <f>VLOOKUP(K88,Dim_Score!$A$1:$C$6,3,FALSE)</f>
        <v>Restrições</v>
      </c>
      <c r="M88" s="2">
        <v>6</v>
      </c>
      <c r="N88" s="2" t="str">
        <f t="shared" si="5"/>
        <v>George Clooney</v>
      </c>
      <c r="O88" s="2">
        <f>VLOOKUP(M88,Dim_Clientes!$A$1:$E$9,4,FALSE)</f>
        <v>1</v>
      </c>
      <c r="P88" s="2" t="str">
        <f>VLOOKUP(O88,Dim_Segmentos!$A$1:$D$4,4,FALSE)</f>
        <v>Jovens sem renda morando com os pais</v>
      </c>
      <c r="Q88" s="2" t="str">
        <f>VLOOKUP(O88,Dim_Segmentos!$A$1:$D$4,3,FALSE)</f>
        <v>Sem renda</v>
      </c>
      <c r="R88" s="2">
        <v>1</v>
      </c>
      <c r="S88" s="2" t="str">
        <f>VLOOKUP(Tabela2[[#This Row],[Cod Vendedor]],Dim_Vendedores!$A$1:$H$6,2,FALSE)</f>
        <v>Thor</v>
      </c>
      <c r="T88" s="17">
        <v>9</v>
      </c>
      <c r="U88" s="17">
        <f>CONCATENATE(Tabela2[[#This Row],[Cod Produto]],Tabela2[[#This Row],[Data]])-1</f>
        <v>1243129</v>
      </c>
      <c r="V88" s="3">
        <f>VLOOKUP(Tabela2[[#This Row],[Cod_busca]],Precos!A:H,8,TRUE)*Tabela2[[#This Row],[Qtide Vendida]]</f>
        <v>153</v>
      </c>
      <c r="W88" s="3">
        <f>VLOOKUP(Tabela2[[#This Row],[Cod_busca]],Precos!A:G,7,TRUE)*Tabela2[[#This Row],[Qtide Vendida]]</f>
        <v>81</v>
      </c>
      <c r="X88" s="7">
        <f t="shared" si="3"/>
        <v>72</v>
      </c>
    </row>
    <row r="89" spans="1:24" x14ac:dyDescent="0.3">
      <c r="A89" s="2">
        <v>88</v>
      </c>
      <c r="B89" s="17">
        <v>128</v>
      </c>
      <c r="C89" s="16">
        <f>VLOOKUP(B89,Dim_Periodos!$A$1:$D$181,2,FALSE)</f>
        <v>43228</v>
      </c>
      <c r="D89" s="16" t="str">
        <f>VLOOKUP(B89,Dim_Periodos!$A$1:$D$181,3,FALSE)</f>
        <v>Não</v>
      </c>
      <c r="E89" s="17">
        <f>VLOOKUP(B89,Dim_Periodos!$A$1:$D$181,4,FALSE)</f>
        <v>5</v>
      </c>
      <c r="F89" s="2">
        <v>2</v>
      </c>
      <c r="G89" s="2" t="str">
        <f t="shared" si="4"/>
        <v>Uvas S.A</v>
      </c>
      <c r="H89" s="2">
        <v>12</v>
      </c>
      <c r="I89" s="2" t="str">
        <f>VLOOKUP(Tabela2[[#This Row],[Cod Produto]],Dim_Produtos!A:B,2,FALSE)</f>
        <v>Vinho Italiano</v>
      </c>
      <c r="J89" s="2" t="str">
        <f>VLOOKUP(Tabela2[[#This Row],[Cod Produto]],Dim_Produtos!A:C,3,FALSE)</f>
        <v>Itália</v>
      </c>
      <c r="K89" s="2">
        <f>VLOOKUP(M89,Dim_Clientes!$A$1:$E$9,5,FALSE)</f>
        <v>2</v>
      </c>
      <c r="L89" s="2" t="str">
        <f>VLOOKUP(K89,Dim_Score!$A$1:$C$6,3,FALSE)</f>
        <v xml:space="preserve">Muito Bom </v>
      </c>
      <c r="M89" s="2">
        <v>3</v>
      </c>
      <c r="N89" s="2" t="str">
        <f t="shared" si="5"/>
        <v>Orlando Bloom</v>
      </c>
      <c r="O89" s="2">
        <f>VLOOKUP(M89,Dim_Clientes!$A$1:$E$9,4,FALSE)</f>
        <v>3</v>
      </c>
      <c r="P89" s="2" t="str">
        <f>VLOOKUP(O89,Dim_Segmentos!$A$1:$D$4,4,FALSE)</f>
        <v>Adultos experientes e estáveis Financeiramente</v>
      </c>
      <c r="Q89" s="2" t="str">
        <f>VLOOKUP(O89,Dim_Segmentos!$A$1:$D$4,3,FALSE)</f>
        <v>Até dez salários</v>
      </c>
      <c r="R89" s="2">
        <v>5</v>
      </c>
      <c r="S89" s="2" t="str">
        <f>VLOOKUP(Tabela2[[#This Row],[Cod Vendedor]],Dim_Vendedores!$A$1:$H$6,2,FALSE)</f>
        <v>Gamora</v>
      </c>
      <c r="T89" s="17">
        <v>8</v>
      </c>
      <c r="U89" s="17">
        <f>CONCATENATE(Tabela2[[#This Row],[Cod Produto]],Tabela2[[#This Row],[Data]])-1</f>
        <v>1243227</v>
      </c>
      <c r="V89" s="3">
        <f>VLOOKUP(Tabela2[[#This Row],[Cod_busca]],Precos!A:H,8,TRUE)*Tabela2[[#This Row],[Qtide Vendida]]</f>
        <v>136</v>
      </c>
      <c r="W89" s="3">
        <f>VLOOKUP(Tabela2[[#This Row],[Cod_busca]],Precos!A:G,7,TRUE)*Tabela2[[#This Row],[Qtide Vendida]]</f>
        <v>72</v>
      </c>
      <c r="X89" s="7">
        <f t="shared" si="3"/>
        <v>64</v>
      </c>
    </row>
    <row r="90" spans="1:24" x14ac:dyDescent="0.3">
      <c r="A90" s="2">
        <v>89</v>
      </c>
      <c r="B90" s="17">
        <v>173</v>
      </c>
      <c r="C90" s="16">
        <f>VLOOKUP(B90,Dim_Periodos!$A$1:$D$181,2,FALSE)</f>
        <v>43273</v>
      </c>
      <c r="D90" s="16" t="str">
        <f>VLOOKUP(B90,Dim_Periodos!$A$1:$D$181,3,FALSE)</f>
        <v>Não</v>
      </c>
      <c r="E90" s="17">
        <f>VLOOKUP(B90,Dim_Periodos!$A$1:$D$181,4,FALSE)</f>
        <v>6</v>
      </c>
      <c r="F90" s="2">
        <v>1</v>
      </c>
      <c r="G90" s="2" t="str">
        <f t="shared" si="4"/>
        <v>Vinhos S.A</v>
      </c>
      <c r="H90" s="2">
        <v>11</v>
      </c>
      <c r="I90" s="2" t="str">
        <f>VLOOKUP(Tabela2[[#This Row],[Cod Produto]],Dim_Produtos!A:B,2,FALSE)</f>
        <v>Vinho Português</v>
      </c>
      <c r="J90" s="2" t="str">
        <f>VLOOKUP(Tabela2[[#This Row],[Cod Produto]],Dim_Produtos!A:C,3,FALSE)</f>
        <v>Portugal</v>
      </c>
      <c r="K90" s="2">
        <f>VLOOKUP(M90,Dim_Clientes!$A$1:$E$9,5,FALSE)</f>
        <v>4</v>
      </c>
      <c r="L90" s="2" t="str">
        <f>VLOOKUP(K90,Dim_Score!$A$1:$C$6,3,FALSE)</f>
        <v>Restrições</v>
      </c>
      <c r="M90" s="2">
        <v>6</v>
      </c>
      <c r="N90" s="2" t="str">
        <f t="shared" si="5"/>
        <v>George Clooney</v>
      </c>
      <c r="O90" s="2">
        <f>VLOOKUP(M90,Dim_Clientes!$A$1:$E$9,4,FALSE)</f>
        <v>1</v>
      </c>
      <c r="P90" s="2" t="str">
        <f>VLOOKUP(O90,Dim_Segmentos!$A$1:$D$4,4,FALSE)</f>
        <v>Jovens sem renda morando com os pais</v>
      </c>
      <c r="Q90" s="2" t="str">
        <f>VLOOKUP(O90,Dim_Segmentos!$A$1:$D$4,3,FALSE)</f>
        <v>Sem renda</v>
      </c>
      <c r="R90" s="2">
        <v>1</v>
      </c>
      <c r="S90" s="2" t="str">
        <f>VLOOKUP(Tabela2[[#This Row],[Cod Vendedor]],Dim_Vendedores!$A$1:$H$6,2,FALSE)</f>
        <v>Thor</v>
      </c>
      <c r="T90" s="17">
        <v>3</v>
      </c>
      <c r="U90" s="17">
        <f>CONCATENATE(Tabela2[[#This Row],[Cod Produto]],Tabela2[[#This Row],[Data]])-1</f>
        <v>1143272</v>
      </c>
      <c r="V90" s="3">
        <f>VLOOKUP(Tabela2[[#This Row],[Cod_busca]],Precos!A:H,8,TRUE)*Tabela2[[#This Row],[Qtide Vendida]]</f>
        <v>51</v>
      </c>
      <c r="W90" s="3">
        <f>VLOOKUP(Tabela2[[#This Row],[Cod_busca]],Precos!A:G,7,TRUE)*Tabela2[[#This Row],[Qtide Vendida]]</f>
        <v>27</v>
      </c>
      <c r="X90" s="7">
        <f t="shared" si="3"/>
        <v>24</v>
      </c>
    </row>
    <row r="91" spans="1:24" x14ac:dyDescent="0.3">
      <c r="A91" s="2">
        <v>90</v>
      </c>
      <c r="B91" s="17">
        <v>137</v>
      </c>
      <c r="C91" s="16">
        <f>VLOOKUP(B91,Dim_Periodos!$A$1:$D$181,2,FALSE)</f>
        <v>43237</v>
      </c>
      <c r="D91" s="16" t="str">
        <f>VLOOKUP(B91,Dim_Periodos!$A$1:$D$181,3,FALSE)</f>
        <v>Não</v>
      </c>
      <c r="E91" s="17">
        <f>VLOOKUP(B91,Dim_Periodos!$A$1:$D$181,4,FALSE)</f>
        <v>5</v>
      </c>
      <c r="F91" s="2">
        <v>3</v>
      </c>
      <c r="G91" s="2" t="str">
        <f t="shared" si="4"/>
        <v>Vinhos LTDA</v>
      </c>
      <c r="H91" s="2">
        <v>11</v>
      </c>
      <c r="I91" s="2" t="str">
        <f>VLOOKUP(Tabela2[[#This Row],[Cod Produto]],Dim_Produtos!A:B,2,FALSE)</f>
        <v>Vinho Português</v>
      </c>
      <c r="J91" s="2" t="str">
        <f>VLOOKUP(Tabela2[[#This Row],[Cod Produto]],Dim_Produtos!A:C,3,FALSE)</f>
        <v>Portugal</v>
      </c>
      <c r="K91" s="2">
        <f>VLOOKUP(M91,Dim_Clientes!$A$1:$E$9,5,FALSE)</f>
        <v>4</v>
      </c>
      <c r="L91" s="2" t="str">
        <f>VLOOKUP(K91,Dim_Score!$A$1:$C$6,3,FALSE)</f>
        <v>Restrições</v>
      </c>
      <c r="M91" s="2">
        <v>8</v>
      </c>
      <c r="N91" s="2" t="str">
        <f t="shared" si="5"/>
        <v>Julia Roberts</v>
      </c>
      <c r="O91" s="2">
        <f>VLOOKUP(M91,Dim_Clientes!$A$1:$E$9,4,FALSE)</f>
        <v>1</v>
      </c>
      <c r="P91" s="2" t="str">
        <f>VLOOKUP(O91,Dim_Segmentos!$A$1:$D$4,4,FALSE)</f>
        <v>Jovens sem renda morando com os pais</v>
      </c>
      <c r="Q91" s="2" t="str">
        <f>VLOOKUP(O91,Dim_Segmentos!$A$1:$D$4,3,FALSE)</f>
        <v>Sem renda</v>
      </c>
      <c r="R91" s="2">
        <v>1</v>
      </c>
      <c r="S91" s="2" t="str">
        <f>VLOOKUP(Tabela2[[#This Row],[Cod Vendedor]],Dim_Vendedores!$A$1:$H$6,2,FALSE)</f>
        <v>Thor</v>
      </c>
      <c r="T91" s="17">
        <v>6</v>
      </c>
      <c r="U91" s="17">
        <f>CONCATENATE(Tabela2[[#This Row],[Cod Produto]],Tabela2[[#This Row],[Data]])-1</f>
        <v>1143236</v>
      </c>
      <c r="V91" s="3">
        <f>VLOOKUP(Tabela2[[#This Row],[Cod_busca]],Precos!A:H,8,TRUE)*Tabela2[[#This Row],[Qtide Vendida]]</f>
        <v>102</v>
      </c>
      <c r="W91" s="3">
        <f>VLOOKUP(Tabela2[[#This Row],[Cod_busca]],Precos!A:G,7,TRUE)*Tabela2[[#This Row],[Qtide Vendida]]</f>
        <v>54</v>
      </c>
      <c r="X91" s="7">
        <f t="shared" si="3"/>
        <v>48</v>
      </c>
    </row>
    <row r="92" spans="1:24" x14ac:dyDescent="0.3">
      <c r="A92" s="2">
        <v>91</v>
      </c>
      <c r="B92" s="17">
        <v>86</v>
      </c>
      <c r="C92" s="16">
        <f>VLOOKUP(B92,Dim_Periodos!$A$1:$D$181,2,FALSE)</f>
        <v>43186</v>
      </c>
      <c r="D92" s="16" t="str">
        <f>VLOOKUP(B92,Dim_Periodos!$A$1:$D$181,3,FALSE)</f>
        <v>Não</v>
      </c>
      <c r="E92" s="17">
        <f>VLOOKUP(B92,Dim_Periodos!$A$1:$D$181,4,FALSE)</f>
        <v>3</v>
      </c>
      <c r="F92" s="2">
        <v>2</v>
      </c>
      <c r="G92" s="2" t="str">
        <f t="shared" si="4"/>
        <v>Uvas S.A</v>
      </c>
      <c r="H92" s="2">
        <v>9</v>
      </c>
      <c r="I92" s="2" t="str">
        <f>VLOOKUP(Tabela2[[#This Row],[Cod Produto]],Dim_Produtos!A:B,2,FALSE)</f>
        <v>Vinho Uva Verde</v>
      </c>
      <c r="J92" s="2" t="str">
        <f>VLOOKUP(Tabela2[[#This Row],[Cod Produto]],Dim_Produtos!A:C,3,FALSE)</f>
        <v>Brasil</v>
      </c>
      <c r="K92" s="2">
        <f>VLOOKUP(M92,Dim_Clientes!$A$1:$E$9,5,FALSE)</f>
        <v>4</v>
      </c>
      <c r="L92" s="2" t="str">
        <f>VLOOKUP(K92,Dim_Score!$A$1:$C$6,3,FALSE)</f>
        <v>Restrições</v>
      </c>
      <c r="M92" s="2">
        <v>6</v>
      </c>
      <c r="N92" s="2" t="str">
        <f t="shared" si="5"/>
        <v>George Clooney</v>
      </c>
      <c r="O92" s="2">
        <f>VLOOKUP(M92,Dim_Clientes!$A$1:$E$9,4,FALSE)</f>
        <v>1</v>
      </c>
      <c r="P92" s="2" t="str">
        <f>VLOOKUP(O92,Dim_Segmentos!$A$1:$D$4,4,FALSE)</f>
        <v>Jovens sem renda morando com os pais</v>
      </c>
      <c r="Q92" s="2" t="str">
        <f>VLOOKUP(O92,Dim_Segmentos!$A$1:$D$4,3,FALSE)</f>
        <v>Sem renda</v>
      </c>
      <c r="R92" s="2">
        <v>5</v>
      </c>
      <c r="S92" s="2" t="str">
        <f>VLOOKUP(Tabela2[[#This Row],[Cod Vendedor]],Dim_Vendedores!$A$1:$H$6,2,FALSE)</f>
        <v>Gamora</v>
      </c>
      <c r="T92" s="17">
        <v>6</v>
      </c>
      <c r="U92" s="17">
        <f>CONCATENATE(Tabela2[[#This Row],[Cod Produto]],Tabela2[[#This Row],[Data]])-1</f>
        <v>943185</v>
      </c>
      <c r="V92" s="3">
        <f>VLOOKUP(Tabela2[[#This Row],[Cod_busca]],Precos!A:H,8,TRUE)*Tabela2[[#This Row],[Qtide Vendida]]</f>
        <v>96</v>
      </c>
      <c r="W92" s="3">
        <f>VLOOKUP(Tabela2[[#This Row],[Cod_busca]],Precos!A:G,7,TRUE)*Tabela2[[#This Row],[Qtide Vendida]]</f>
        <v>60</v>
      </c>
      <c r="X92" s="7">
        <f t="shared" si="3"/>
        <v>36</v>
      </c>
    </row>
    <row r="93" spans="1:24" x14ac:dyDescent="0.3">
      <c r="A93" s="2">
        <v>92</v>
      </c>
      <c r="B93" s="17">
        <v>2</v>
      </c>
      <c r="C93" s="16">
        <f>VLOOKUP(B93,Dim_Periodos!$A$1:$D$181,2,FALSE)</f>
        <v>43102</v>
      </c>
      <c r="D93" s="16" t="str">
        <f>VLOOKUP(B93,Dim_Periodos!$A$1:$D$181,3,FALSE)</f>
        <v>Não</v>
      </c>
      <c r="E93" s="17">
        <f>VLOOKUP(B93,Dim_Periodos!$A$1:$D$181,4,FALSE)</f>
        <v>1</v>
      </c>
      <c r="F93" s="2">
        <v>3</v>
      </c>
      <c r="G93" s="2" t="str">
        <f t="shared" si="4"/>
        <v>Vinhos LTDA</v>
      </c>
      <c r="H93" s="2">
        <v>11</v>
      </c>
      <c r="I93" s="2" t="str">
        <f>VLOOKUP(Tabela2[[#This Row],[Cod Produto]],Dim_Produtos!A:B,2,FALSE)</f>
        <v>Vinho Português</v>
      </c>
      <c r="J93" s="2" t="str">
        <f>VLOOKUP(Tabela2[[#This Row],[Cod Produto]],Dim_Produtos!A:C,3,FALSE)</f>
        <v>Portugal</v>
      </c>
      <c r="K93" s="2">
        <f>VLOOKUP(M93,Dim_Clientes!$A$1:$E$9,5,FALSE)</f>
        <v>4</v>
      </c>
      <c r="L93" s="2" t="str">
        <f>VLOOKUP(K93,Dim_Score!$A$1:$C$6,3,FALSE)</f>
        <v>Restrições</v>
      </c>
      <c r="M93" s="2">
        <v>8</v>
      </c>
      <c r="N93" s="2" t="str">
        <f t="shared" si="5"/>
        <v>Julia Roberts</v>
      </c>
      <c r="O93" s="2">
        <f>VLOOKUP(M93,Dim_Clientes!$A$1:$E$9,4,FALSE)</f>
        <v>1</v>
      </c>
      <c r="P93" s="2" t="str">
        <f>VLOOKUP(O93,Dim_Segmentos!$A$1:$D$4,4,FALSE)</f>
        <v>Jovens sem renda morando com os pais</v>
      </c>
      <c r="Q93" s="2" t="str">
        <f>VLOOKUP(O93,Dim_Segmentos!$A$1:$D$4,3,FALSE)</f>
        <v>Sem renda</v>
      </c>
      <c r="R93" s="2">
        <v>2</v>
      </c>
      <c r="S93" s="2" t="str">
        <f>VLOOKUP(Tabela2[[#This Row],[Cod Vendedor]],Dim_Vendedores!$A$1:$H$6,2,FALSE)</f>
        <v>Batman</v>
      </c>
      <c r="T93" s="17">
        <v>6</v>
      </c>
      <c r="U93" s="17">
        <f>CONCATENATE(Tabela2[[#This Row],[Cod Produto]],Tabela2[[#This Row],[Data]])-1</f>
        <v>1143101</v>
      </c>
      <c r="V93" s="3">
        <f>VLOOKUP(Tabela2[[#This Row],[Cod_busca]],Precos!A:H,8,TRUE)*Tabela2[[#This Row],[Qtide Vendida]]</f>
        <v>102</v>
      </c>
      <c r="W93" s="3">
        <f>VLOOKUP(Tabela2[[#This Row],[Cod_busca]],Precos!A:G,7,TRUE)*Tabela2[[#This Row],[Qtide Vendida]]</f>
        <v>66</v>
      </c>
      <c r="X93" s="7">
        <f t="shared" si="3"/>
        <v>36</v>
      </c>
    </row>
    <row r="94" spans="1:24" x14ac:dyDescent="0.3">
      <c r="A94" s="2">
        <v>93</v>
      </c>
      <c r="B94" s="17">
        <v>140</v>
      </c>
      <c r="C94" s="16">
        <f>VLOOKUP(B94,Dim_Periodos!$A$1:$D$181,2,FALSE)</f>
        <v>43240</v>
      </c>
      <c r="D94" s="16" t="str">
        <f>VLOOKUP(B94,Dim_Periodos!$A$1:$D$181,3,FALSE)</f>
        <v>Sim</v>
      </c>
      <c r="E94" s="17">
        <f>VLOOKUP(B94,Dim_Periodos!$A$1:$D$181,4,FALSE)</f>
        <v>5</v>
      </c>
      <c r="F94" s="2">
        <v>1</v>
      </c>
      <c r="G94" s="2" t="str">
        <f t="shared" si="4"/>
        <v>Vinhos S.A</v>
      </c>
      <c r="H94" s="2">
        <v>9</v>
      </c>
      <c r="I94" s="2" t="str">
        <f>VLOOKUP(Tabela2[[#This Row],[Cod Produto]],Dim_Produtos!A:B,2,FALSE)</f>
        <v>Vinho Uva Verde</v>
      </c>
      <c r="J94" s="2" t="str">
        <f>VLOOKUP(Tabela2[[#This Row],[Cod Produto]],Dim_Produtos!A:C,3,FALSE)</f>
        <v>Brasil</v>
      </c>
      <c r="K94" s="2">
        <f>VLOOKUP(M94,Dim_Clientes!$A$1:$E$9,5,FALSE)</f>
        <v>4</v>
      </c>
      <c r="L94" s="2" t="str">
        <f>VLOOKUP(K94,Dim_Score!$A$1:$C$6,3,FALSE)</f>
        <v>Restrições</v>
      </c>
      <c r="M94" s="2">
        <v>6</v>
      </c>
      <c r="N94" s="2" t="str">
        <f t="shared" si="5"/>
        <v>George Clooney</v>
      </c>
      <c r="O94" s="2">
        <f>VLOOKUP(M94,Dim_Clientes!$A$1:$E$9,4,FALSE)</f>
        <v>1</v>
      </c>
      <c r="P94" s="2" t="str">
        <f>VLOOKUP(O94,Dim_Segmentos!$A$1:$D$4,4,FALSE)</f>
        <v>Jovens sem renda morando com os pais</v>
      </c>
      <c r="Q94" s="2" t="str">
        <f>VLOOKUP(O94,Dim_Segmentos!$A$1:$D$4,3,FALSE)</f>
        <v>Sem renda</v>
      </c>
      <c r="R94" s="2">
        <v>5</v>
      </c>
      <c r="S94" s="2" t="str">
        <f>VLOOKUP(Tabela2[[#This Row],[Cod Vendedor]],Dim_Vendedores!$A$1:$H$6,2,FALSE)</f>
        <v>Gamora</v>
      </c>
      <c r="T94" s="17">
        <v>2</v>
      </c>
      <c r="U94" s="17">
        <f>CONCATENATE(Tabela2[[#This Row],[Cod Produto]],Tabela2[[#This Row],[Data]])-1</f>
        <v>943239</v>
      </c>
      <c r="V94" s="3">
        <f>VLOOKUP(Tabela2[[#This Row],[Cod_busca]],Precos!A:H,8,TRUE)*Tabela2[[#This Row],[Qtide Vendida]]</f>
        <v>32</v>
      </c>
      <c r="W94" s="3">
        <f>VLOOKUP(Tabela2[[#This Row],[Cod_busca]],Precos!A:G,7,TRUE)*Tabela2[[#This Row],[Qtide Vendida]]</f>
        <v>20</v>
      </c>
      <c r="X94" s="7">
        <f t="shared" ref="X94:X157" si="6">V94-W94</f>
        <v>12</v>
      </c>
    </row>
    <row r="95" spans="1:24" x14ac:dyDescent="0.3">
      <c r="A95" s="2">
        <v>94</v>
      </c>
      <c r="B95" s="17">
        <v>62</v>
      </c>
      <c r="C95" s="16">
        <f>VLOOKUP(B95,Dim_Periodos!$A$1:$D$181,2,FALSE)</f>
        <v>43162</v>
      </c>
      <c r="D95" s="16" t="str">
        <f>VLOOKUP(B95,Dim_Periodos!$A$1:$D$181,3,FALSE)</f>
        <v>Sim</v>
      </c>
      <c r="E95" s="17">
        <f>VLOOKUP(B95,Dim_Periodos!$A$1:$D$181,4,FALSE)</f>
        <v>3</v>
      </c>
      <c r="F95" s="2">
        <v>3</v>
      </c>
      <c r="G95" s="2" t="str">
        <f t="shared" si="4"/>
        <v>Vinhos LTDA</v>
      </c>
      <c r="H95" s="2">
        <v>11</v>
      </c>
      <c r="I95" s="2" t="str">
        <f>VLOOKUP(Tabela2[[#This Row],[Cod Produto]],Dim_Produtos!A:B,2,FALSE)</f>
        <v>Vinho Português</v>
      </c>
      <c r="J95" s="2" t="str">
        <f>VLOOKUP(Tabela2[[#This Row],[Cod Produto]],Dim_Produtos!A:C,3,FALSE)</f>
        <v>Portugal</v>
      </c>
      <c r="K95" s="2">
        <f>VLOOKUP(M95,Dim_Clientes!$A$1:$E$9,5,FALSE)</f>
        <v>2</v>
      </c>
      <c r="L95" s="2" t="str">
        <f>VLOOKUP(K95,Dim_Score!$A$1:$C$6,3,FALSE)</f>
        <v xml:space="preserve">Muito Bom </v>
      </c>
      <c r="M95" s="2">
        <v>4</v>
      </c>
      <c r="N95" s="2" t="str">
        <f t="shared" si="5"/>
        <v>Al Pacino</v>
      </c>
      <c r="O95" s="2">
        <f>VLOOKUP(M95,Dim_Clientes!$A$1:$E$9,4,FALSE)</f>
        <v>3</v>
      </c>
      <c r="P95" s="2" t="str">
        <f>VLOOKUP(O95,Dim_Segmentos!$A$1:$D$4,4,FALSE)</f>
        <v>Adultos experientes e estáveis Financeiramente</v>
      </c>
      <c r="Q95" s="2" t="str">
        <f>VLOOKUP(O95,Dim_Segmentos!$A$1:$D$4,3,FALSE)</f>
        <v>Até dez salários</v>
      </c>
      <c r="R95" s="2">
        <v>2</v>
      </c>
      <c r="S95" s="2" t="str">
        <f>VLOOKUP(Tabela2[[#This Row],[Cod Vendedor]],Dim_Vendedores!$A$1:$H$6,2,FALSE)</f>
        <v>Batman</v>
      </c>
      <c r="T95" s="17">
        <v>5</v>
      </c>
      <c r="U95" s="17">
        <f>CONCATENATE(Tabela2[[#This Row],[Cod Produto]],Tabela2[[#This Row],[Data]])-1</f>
        <v>1143161</v>
      </c>
      <c r="V95" s="3">
        <f>VLOOKUP(Tabela2[[#This Row],[Cod_busca]],Precos!A:H,8,TRUE)*Tabela2[[#This Row],[Qtide Vendida]]</f>
        <v>85</v>
      </c>
      <c r="W95" s="3">
        <f>VLOOKUP(Tabela2[[#This Row],[Cod_busca]],Precos!A:G,7,TRUE)*Tabela2[[#This Row],[Qtide Vendida]]</f>
        <v>55</v>
      </c>
      <c r="X95" s="7">
        <f t="shared" si="6"/>
        <v>30</v>
      </c>
    </row>
    <row r="96" spans="1:24" x14ac:dyDescent="0.3">
      <c r="A96" s="2">
        <v>95</v>
      </c>
      <c r="B96" s="17">
        <v>126</v>
      </c>
      <c r="C96" s="16">
        <f>VLOOKUP(B96,Dim_Periodos!$A$1:$D$181,2,FALSE)</f>
        <v>43226</v>
      </c>
      <c r="D96" s="16" t="str">
        <f>VLOOKUP(B96,Dim_Periodos!$A$1:$D$181,3,FALSE)</f>
        <v>Sim</v>
      </c>
      <c r="E96" s="17">
        <f>VLOOKUP(B96,Dim_Periodos!$A$1:$D$181,4,FALSE)</f>
        <v>5</v>
      </c>
      <c r="F96" s="2">
        <v>4</v>
      </c>
      <c r="G96" s="2" t="str">
        <f t="shared" si="4"/>
        <v>Vinhos Ouro</v>
      </c>
      <c r="H96" s="2">
        <v>13</v>
      </c>
      <c r="I96" s="2" t="str">
        <f>VLOOKUP(Tabela2[[#This Row],[Cod Produto]],Dim_Produtos!A:B,2,FALSE)</f>
        <v>Vinho Seco</v>
      </c>
      <c r="J96" s="2" t="str">
        <f>VLOOKUP(Tabela2[[#This Row],[Cod Produto]],Dim_Produtos!A:C,3,FALSE)</f>
        <v>Califónia</v>
      </c>
      <c r="K96" s="2">
        <f>VLOOKUP(M96,Dim_Clientes!$A$1:$E$9,5,FALSE)</f>
        <v>2</v>
      </c>
      <c r="L96" s="2" t="str">
        <f>VLOOKUP(K96,Dim_Score!$A$1:$C$6,3,FALSE)</f>
        <v xml:space="preserve">Muito Bom </v>
      </c>
      <c r="M96" s="2">
        <v>4</v>
      </c>
      <c r="N96" s="2" t="str">
        <f t="shared" si="5"/>
        <v>Al Pacino</v>
      </c>
      <c r="O96" s="2">
        <f>VLOOKUP(M96,Dim_Clientes!$A$1:$E$9,4,FALSE)</f>
        <v>3</v>
      </c>
      <c r="P96" s="2" t="str">
        <f>VLOOKUP(O96,Dim_Segmentos!$A$1:$D$4,4,FALSE)</f>
        <v>Adultos experientes e estáveis Financeiramente</v>
      </c>
      <c r="Q96" s="2" t="str">
        <f>VLOOKUP(O96,Dim_Segmentos!$A$1:$D$4,3,FALSE)</f>
        <v>Até dez salários</v>
      </c>
      <c r="R96" s="2">
        <v>5</v>
      </c>
      <c r="S96" s="2" t="str">
        <f>VLOOKUP(Tabela2[[#This Row],[Cod Vendedor]],Dim_Vendedores!$A$1:$H$6,2,FALSE)</f>
        <v>Gamora</v>
      </c>
      <c r="T96" s="17">
        <v>9</v>
      </c>
      <c r="U96" s="17">
        <f>CONCATENATE(Tabela2[[#This Row],[Cod Produto]],Tabela2[[#This Row],[Data]])-1</f>
        <v>1343225</v>
      </c>
      <c r="V96" s="3">
        <f>VLOOKUP(Tabela2[[#This Row],[Cod_busca]],Precos!A:H,8,TRUE)*Tabela2[[#This Row],[Qtide Vendida]]</f>
        <v>135</v>
      </c>
      <c r="W96" s="3">
        <f>VLOOKUP(Tabela2[[#This Row],[Cod_busca]],Precos!A:G,7,TRUE)*Tabela2[[#This Row],[Qtide Vendida]]</f>
        <v>85.5</v>
      </c>
      <c r="X96" s="7">
        <f t="shared" si="6"/>
        <v>49.5</v>
      </c>
    </row>
    <row r="97" spans="1:24" x14ac:dyDescent="0.3">
      <c r="A97" s="2">
        <v>96</v>
      </c>
      <c r="B97" s="17">
        <v>8</v>
      </c>
      <c r="C97" s="16">
        <f>VLOOKUP(B97,Dim_Periodos!$A$1:$D$181,2,FALSE)</f>
        <v>43108</v>
      </c>
      <c r="D97" s="16" t="str">
        <f>VLOOKUP(B97,Dim_Periodos!$A$1:$D$181,3,FALSE)</f>
        <v>Não</v>
      </c>
      <c r="E97" s="17">
        <f>VLOOKUP(B97,Dim_Periodos!$A$1:$D$181,4,FALSE)</f>
        <v>1</v>
      </c>
      <c r="F97" s="2">
        <v>3</v>
      </c>
      <c r="G97" s="2" t="str">
        <f t="shared" si="4"/>
        <v>Vinhos LTDA</v>
      </c>
      <c r="H97" s="2">
        <v>13</v>
      </c>
      <c r="I97" s="2" t="str">
        <f>VLOOKUP(Tabela2[[#This Row],[Cod Produto]],Dim_Produtos!A:B,2,FALSE)</f>
        <v>Vinho Seco</v>
      </c>
      <c r="J97" s="2" t="str">
        <f>VLOOKUP(Tabela2[[#This Row],[Cod Produto]],Dim_Produtos!A:C,3,FALSE)</f>
        <v>Califónia</v>
      </c>
      <c r="K97" s="2">
        <f>VLOOKUP(M97,Dim_Clientes!$A$1:$E$9,5,FALSE)</f>
        <v>4</v>
      </c>
      <c r="L97" s="2" t="str">
        <f>VLOOKUP(K97,Dim_Score!$A$1:$C$6,3,FALSE)</f>
        <v>Restrições</v>
      </c>
      <c r="M97" s="2">
        <v>6</v>
      </c>
      <c r="N97" s="2" t="str">
        <f t="shared" si="5"/>
        <v>George Clooney</v>
      </c>
      <c r="O97" s="2">
        <f>VLOOKUP(M97,Dim_Clientes!$A$1:$E$9,4,FALSE)</f>
        <v>1</v>
      </c>
      <c r="P97" s="2" t="str">
        <f>VLOOKUP(O97,Dim_Segmentos!$A$1:$D$4,4,FALSE)</f>
        <v>Jovens sem renda morando com os pais</v>
      </c>
      <c r="Q97" s="2" t="str">
        <f>VLOOKUP(O97,Dim_Segmentos!$A$1:$D$4,3,FALSE)</f>
        <v>Sem renda</v>
      </c>
      <c r="R97" s="2">
        <v>5</v>
      </c>
      <c r="S97" s="2" t="str">
        <f>VLOOKUP(Tabela2[[#This Row],[Cod Vendedor]],Dim_Vendedores!$A$1:$H$6,2,FALSE)</f>
        <v>Gamora</v>
      </c>
      <c r="T97" s="17">
        <v>4</v>
      </c>
      <c r="U97" s="17">
        <f>CONCATENATE(Tabela2[[#This Row],[Cod Produto]],Tabela2[[#This Row],[Data]])-1</f>
        <v>1343107</v>
      </c>
      <c r="V97" s="3">
        <f>VLOOKUP(Tabela2[[#This Row],[Cod_busca]],Precos!A:H,8,TRUE)*Tabela2[[#This Row],[Qtide Vendida]]</f>
        <v>60</v>
      </c>
      <c r="W97" s="3">
        <f>VLOOKUP(Tabela2[[#This Row],[Cod_busca]],Precos!A:G,7,TRUE)*Tabela2[[#This Row],[Qtide Vendida]]</f>
        <v>38</v>
      </c>
      <c r="X97" s="7">
        <f t="shared" si="6"/>
        <v>22</v>
      </c>
    </row>
    <row r="98" spans="1:24" x14ac:dyDescent="0.3">
      <c r="A98" s="2">
        <v>97</v>
      </c>
      <c r="B98" s="17">
        <v>73</v>
      </c>
      <c r="C98" s="16">
        <f>VLOOKUP(B98,Dim_Periodos!$A$1:$D$181,2,FALSE)</f>
        <v>43173</v>
      </c>
      <c r="D98" s="16" t="str">
        <f>VLOOKUP(B98,Dim_Periodos!$A$1:$D$181,3,FALSE)</f>
        <v>Não</v>
      </c>
      <c r="E98" s="17">
        <f>VLOOKUP(B98,Dim_Periodos!$A$1:$D$181,4,FALSE)</f>
        <v>3</v>
      </c>
      <c r="F98" s="2">
        <v>1</v>
      </c>
      <c r="G98" s="2" t="str">
        <f t="shared" si="4"/>
        <v>Vinhos S.A</v>
      </c>
      <c r="H98" s="2">
        <v>12</v>
      </c>
      <c r="I98" s="2" t="str">
        <f>VLOOKUP(Tabela2[[#This Row],[Cod Produto]],Dim_Produtos!A:B,2,FALSE)</f>
        <v>Vinho Italiano</v>
      </c>
      <c r="J98" s="2" t="str">
        <f>VLOOKUP(Tabela2[[#This Row],[Cod Produto]],Dim_Produtos!A:C,3,FALSE)</f>
        <v>Itália</v>
      </c>
      <c r="K98" s="2">
        <f>VLOOKUP(M98,Dim_Clientes!$A$1:$E$9,5,FALSE)</f>
        <v>2</v>
      </c>
      <c r="L98" s="2" t="str">
        <f>VLOOKUP(K98,Dim_Score!$A$1:$C$6,3,FALSE)</f>
        <v xml:space="preserve">Muito Bom </v>
      </c>
      <c r="M98" s="2">
        <v>3</v>
      </c>
      <c r="N98" s="2" t="str">
        <f t="shared" si="5"/>
        <v>Orlando Bloom</v>
      </c>
      <c r="O98" s="2">
        <f>VLOOKUP(M98,Dim_Clientes!$A$1:$E$9,4,FALSE)</f>
        <v>3</v>
      </c>
      <c r="P98" s="2" t="str">
        <f>VLOOKUP(O98,Dim_Segmentos!$A$1:$D$4,4,FALSE)</f>
        <v>Adultos experientes e estáveis Financeiramente</v>
      </c>
      <c r="Q98" s="2" t="str">
        <f>VLOOKUP(O98,Dim_Segmentos!$A$1:$D$4,3,FALSE)</f>
        <v>Até dez salários</v>
      </c>
      <c r="R98" s="2">
        <v>2</v>
      </c>
      <c r="S98" s="2" t="str">
        <f>VLOOKUP(Tabela2[[#This Row],[Cod Vendedor]],Dim_Vendedores!$A$1:$H$6,2,FALSE)</f>
        <v>Batman</v>
      </c>
      <c r="T98" s="17">
        <v>10</v>
      </c>
      <c r="U98" s="17">
        <f>CONCATENATE(Tabela2[[#This Row],[Cod Produto]],Tabela2[[#This Row],[Data]])-1</f>
        <v>1243172</v>
      </c>
      <c r="V98" s="3">
        <f>VLOOKUP(Tabela2[[#This Row],[Cod_busca]],Precos!A:H,8,TRUE)*Tabela2[[#This Row],[Qtide Vendida]]</f>
        <v>170</v>
      </c>
      <c r="W98" s="3">
        <f>VLOOKUP(Tabela2[[#This Row],[Cod_busca]],Precos!A:G,7,TRUE)*Tabela2[[#This Row],[Qtide Vendida]]</f>
        <v>90</v>
      </c>
      <c r="X98" s="7">
        <f t="shared" si="6"/>
        <v>80</v>
      </c>
    </row>
    <row r="99" spans="1:24" x14ac:dyDescent="0.3">
      <c r="A99" s="2">
        <v>98</v>
      </c>
      <c r="B99" s="17">
        <v>105</v>
      </c>
      <c r="C99" s="16">
        <f>VLOOKUP(B99,Dim_Periodos!$A$1:$D$181,2,FALSE)</f>
        <v>43205</v>
      </c>
      <c r="D99" s="16" t="str">
        <f>VLOOKUP(B99,Dim_Periodos!$A$1:$D$181,3,FALSE)</f>
        <v>Sim</v>
      </c>
      <c r="E99" s="17">
        <f>VLOOKUP(B99,Dim_Periodos!$A$1:$D$181,4,FALSE)</f>
        <v>4</v>
      </c>
      <c r="F99" s="2">
        <v>4</v>
      </c>
      <c r="G99" s="2" t="str">
        <f t="shared" si="4"/>
        <v>Vinhos Ouro</v>
      </c>
      <c r="H99" s="2">
        <v>12</v>
      </c>
      <c r="I99" s="2" t="str">
        <f>VLOOKUP(Tabela2[[#This Row],[Cod Produto]],Dim_Produtos!A:B,2,FALSE)</f>
        <v>Vinho Italiano</v>
      </c>
      <c r="J99" s="2" t="str">
        <f>VLOOKUP(Tabela2[[#This Row],[Cod Produto]],Dim_Produtos!A:C,3,FALSE)</f>
        <v>Itália</v>
      </c>
      <c r="K99" s="2">
        <f>VLOOKUP(M99,Dim_Clientes!$A$1:$E$9,5,FALSE)</f>
        <v>2</v>
      </c>
      <c r="L99" s="2" t="str">
        <f>VLOOKUP(K99,Dim_Score!$A$1:$C$6,3,FALSE)</f>
        <v xml:space="preserve">Muito Bom </v>
      </c>
      <c r="M99" s="2">
        <v>4</v>
      </c>
      <c r="N99" s="2" t="str">
        <f t="shared" si="5"/>
        <v>Al Pacino</v>
      </c>
      <c r="O99" s="2">
        <f>VLOOKUP(M99,Dim_Clientes!$A$1:$E$9,4,FALSE)</f>
        <v>3</v>
      </c>
      <c r="P99" s="2" t="str">
        <f>VLOOKUP(O99,Dim_Segmentos!$A$1:$D$4,4,FALSE)</f>
        <v>Adultos experientes e estáveis Financeiramente</v>
      </c>
      <c r="Q99" s="2" t="str">
        <f>VLOOKUP(O99,Dim_Segmentos!$A$1:$D$4,3,FALSE)</f>
        <v>Até dez salários</v>
      </c>
      <c r="R99" s="2">
        <v>5</v>
      </c>
      <c r="S99" s="2" t="str">
        <f>VLOOKUP(Tabela2[[#This Row],[Cod Vendedor]],Dim_Vendedores!$A$1:$H$6,2,FALSE)</f>
        <v>Gamora</v>
      </c>
      <c r="T99" s="17">
        <v>5</v>
      </c>
      <c r="U99" s="17">
        <f>CONCATENATE(Tabela2[[#This Row],[Cod Produto]],Tabela2[[#This Row],[Data]])-1</f>
        <v>1243204</v>
      </c>
      <c r="V99" s="3">
        <f>VLOOKUP(Tabela2[[#This Row],[Cod_busca]],Precos!A:H,8,TRUE)*Tabela2[[#This Row],[Qtide Vendida]]</f>
        <v>85</v>
      </c>
      <c r="W99" s="3">
        <f>VLOOKUP(Tabela2[[#This Row],[Cod_busca]],Precos!A:G,7,TRUE)*Tabela2[[#This Row],[Qtide Vendida]]</f>
        <v>45</v>
      </c>
      <c r="X99" s="7">
        <f t="shared" si="6"/>
        <v>40</v>
      </c>
    </row>
    <row r="100" spans="1:24" x14ac:dyDescent="0.3">
      <c r="A100" s="2">
        <v>99</v>
      </c>
      <c r="B100" s="17">
        <v>141</v>
      </c>
      <c r="C100" s="16">
        <f>VLOOKUP(B100,Dim_Periodos!$A$1:$D$181,2,FALSE)</f>
        <v>43241</v>
      </c>
      <c r="D100" s="16" t="str">
        <f>VLOOKUP(B100,Dim_Periodos!$A$1:$D$181,3,FALSE)</f>
        <v>Não</v>
      </c>
      <c r="E100" s="17">
        <f>VLOOKUP(B100,Dim_Periodos!$A$1:$D$181,4,FALSE)</f>
        <v>5</v>
      </c>
      <c r="F100" s="2">
        <v>3</v>
      </c>
      <c r="G100" s="2" t="str">
        <f t="shared" si="4"/>
        <v>Vinhos LTDA</v>
      </c>
      <c r="H100" s="2">
        <v>14</v>
      </c>
      <c r="I100" s="2" t="str">
        <f>VLOOKUP(Tabela2[[#This Row],[Cod Produto]],Dim_Produtos!A:B,2,FALSE)</f>
        <v>Vinho Tinto</v>
      </c>
      <c r="J100" s="2" t="str">
        <f>VLOOKUP(Tabela2[[#This Row],[Cod Produto]],Dim_Produtos!A:C,3,FALSE)</f>
        <v>Inglaterra</v>
      </c>
      <c r="K100" s="2">
        <f>VLOOKUP(M100,Dim_Clientes!$A$1:$E$9,5,FALSE)</f>
        <v>4</v>
      </c>
      <c r="L100" s="2" t="str">
        <f>VLOOKUP(K100,Dim_Score!$A$1:$C$6,3,FALSE)</f>
        <v>Restrições</v>
      </c>
      <c r="M100" s="2">
        <v>6</v>
      </c>
      <c r="N100" s="2" t="str">
        <f t="shared" si="5"/>
        <v>George Clooney</v>
      </c>
      <c r="O100" s="2">
        <f>VLOOKUP(M100,Dim_Clientes!$A$1:$E$9,4,FALSE)</f>
        <v>1</v>
      </c>
      <c r="P100" s="2" t="str">
        <f>VLOOKUP(O100,Dim_Segmentos!$A$1:$D$4,4,FALSE)</f>
        <v>Jovens sem renda morando com os pais</v>
      </c>
      <c r="Q100" s="2" t="str">
        <f>VLOOKUP(O100,Dim_Segmentos!$A$1:$D$4,3,FALSE)</f>
        <v>Sem renda</v>
      </c>
      <c r="R100" s="2">
        <v>4</v>
      </c>
      <c r="S100" s="2" t="str">
        <f>VLOOKUP(Tabela2[[#This Row],[Cod Vendedor]],Dim_Vendedores!$A$1:$H$6,2,FALSE)</f>
        <v>Scarlet</v>
      </c>
      <c r="T100" s="17">
        <v>6</v>
      </c>
      <c r="U100" s="17">
        <f>CONCATENATE(Tabela2[[#This Row],[Cod Produto]],Tabela2[[#This Row],[Data]])-1</f>
        <v>1443240</v>
      </c>
      <c r="V100" s="3">
        <f>VLOOKUP(Tabela2[[#This Row],[Cod_busca]],Precos!A:H,8,TRUE)*Tabela2[[#This Row],[Qtide Vendida]]</f>
        <v>96</v>
      </c>
      <c r="W100" s="3">
        <f>VLOOKUP(Tabela2[[#This Row],[Cod_busca]],Precos!A:G,7,TRUE)*Tabela2[[#This Row],[Qtide Vendida]]</f>
        <v>60</v>
      </c>
      <c r="X100" s="7">
        <f t="shared" si="6"/>
        <v>36</v>
      </c>
    </row>
    <row r="101" spans="1:24" x14ac:dyDescent="0.3">
      <c r="A101" s="2">
        <v>100</v>
      </c>
      <c r="B101" s="17">
        <v>139</v>
      </c>
      <c r="C101" s="16">
        <f>VLOOKUP(B101,Dim_Periodos!$A$1:$D$181,2,FALSE)</f>
        <v>43239</v>
      </c>
      <c r="D101" s="16" t="str">
        <f>VLOOKUP(B101,Dim_Periodos!$A$1:$D$181,3,FALSE)</f>
        <v>Sim</v>
      </c>
      <c r="E101" s="17">
        <f>VLOOKUP(B101,Dim_Periodos!$A$1:$D$181,4,FALSE)</f>
        <v>5</v>
      </c>
      <c r="F101" s="2">
        <v>2</v>
      </c>
      <c r="G101" s="2" t="str">
        <f t="shared" si="4"/>
        <v>Uvas S.A</v>
      </c>
      <c r="H101" s="2">
        <v>12</v>
      </c>
      <c r="I101" s="2" t="str">
        <f>VLOOKUP(Tabela2[[#This Row],[Cod Produto]],Dim_Produtos!A:B,2,FALSE)</f>
        <v>Vinho Italiano</v>
      </c>
      <c r="J101" s="2" t="str">
        <f>VLOOKUP(Tabela2[[#This Row],[Cod Produto]],Dim_Produtos!A:C,3,FALSE)</f>
        <v>Itália</v>
      </c>
      <c r="K101" s="2">
        <f>VLOOKUP(M101,Dim_Clientes!$A$1:$E$9,5,FALSE)</f>
        <v>5</v>
      </c>
      <c r="L101" s="2" t="str">
        <f>VLOOKUP(K101,Dim_Score!$A$1:$C$6,3,FALSE)</f>
        <v>Inaceitável</v>
      </c>
      <c r="M101" s="2">
        <v>7</v>
      </c>
      <c r="N101" s="2" t="str">
        <f t="shared" si="5"/>
        <v>Matt Demon</v>
      </c>
      <c r="O101" s="2">
        <f>VLOOKUP(M101,Dim_Clientes!$A$1:$E$9,4,FALSE)</f>
        <v>3</v>
      </c>
      <c r="P101" s="2" t="str">
        <f>VLOOKUP(O101,Dim_Segmentos!$A$1:$D$4,4,FALSE)</f>
        <v>Adultos experientes e estáveis Financeiramente</v>
      </c>
      <c r="Q101" s="2" t="str">
        <f>VLOOKUP(O101,Dim_Segmentos!$A$1:$D$4,3,FALSE)</f>
        <v>Até dez salários</v>
      </c>
      <c r="R101" s="2">
        <v>5</v>
      </c>
      <c r="S101" s="2" t="str">
        <f>VLOOKUP(Tabela2[[#This Row],[Cod Vendedor]],Dim_Vendedores!$A$1:$H$6,2,FALSE)</f>
        <v>Gamora</v>
      </c>
      <c r="T101" s="17">
        <v>2</v>
      </c>
      <c r="U101" s="17">
        <f>CONCATENATE(Tabela2[[#This Row],[Cod Produto]],Tabela2[[#This Row],[Data]])-1</f>
        <v>1243238</v>
      </c>
      <c r="V101" s="3">
        <f>VLOOKUP(Tabela2[[#This Row],[Cod_busca]],Precos!A:H,8,TRUE)*Tabela2[[#This Row],[Qtide Vendida]]</f>
        <v>34</v>
      </c>
      <c r="W101" s="3">
        <f>VLOOKUP(Tabela2[[#This Row],[Cod_busca]],Precos!A:G,7,TRUE)*Tabela2[[#This Row],[Qtide Vendida]]</f>
        <v>18</v>
      </c>
      <c r="X101" s="7">
        <f t="shared" si="6"/>
        <v>16</v>
      </c>
    </row>
    <row r="102" spans="1:24" x14ac:dyDescent="0.3">
      <c r="A102" s="2">
        <v>101</v>
      </c>
      <c r="B102" s="17">
        <v>69</v>
      </c>
      <c r="C102" s="16">
        <f>VLOOKUP(B102,Dim_Periodos!$A$1:$D$181,2,FALSE)</f>
        <v>43169</v>
      </c>
      <c r="D102" s="16" t="str">
        <f>VLOOKUP(B102,Dim_Periodos!$A$1:$D$181,3,FALSE)</f>
        <v>Sim</v>
      </c>
      <c r="E102" s="17">
        <f>VLOOKUP(B102,Dim_Periodos!$A$1:$D$181,4,FALSE)</f>
        <v>3</v>
      </c>
      <c r="F102" s="2">
        <v>3</v>
      </c>
      <c r="G102" s="2" t="str">
        <f t="shared" si="4"/>
        <v>Vinhos LTDA</v>
      </c>
      <c r="H102" s="2">
        <v>12</v>
      </c>
      <c r="I102" s="2" t="str">
        <f>VLOOKUP(Tabela2[[#This Row],[Cod Produto]],Dim_Produtos!A:B,2,FALSE)</f>
        <v>Vinho Italiano</v>
      </c>
      <c r="J102" s="2" t="str">
        <f>VLOOKUP(Tabela2[[#This Row],[Cod Produto]],Dim_Produtos!A:C,3,FALSE)</f>
        <v>Itália</v>
      </c>
      <c r="K102" s="2">
        <f>VLOOKUP(M102,Dim_Clientes!$A$1:$E$9,5,FALSE)</f>
        <v>4</v>
      </c>
      <c r="L102" s="2" t="str">
        <f>VLOOKUP(K102,Dim_Score!$A$1:$C$6,3,FALSE)</f>
        <v>Restrições</v>
      </c>
      <c r="M102" s="2">
        <v>6</v>
      </c>
      <c r="N102" s="2" t="str">
        <f t="shared" si="5"/>
        <v>George Clooney</v>
      </c>
      <c r="O102" s="2">
        <f>VLOOKUP(M102,Dim_Clientes!$A$1:$E$9,4,FALSE)</f>
        <v>1</v>
      </c>
      <c r="P102" s="2" t="str">
        <f>VLOOKUP(O102,Dim_Segmentos!$A$1:$D$4,4,FALSE)</f>
        <v>Jovens sem renda morando com os pais</v>
      </c>
      <c r="Q102" s="2" t="str">
        <f>VLOOKUP(O102,Dim_Segmentos!$A$1:$D$4,3,FALSE)</f>
        <v>Sem renda</v>
      </c>
      <c r="R102" s="2">
        <v>5</v>
      </c>
      <c r="S102" s="2" t="str">
        <f>VLOOKUP(Tabela2[[#This Row],[Cod Vendedor]],Dim_Vendedores!$A$1:$H$6,2,FALSE)</f>
        <v>Gamora</v>
      </c>
      <c r="T102" s="17">
        <v>8</v>
      </c>
      <c r="U102" s="17">
        <f>CONCATENATE(Tabela2[[#This Row],[Cod Produto]],Tabela2[[#This Row],[Data]])-1</f>
        <v>1243168</v>
      </c>
      <c r="V102" s="3">
        <f>VLOOKUP(Tabela2[[#This Row],[Cod_busca]],Precos!A:H,8,TRUE)*Tabela2[[#This Row],[Qtide Vendida]]</f>
        <v>136</v>
      </c>
      <c r="W102" s="3">
        <f>VLOOKUP(Tabela2[[#This Row],[Cod_busca]],Precos!A:G,7,TRUE)*Tabela2[[#This Row],[Qtide Vendida]]</f>
        <v>72</v>
      </c>
      <c r="X102" s="7">
        <f t="shared" si="6"/>
        <v>64</v>
      </c>
    </row>
    <row r="103" spans="1:24" x14ac:dyDescent="0.3">
      <c r="A103" s="2">
        <v>102</v>
      </c>
      <c r="B103" s="17">
        <v>6</v>
      </c>
      <c r="C103" s="16">
        <f>VLOOKUP(B103,Dim_Periodos!$A$1:$D$181,2,FALSE)</f>
        <v>43106</v>
      </c>
      <c r="D103" s="16" t="str">
        <f>VLOOKUP(B103,Dim_Periodos!$A$1:$D$181,3,FALSE)</f>
        <v>Sim</v>
      </c>
      <c r="E103" s="17">
        <f>VLOOKUP(B103,Dim_Periodos!$A$1:$D$181,4,FALSE)</f>
        <v>1</v>
      </c>
      <c r="F103" s="2">
        <v>4</v>
      </c>
      <c r="G103" s="2" t="str">
        <f t="shared" si="4"/>
        <v>Vinhos Ouro</v>
      </c>
      <c r="H103" s="2">
        <v>12</v>
      </c>
      <c r="I103" s="2" t="str">
        <f>VLOOKUP(Tabela2[[#This Row],[Cod Produto]],Dim_Produtos!A:B,2,FALSE)</f>
        <v>Vinho Italiano</v>
      </c>
      <c r="J103" s="2" t="str">
        <f>VLOOKUP(Tabela2[[#This Row],[Cod Produto]],Dim_Produtos!A:C,3,FALSE)</f>
        <v>Itália</v>
      </c>
      <c r="K103" s="2">
        <f>VLOOKUP(M103,Dim_Clientes!$A$1:$E$9,5,FALSE)</f>
        <v>1</v>
      </c>
      <c r="L103" s="2" t="str">
        <f>VLOOKUP(K103,Dim_Score!$A$1:$C$6,3,FALSE)</f>
        <v>Excelente</v>
      </c>
      <c r="M103" s="2">
        <v>2</v>
      </c>
      <c r="N103" s="2" t="str">
        <f t="shared" si="5"/>
        <v>Anthony Hopkins</v>
      </c>
      <c r="O103" s="2">
        <f>VLOOKUP(M103,Dim_Clientes!$A$1:$E$9,4,FALSE)</f>
        <v>2</v>
      </c>
      <c r="P103" s="2" t="str">
        <f>VLOOKUP(O103,Dim_Segmentos!$A$1:$D$4,4,FALSE)</f>
        <v>Jovens recém formados</v>
      </c>
      <c r="Q103" s="2" t="str">
        <f>VLOOKUP(O103,Dim_Segmentos!$A$1:$D$4,3,FALSE)</f>
        <v>Dois Salários</v>
      </c>
      <c r="R103" s="2">
        <v>4</v>
      </c>
      <c r="S103" s="2" t="str">
        <f>VLOOKUP(Tabela2[[#This Row],[Cod Vendedor]],Dim_Vendedores!$A$1:$H$6,2,FALSE)</f>
        <v>Scarlet</v>
      </c>
      <c r="T103" s="17">
        <v>6</v>
      </c>
      <c r="U103" s="17">
        <f>CONCATENATE(Tabela2[[#This Row],[Cod Produto]],Tabela2[[#This Row],[Data]])-1</f>
        <v>1243105</v>
      </c>
      <c r="V103" s="3">
        <f>VLOOKUP(Tabela2[[#This Row],[Cod_busca]],Precos!A:H,8,TRUE)*Tabela2[[#This Row],[Qtide Vendida]]</f>
        <v>102</v>
      </c>
      <c r="W103" s="3">
        <f>VLOOKUP(Tabela2[[#This Row],[Cod_busca]],Precos!A:G,7,TRUE)*Tabela2[[#This Row],[Qtide Vendida]]</f>
        <v>54</v>
      </c>
      <c r="X103" s="7">
        <f t="shared" si="6"/>
        <v>48</v>
      </c>
    </row>
    <row r="104" spans="1:24" x14ac:dyDescent="0.3">
      <c r="A104" s="2">
        <v>103</v>
      </c>
      <c r="B104" s="17">
        <v>156</v>
      </c>
      <c r="C104" s="16">
        <f>VLOOKUP(B104,Dim_Periodos!$A$1:$D$181,2,FALSE)</f>
        <v>43256</v>
      </c>
      <c r="D104" s="16" t="str">
        <f>VLOOKUP(B104,Dim_Periodos!$A$1:$D$181,3,FALSE)</f>
        <v>Não</v>
      </c>
      <c r="E104" s="17">
        <f>VLOOKUP(B104,Dim_Periodos!$A$1:$D$181,4,FALSE)</f>
        <v>6</v>
      </c>
      <c r="F104" s="2">
        <v>2</v>
      </c>
      <c r="G104" s="2" t="str">
        <f t="shared" si="4"/>
        <v>Uvas S.A</v>
      </c>
      <c r="H104" s="2">
        <v>14</v>
      </c>
      <c r="I104" s="2" t="str">
        <f>VLOOKUP(Tabela2[[#This Row],[Cod Produto]],Dim_Produtos!A:B,2,FALSE)</f>
        <v>Vinho Tinto</v>
      </c>
      <c r="J104" s="2" t="str">
        <f>VLOOKUP(Tabela2[[#This Row],[Cod Produto]],Dim_Produtos!A:C,3,FALSE)</f>
        <v>Inglaterra</v>
      </c>
      <c r="K104" s="2">
        <f>VLOOKUP(M104,Dim_Clientes!$A$1:$E$9,5,FALSE)</f>
        <v>5</v>
      </c>
      <c r="L104" s="2" t="str">
        <f>VLOOKUP(K104,Dim_Score!$A$1:$C$6,3,FALSE)</f>
        <v>Inaceitável</v>
      </c>
      <c r="M104" s="2">
        <v>7</v>
      </c>
      <c r="N104" s="2" t="str">
        <f t="shared" si="5"/>
        <v>Matt Demon</v>
      </c>
      <c r="O104" s="2">
        <f>VLOOKUP(M104,Dim_Clientes!$A$1:$E$9,4,FALSE)</f>
        <v>3</v>
      </c>
      <c r="P104" s="2" t="str">
        <f>VLOOKUP(O104,Dim_Segmentos!$A$1:$D$4,4,FALSE)</f>
        <v>Adultos experientes e estáveis Financeiramente</v>
      </c>
      <c r="Q104" s="2" t="str">
        <f>VLOOKUP(O104,Dim_Segmentos!$A$1:$D$4,3,FALSE)</f>
        <v>Até dez salários</v>
      </c>
      <c r="R104" s="2">
        <v>3</v>
      </c>
      <c r="S104" s="2" t="str">
        <f>VLOOKUP(Tabela2[[#This Row],[Cod Vendedor]],Dim_Vendedores!$A$1:$H$6,2,FALSE)</f>
        <v>Hulk</v>
      </c>
      <c r="T104" s="17">
        <v>7</v>
      </c>
      <c r="U104" s="17">
        <f>CONCATENATE(Tabela2[[#This Row],[Cod Produto]],Tabela2[[#This Row],[Data]])-1</f>
        <v>1443255</v>
      </c>
      <c r="V104" s="3">
        <f>VLOOKUP(Tabela2[[#This Row],[Cod_busca]],Precos!A:H,8,TRUE)*Tabela2[[#This Row],[Qtide Vendida]]</f>
        <v>112</v>
      </c>
      <c r="W104" s="3">
        <f>VLOOKUP(Tabela2[[#This Row],[Cod_busca]],Precos!A:G,7,TRUE)*Tabela2[[#This Row],[Qtide Vendida]]</f>
        <v>70</v>
      </c>
      <c r="X104" s="7">
        <f t="shared" si="6"/>
        <v>42</v>
      </c>
    </row>
    <row r="105" spans="1:24" x14ac:dyDescent="0.3">
      <c r="A105" s="2">
        <v>104</v>
      </c>
      <c r="B105" s="17">
        <v>33</v>
      </c>
      <c r="C105" s="16">
        <f>VLOOKUP(B105,Dim_Periodos!$A$1:$D$181,2,FALSE)</f>
        <v>43133</v>
      </c>
      <c r="D105" s="16" t="str">
        <f>VLOOKUP(B105,Dim_Periodos!$A$1:$D$181,3,FALSE)</f>
        <v>Não</v>
      </c>
      <c r="E105" s="17">
        <f>VLOOKUP(B105,Dim_Periodos!$A$1:$D$181,4,FALSE)</f>
        <v>2</v>
      </c>
      <c r="F105" s="2">
        <v>1</v>
      </c>
      <c r="G105" s="2" t="str">
        <f t="shared" si="4"/>
        <v>Vinhos S.A</v>
      </c>
      <c r="H105" s="2">
        <v>9</v>
      </c>
      <c r="I105" s="2" t="str">
        <f>VLOOKUP(Tabela2[[#This Row],[Cod Produto]],Dim_Produtos!A:B,2,FALSE)</f>
        <v>Vinho Uva Verde</v>
      </c>
      <c r="J105" s="2" t="str">
        <f>VLOOKUP(Tabela2[[#This Row],[Cod Produto]],Dim_Produtos!A:C,3,FALSE)</f>
        <v>Brasil</v>
      </c>
      <c r="K105" s="2">
        <f>VLOOKUP(M105,Dim_Clientes!$A$1:$E$9,5,FALSE)</f>
        <v>4</v>
      </c>
      <c r="L105" s="2" t="str">
        <f>VLOOKUP(K105,Dim_Score!$A$1:$C$6,3,FALSE)</f>
        <v>Restrições</v>
      </c>
      <c r="M105" s="2">
        <v>6</v>
      </c>
      <c r="N105" s="2" t="str">
        <f t="shared" si="5"/>
        <v>George Clooney</v>
      </c>
      <c r="O105" s="2">
        <f>VLOOKUP(M105,Dim_Clientes!$A$1:$E$9,4,FALSE)</f>
        <v>1</v>
      </c>
      <c r="P105" s="2" t="str">
        <f>VLOOKUP(O105,Dim_Segmentos!$A$1:$D$4,4,FALSE)</f>
        <v>Jovens sem renda morando com os pais</v>
      </c>
      <c r="Q105" s="2" t="str">
        <f>VLOOKUP(O105,Dim_Segmentos!$A$1:$D$4,3,FALSE)</f>
        <v>Sem renda</v>
      </c>
      <c r="R105" s="2">
        <v>4</v>
      </c>
      <c r="S105" s="2" t="str">
        <f>VLOOKUP(Tabela2[[#This Row],[Cod Vendedor]],Dim_Vendedores!$A$1:$H$6,2,FALSE)</f>
        <v>Scarlet</v>
      </c>
      <c r="T105" s="17">
        <v>5</v>
      </c>
      <c r="U105" s="17">
        <f>CONCATENATE(Tabela2[[#This Row],[Cod Produto]],Tabela2[[#This Row],[Data]])-1</f>
        <v>943132</v>
      </c>
      <c r="V105" s="3">
        <f>VLOOKUP(Tabela2[[#This Row],[Cod_busca]],Precos!A:H,8,TRUE)*Tabela2[[#This Row],[Qtide Vendida]]</f>
        <v>80</v>
      </c>
      <c r="W105" s="3">
        <f>VLOOKUP(Tabela2[[#This Row],[Cod_busca]],Precos!A:G,7,TRUE)*Tabela2[[#This Row],[Qtide Vendida]]</f>
        <v>50</v>
      </c>
      <c r="X105" s="7">
        <f t="shared" si="6"/>
        <v>30</v>
      </c>
    </row>
    <row r="106" spans="1:24" x14ac:dyDescent="0.3">
      <c r="A106" s="2">
        <v>105</v>
      </c>
      <c r="B106" s="17">
        <v>157</v>
      </c>
      <c r="C106" s="16">
        <f>VLOOKUP(B106,Dim_Periodos!$A$1:$D$181,2,FALSE)</f>
        <v>43257</v>
      </c>
      <c r="D106" s="16" t="str">
        <f>VLOOKUP(B106,Dim_Periodos!$A$1:$D$181,3,FALSE)</f>
        <v>Não</v>
      </c>
      <c r="E106" s="17">
        <f>VLOOKUP(B106,Dim_Periodos!$A$1:$D$181,4,FALSE)</f>
        <v>6</v>
      </c>
      <c r="F106" s="2">
        <v>1</v>
      </c>
      <c r="G106" s="2" t="str">
        <f t="shared" si="4"/>
        <v>Vinhos S.A</v>
      </c>
      <c r="H106" s="2">
        <v>14</v>
      </c>
      <c r="I106" s="2" t="str">
        <f>VLOOKUP(Tabela2[[#This Row],[Cod Produto]],Dim_Produtos!A:B,2,FALSE)</f>
        <v>Vinho Tinto</v>
      </c>
      <c r="J106" s="2" t="str">
        <f>VLOOKUP(Tabela2[[#This Row],[Cod Produto]],Dim_Produtos!A:C,3,FALSE)</f>
        <v>Inglaterra</v>
      </c>
      <c r="K106" s="2">
        <f>VLOOKUP(M106,Dim_Clientes!$A$1:$E$9,5,FALSE)</f>
        <v>2</v>
      </c>
      <c r="L106" s="2" t="str">
        <f>VLOOKUP(K106,Dim_Score!$A$1:$C$6,3,FALSE)</f>
        <v xml:space="preserve">Muito Bom </v>
      </c>
      <c r="M106" s="2">
        <v>3</v>
      </c>
      <c r="N106" s="2" t="str">
        <f t="shared" si="5"/>
        <v>Orlando Bloom</v>
      </c>
      <c r="O106" s="2">
        <f>VLOOKUP(M106,Dim_Clientes!$A$1:$E$9,4,FALSE)</f>
        <v>3</v>
      </c>
      <c r="P106" s="2" t="str">
        <f>VLOOKUP(O106,Dim_Segmentos!$A$1:$D$4,4,FALSE)</f>
        <v>Adultos experientes e estáveis Financeiramente</v>
      </c>
      <c r="Q106" s="2" t="str">
        <f>VLOOKUP(O106,Dim_Segmentos!$A$1:$D$4,3,FALSE)</f>
        <v>Até dez salários</v>
      </c>
      <c r="R106" s="2">
        <v>4</v>
      </c>
      <c r="S106" s="2" t="str">
        <f>VLOOKUP(Tabela2[[#This Row],[Cod Vendedor]],Dim_Vendedores!$A$1:$H$6,2,FALSE)</f>
        <v>Scarlet</v>
      </c>
      <c r="T106" s="17">
        <v>6</v>
      </c>
      <c r="U106" s="17">
        <f>CONCATENATE(Tabela2[[#This Row],[Cod Produto]],Tabela2[[#This Row],[Data]])-1</f>
        <v>1443256</v>
      </c>
      <c r="V106" s="3">
        <f>VLOOKUP(Tabela2[[#This Row],[Cod_busca]],Precos!A:H,8,TRUE)*Tabela2[[#This Row],[Qtide Vendida]]</f>
        <v>96</v>
      </c>
      <c r="W106" s="3">
        <f>VLOOKUP(Tabela2[[#This Row],[Cod_busca]],Precos!A:G,7,TRUE)*Tabela2[[#This Row],[Qtide Vendida]]</f>
        <v>60</v>
      </c>
      <c r="X106" s="7">
        <f t="shared" si="6"/>
        <v>36</v>
      </c>
    </row>
    <row r="107" spans="1:24" x14ac:dyDescent="0.3">
      <c r="A107" s="2">
        <v>106</v>
      </c>
      <c r="B107" s="17">
        <v>126</v>
      </c>
      <c r="C107" s="16">
        <f>VLOOKUP(B107,Dim_Periodos!$A$1:$D$181,2,FALSE)</f>
        <v>43226</v>
      </c>
      <c r="D107" s="16" t="str">
        <f>VLOOKUP(B107,Dim_Periodos!$A$1:$D$181,3,FALSE)</f>
        <v>Sim</v>
      </c>
      <c r="E107" s="17">
        <f>VLOOKUP(B107,Dim_Periodos!$A$1:$D$181,4,FALSE)</f>
        <v>5</v>
      </c>
      <c r="F107" s="2">
        <v>2</v>
      </c>
      <c r="G107" s="2" t="str">
        <f t="shared" si="4"/>
        <v>Uvas S.A</v>
      </c>
      <c r="H107" s="2">
        <v>13</v>
      </c>
      <c r="I107" s="2" t="str">
        <f>VLOOKUP(Tabela2[[#This Row],[Cod Produto]],Dim_Produtos!A:B,2,FALSE)</f>
        <v>Vinho Seco</v>
      </c>
      <c r="J107" s="2" t="str">
        <f>VLOOKUP(Tabela2[[#This Row],[Cod Produto]],Dim_Produtos!A:C,3,FALSE)</f>
        <v>Califónia</v>
      </c>
      <c r="K107" s="2">
        <f>VLOOKUP(M107,Dim_Clientes!$A$1:$E$9,5,FALSE)</f>
        <v>1</v>
      </c>
      <c r="L107" s="2" t="str">
        <f>VLOOKUP(K107,Dim_Score!$A$1:$C$6,3,FALSE)</f>
        <v>Excelente</v>
      </c>
      <c r="M107" s="2">
        <v>2</v>
      </c>
      <c r="N107" s="2" t="str">
        <f t="shared" si="5"/>
        <v>Anthony Hopkins</v>
      </c>
      <c r="O107" s="2">
        <f>VLOOKUP(M107,Dim_Clientes!$A$1:$E$9,4,FALSE)</f>
        <v>2</v>
      </c>
      <c r="P107" s="2" t="str">
        <f>VLOOKUP(O107,Dim_Segmentos!$A$1:$D$4,4,FALSE)</f>
        <v>Jovens recém formados</v>
      </c>
      <c r="Q107" s="2" t="str">
        <f>VLOOKUP(O107,Dim_Segmentos!$A$1:$D$4,3,FALSE)</f>
        <v>Dois Salários</v>
      </c>
      <c r="R107" s="2">
        <v>5</v>
      </c>
      <c r="S107" s="2" t="str">
        <f>VLOOKUP(Tabela2[[#This Row],[Cod Vendedor]],Dim_Vendedores!$A$1:$H$6,2,FALSE)</f>
        <v>Gamora</v>
      </c>
      <c r="T107" s="17">
        <v>7</v>
      </c>
      <c r="U107" s="17">
        <f>CONCATENATE(Tabela2[[#This Row],[Cod Produto]],Tabela2[[#This Row],[Data]])-1</f>
        <v>1343225</v>
      </c>
      <c r="V107" s="3">
        <f>VLOOKUP(Tabela2[[#This Row],[Cod_busca]],Precos!A:H,8,TRUE)*Tabela2[[#This Row],[Qtide Vendida]]</f>
        <v>105</v>
      </c>
      <c r="W107" s="3">
        <f>VLOOKUP(Tabela2[[#This Row],[Cod_busca]],Precos!A:G,7,TRUE)*Tabela2[[#This Row],[Qtide Vendida]]</f>
        <v>66.5</v>
      </c>
      <c r="X107" s="7">
        <f t="shared" si="6"/>
        <v>38.5</v>
      </c>
    </row>
    <row r="108" spans="1:24" x14ac:dyDescent="0.3">
      <c r="A108" s="2">
        <v>107</v>
      </c>
      <c r="B108" s="17">
        <v>60</v>
      </c>
      <c r="C108" s="16">
        <f>VLOOKUP(B108,Dim_Periodos!$A$1:$D$181,2,FALSE)</f>
        <v>43160</v>
      </c>
      <c r="D108" s="16" t="str">
        <f>VLOOKUP(B108,Dim_Periodos!$A$1:$D$181,3,FALSE)</f>
        <v>Não</v>
      </c>
      <c r="E108" s="17">
        <f>VLOOKUP(B108,Dim_Periodos!$A$1:$D$181,4,FALSE)</f>
        <v>3</v>
      </c>
      <c r="F108" s="2">
        <v>2</v>
      </c>
      <c r="G108" s="2" t="str">
        <f t="shared" si="4"/>
        <v>Uvas S.A</v>
      </c>
      <c r="H108" s="2">
        <v>12</v>
      </c>
      <c r="I108" s="2" t="str">
        <f>VLOOKUP(Tabela2[[#This Row],[Cod Produto]],Dim_Produtos!A:B,2,FALSE)</f>
        <v>Vinho Italiano</v>
      </c>
      <c r="J108" s="2" t="str">
        <f>VLOOKUP(Tabela2[[#This Row],[Cod Produto]],Dim_Produtos!A:C,3,FALSE)</f>
        <v>Itália</v>
      </c>
      <c r="K108" s="2">
        <f>VLOOKUP(M108,Dim_Clientes!$A$1:$E$9,5,FALSE)</f>
        <v>1</v>
      </c>
      <c r="L108" s="2" t="str">
        <f>VLOOKUP(K108,Dim_Score!$A$1:$C$6,3,FALSE)</f>
        <v>Excelente</v>
      </c>
      <c r="M108" s="2">
        <v>2</v>
      </c>
      <c r="N108" s="2" t="str">
        <f t="shared" si="5"/>
        <v>Anthony Hopkins</v>
      </c>
      <c r="O108" s="2">
        <f>VLOOKUP(M108,Dim_Clientes!$A$1:$E$9,4,FALSE)</f>
        <v>2</v>
      </c>
      <c r="P108" s="2" t="str">
        <f>VLOOKUP(O108,Dim_Segmentos!$A$1:$D$4,4,FALSE)</f>
        <v>Jovens recém formados</v>
      </c>
      <c r="Q108" s="2" t="str">
        <f>VLOOKUP(O108,Dim_Segmentos!$A$1:$D$4,3,FALSE)</f>
        <v>Dois Salários</v>
      </c>
      <c r="R108" s="2">
        <v>2</v>
      </c>
      <c r="S108" s="2" t="str">
        <f>VLOOKUP(Tabela2[[#This Row],[Cod Vendedor]],Dim_Vendedores!$A$1:$H$6,2,FALSE)</f>
        <v>Batman</v>
      </c>
      <c r="T108" s="17">
        <v>6</v>
      </c>
      <c r="U108" s="17">
        <f>CONCATENATE(Tabela2[[#This Row],[Cod Produto]],Tabela2[[#This Row],[Data]])-1</f>
        <v>1243159</v>
      </c>
      <c r="V108" s="3">
        <f>VLOOKUP(Tabela2[[#This Row],[Cod_busca]],Precos!A:H,8,TRUE)*Tabela2[[#This Row],[Qtide Vendida]]</f>
        <v>102</v>
      </c>
      <c r="W108" s="3">
        <f>VLOOKUP(Tabela2[[#This Row],[Cod_busca]],Precos!A:G,7,TRUE)*Tabela2[[#This Row],[Qtide Vendida]]</f>
        <v>54</v>
      </c>
      <c r="X108" s="7">
        <f t="shared" si="6"/>
        <v>48</v>
      </c>
    </row>
    <row r="109" spans="1:24" x14ac:dyDescent="0.3">
      <c r="A109" s="2">
        <v>108</v>
      </c>
      <c r="B109" s="17">
        <v>171</v>
      </c>
      <c r="C109" s="16">
        <f>VLOOKUP(B109,Dim_Periodos!$A$1:$D$181,2,FALSE)</f>
        <v>43271</v>
      </c>
      <c r="D109" s="16" t="str">
        <f>VLOOKUP(B109,Dim_Periodos!$A$1:$D$181,3,FALSE)</f>
        <v>Não</v>
      </c>
      <c r="E109" s="17">
        <f>VLOOKUP(B109,Dim_Periodos!$A$1:$D$181,4,FALSE)</f>
        <v>6</v>
      </c>
      <c r="F109" s="2">
        <v>2</v>
      </c>
      <c r="G109" s="2" t="str">
        <f t="shared" si="4"/>
        <v>Uvas S.A</v>
      </c>
      <c r="H109" s="2">
        <v>9</v>
      </c>
      <c r="I109" s="2" t="str">
        <f>VLOOKUP(Tabela2[[#This Row],[Cod Produto]],Dim_Produtos!A:B,2,FALSE)</f>
        <v>Vinho Uva Verde</v>
      </c>
      <c r="J109" s="2" t="str">
        <f>VLOOKUP(Tabela2[[#This Row],[Cod Produto]],Dim_Produtos!A:C,3,FALSE)</f>
        <v>Brasil</v>
      </c>
      <c r="K109" s="2">
        <f>VLOOKUP(M109,Dim_Clientes!$A$1:$E$9,5,FALSE)</f>
        <v>2</v>
      </c>
      <c r="L109" s="2" t="str">
        <f>VLOOKUP(K109,Dim_Score!$A$1:$C$6,3,FALSE)</f>
        <v xml:space="preserve">Muito Bom </v>
      </c>
      <c r="M109" s="2">
        <v>3</v>
      </c>
      <c r="N109" s="2" t="str">
        <f t="shared" si="5"/>
        <v>Orlando Bloom</v>
      </c>
      <c r="O109" s="2">
        <f>VLOOKUP(M109,Dim_Clientes!$A$1:$E$9,4,FALSE)</f>
        <v>3</v>
      </c>
      <c r="P109" s="2" t="str">
        <f>VLOOKUP(O109,Dim_Segmentos!$A$1:$D$4,4,FALSE)</f>
        <v>Adultos experientes e estáveis Financeiramente</v>
      </c>
      <c r="Q109" s="2" t="str">
        <f>VLOOKUP(O109,Dim_Segmentos!$A$1:$D$4,3,FALSE)</f>
        <v>Até dez salários</v>
      </c>
      <c r="R109" s="2">
        <v>5</v>
      </c>
      <c r="S109" s="2" t="str">
        <f>VLOOKUP(Tabela2[[#This Row],[Cod Vendedor]],Dim_Vendedores!$A$1:$H$6,2,FALSE)</f>
        <v>Gamora</v>
      </c>
      <c r="T109" s="17">
        <v>5</v>
      </c>
      <c r="U109" s="17">
        <f>CONCATENATE(Tabela2[[#This Row],[Cod Produto]],Tabela2[[#This Row],[Data]])-1</f>
        <v>943270</v>
      </c>
      <c r="V109" s="3">
        <f>VLOOKUP(Tabela2[[#This Row],[Cod_busca]],Precos!A:H,8,TRUE)*Tabela2[[#This Row],[Qtide Vendida]]</f>
        <v>80</v>
      </c>
      <c r="W109" s="3">
        <f>VLOOKUP(Tabela2[[#This Row],[Cod_busca]],Precos!A:G,7,TRUE)*Tabela2[[#This Row],[Qtide Vendida]]</f>
        <v>50</v>
      </c>
      <c r="X109" s="7">
        <f t="shared" si="6"/>
        <v>30</v>
      </c>
    </row>
    <row r="110" spans="1:24" x14ac:dyDescent="0.3">
      <c r="A110" s="2">
        <v>109</v>
      </c>
      <c r="B110" s="17">
        <v>18</v>
      </c>
      <c r="C110" s="16">
        <f>VLOOKUP(B110,Dim_Periodos!$A$1:$D$181,2,FALSE)</f>
        <v>43118</v>
      </c>
      <c r="D110" s="16" t="str">
        <f>VLOOKUP(B110,Dim_Periodos!$A$1:$D$181,3,FALSE)</f>
        <v>Não</v>
      </c>
      <c r="E110" s="17">
        <f>VLOOKUP(B110,Dim_Periodos!$A$1:$D$181,4,FALSE)</f>
        <v>1</v>
      </c>
      <c r="F110" s="2">
        <v>4</v>
      </c>
      <c r="G110" s="2" t="str">
        <f t="shared" si="4"/>
        <v>Vinhos Ouro</v>
      </c>
      <c r="H110" s="2">
        <v>12</v>
      </c>
      <c r="I110" s="2" t="str">
        <f>VLOOKUP(Tabela2[[#This Row],[Cod Produto]],Dim_Produtos!A:B,2,FALSE)</f>
        <v>Vinho Italiano</v>
      </c>
      <c r="J110" s="2" t="str">
        <f>VLOOKUP(Tabela2[[#This Row],[Cod Produto]],Dim_Produtos!A:C,3,FALSE)</f>
        <v>Itália</v>
      </c>
      <c r="K110" s="2">
        <f>VLOOKUP(M110,Dim_Clientes!$A$1:$E$9,5,FALSE)</f>
        <v>5</v>
      </c>
      <c r="L110" s="2" t="str">
        <f>VLOOKUP(K110,Dim_Score!$A$1:$C$6,3,FALSE)</f>
        <v>Inaceitável</v>
      </c>
      <c r="M110" s="2">
        <v>7</v>
      </c>
      <c r="N110" s="2" t="str">
        <f t="shared" si="5"/>
        <v>Matt Demon</v>
      </c>
      <c r="O110" s="2">
        <f>VLOOKUP(M110,Dim_Clientes!$A$1:$E$9,4,FALSE)</f>
        <v>3</v>
      </c>
      <c r="P110" s="2" t="str">
        <f>VLOOKUP(O110,Dim_Segmentos!$A$1:$D$4,4,FALSE)</f>
        <v>Adultos experientes e estáveis Financeiramente</v>
      </c>
      <c r="Q110" s="2" t="str">
        <f>VLOOKUP(O110,Dim_Segmentos!$A$1:$D$4,3,FALSE)</f>
        <v>Até dez salários</v>
      </c>
      <c r="R110" s="2">
        <v>5</v>
      </c>
      <c r="S110" s="2" t="str">
        <f>VLOOKUP(Tabela2[[#This Row],[Cod Vendedor]],Dim_Vendedores!$A$1:$H$6,2,FALSE)</f>
        <v>Gamora</v>
      </c>
      <c r="T110" s="17">
        <v>9</v>
      </c>
      <c r="U110" s="17">
        <f>CONCATENATE(Tabela2[[#This Row],[Cod Produto]],Tabela2[[#This Row],[Data]])-1</f>
        <v>1243117</v>
      </c>
      <c r="V110" s="3">
        <f>VLOOKUP(Tabela2[[#This Row],[Cod_busca]],Precos!A:H,8,TRUE)*Tabela2[[#This Row],[Qtide Vendida]]</f>
        <v>153</v>
      </c>
      <c r="W110" s="3">
        <f>VLOOKUP(Tabela2[[#This Row],[Cod_busca]],Precos!A:G,7,TRUE)*Tabela2[[#This Row],[Qtide Vendida]]</f>
        <v>81</v>
      </c>
      <c r="X110" s="7">
        <f t="shared" si="6"/>
        <v>72</v>
      </c>
    </row>
    <row r="111" spans="1:24" x14ac:dyDescent="0.3">
      <c r="A111" s="2">
        <v>110</v>
      </c>
      <c r="B111" s="17">
        <v>40</v>
      </c>
      <c r="C111" s="16">
        <f>VLOOKUP(B111,Dim_Periodos!$A$1:$D$181,2,FALSE)</f>
        <v>43140</v>
      </c>
      <c r="D111" s="16" t="str">
        <f>VLOOKUP(B111,Dim_Periodos!$A$1:$D$181,3,FALSE)</f>
        <v>Não</v>
      </c>
      <c r="E111" s="17">
        <f>VLOOKUP(B111,Dim_Periodos!$A$1:$D$181,4,FALSE)</f>
        <v>2</v>
      </c>
      <c r="F111" s="2">
        <v>2</v>
      </c>
      <c r="G111" s="2" t="str">
        <f t="shared" si="4"/>
        <v>Uvas S.A</v>
      </c>
      <c r="H111" s="2">
        <v>10</v>
      </c>
      <c r="I111" s="2" t="str">
        <f>VLOOKUP(Tabela2[[#This Row],[Cod Produto]],Dim_Produtos!A:B,2,FALSE)</f>
        <v>Vinho Uva Doce</v>
      </c>
      <c r="J111" s="2" t="str">
        <f>VLOOKUP(Tabela2[[#This Row],[Cod Produto]],Dim_Produtos!A:C,3,FALSE)</f>
        <v>Brasil</v>
      </c>
      <c r="K111" s="2">
        <f>VLOOKUP(M111,Dim_Clientes!$A$1:$E$9,5,FALSE)</f>
        <v>2</v>
      </c>
      <c r="L111" s="2" t="str">
        <f>VLOOKUP(K111,Dim_Score!$A$1:$C$6,3,FALSE)</f>
        <v xml:space="preserve">Muito Bom </v>
      </c>
      <c r="M111" s="2">
        <v>4</v>
      </c>
      <c r="N111" s="2" t="str">
        <f t="shared" si="5"/>
        <v>Al Pacino</v>
      </c>
      <c r="O111" s="2">
        <f>VLOOKUP(M111,Dim_Clientes!$A$1:$E$9,4,FALSE)</f>
        <v>3</v>
      </c>
      <c r="P111" s="2" t="str">
        <f>VLOOKUP(O111,Dim_Segmentos!$A$1:$D$4,4,FALSE)</f>
        <v>Adultos experientes e estáveis Financeiramente</v>
      </c>
      <c r="Q111" s="2" t="str">
        <f>VLOOKUP(O111,Dim_Segmentos!$A$1:$D$4,3,FALSE)</f>
        <v>Até dez salários</v>
      </c>
      <c r="R111" s="2">
        <v>3</v>
      </c>
      <c r="S111" s="2" t="str">
        <f>VLOOKUP(Tabela2[[#This Row],[Cod Vendedor]],Dim_Vendedores!$A$1:$H$6,2,FALSE)</f>
        <v>Hulk</v>
      </c>
      <c r="T111" s="17">
        <v>8</v>
      </c>
      <c r="U111" s="17">
        <f>CONCATENATE(Tabela2[[#This Row],[Cod Produto]],Tabela2[[#This Row],[Data]])-1</f>
        <v>1043139</v>
      </c>
      <c r="V111" s="3">
        <f>VLOOKUP(Tabela2[[#This Row],[Cod_busca]],Precos!A:H,8,TRUE)*Tabela2[[#This Row],[Qtide Vendida]]</f>
        <v>136</v>
      </c>
      <c r="W111" s="3">
        <f>VLOOKUP(Tabela2[[#This Row],[Cod_busca]],Precos!A:G,7,TRUE)*Tabela2[[#This Row],[Qtide Vendida]]</f>
        <v>88</v>
      </c>
      <c r="X111" s="7">
        <f t="shared" si="6"/>
        <v>48</v>
      </c>
    </row>
    <row r="112" spans="1:24" x14ac:dyDescent="0.3">
      <c r="A112" s="2">
        <v>111</v>
      </c>
      <c r="B112" s="17">
        <v>151</v>
      </c>
      <c r="C112" s="16">
        <f>VLOOKUP(B112,Dim_Periodos!$A$1:$D$181,2,FALSE)</f>
        <v>43251</v>
      </c>
      <c r="D112" s="16" t="str">
        <f>VLOOKUP(B112,Dim_Periodos!$A$1:$D$181,3,FALSE)</f>
        <v>Não</v>
      </c>
      <c r="E112" s="17">
        <f>VLOOKUP(B112,Dim_Periodos!$A$1:$D$181,4,FALSE)</f>
        <v>5</v>
      </c>
      <c r="F112" s="2">
        <v>1</v>
      </c>
      <c r="G112" s="2" t="str">
        <f t="shared" si="4"/>
        <v>Vinhos S.A</v>
      </c>
      <c r="H112" s="2">
        <v>11</v>
      </c>
      <c r="I112" s="2" t="str">
        <f>VLOOKUP(Tabela2[[#This Row],[Cod Produto]],Dim_Produtos!A:B,2,FALSE)</f>
        <v>Vinho Português</v>
      </c>
      <c r="J112" s="2" t="str">
        <f>VLOOKUP(Tabela2[[#This Row],[Cod Produto]],Dim_Produtos!A:C,3,FALSE)</f>
        <v>Portugal</v>
      </c>
      <c r="K112" s="2">
        <f>VLOOKUP(M112,Dim_Clientes!$A$1:$E$9,5,FALSE)</f>
        <v>2</v>
      </c>
      <c r="L112" s="2" t="str">
        <f>VLOOKUP(K112,Dim_Score!$A$1:$C$6,3,FALSE)</f>
        <v xml:space="preserve">Muito Bom </v>
      </c>
      <c r="M112" s="2">
        <v>4</v>
      </c>
      <c r="N112" s="2" t="str">
        <f t="shared" si="5"/>
        <v>Al Pacino</v>
      </c>
      <c r="O112" s="2">
        <f>VLOOKUP(M112,Dim_Clientes!$A$1:$E$9,4,FALSE)</f>
        <v>3</v>
      </c>
      <c r="P112" s="2" t="str">
        <f>VLOOKUP(O112,Dim_Segmentos!$A$1:$D$4,4,FALSE)</f>
        <v>Adultos experientes e estáveis Financeiramente</v>
      </c>
      <c r="Q112" s="2" t="str">
        <f>VLOOKUP(O112,Dim_Segmentos!$A$1:$D$4,3,FALSE)</f>
        <v>Até dez salários</v>
      </c>
      <c r="R112" s="2">
        <v>5</v>
      </c>
      <c r="S112" s="2" t="str">
        <f>VLOOKUP(Tabela2[[#This Row],[Cod Vendedor]],Dim_Vendedores!$A$1:$H$6,2,FALSE)</f>
        <v>Gamora</v>
      </c>
      <c r="T112" s="17">
        <v>8</v>
      </c>
      <c r="U112" s="17">
        <f>CONCATENATE(Tabela2[[#This Row],[Cod Produto]],Tabela2[[#This Row],[Data]])-1</f>
        <v>1143250</v>
      </c>
      <c r="V112" s="3">
        <f>VLOOKUP(Tabela2[[#This Row],[Cod_busca]],Precos!A:H,8,TRUE)*Tabela2[[#This Row],[Qtide Vendida]]</f>
        <v>136</v>
      </c>
      <c r="W112" s="3">
        <f>VLOOKUP(Tabela2[[#This Row],[Cod_busca]],Precos!A:G,7,TRUE)*Tabela2[[#This Row],[Qtide Vendida]]</f>
        <v>72</v>
      </c>
      <c r="X112" s="7">
        <f t="shared" si="6"/>
        <v>64</v>
      </c>
    </row>
    <row r="113" spans="1:24" x14ac:dyDescent="0.3">
      <c r="A113" s="2">
        <v>112</v>
      </c>
      <c r="B113" s="17">
        <v>60</v>
      </c>
      <c r="C113" s="16">
        <f>VLOOKUP(B113,Dim_Periodos!$A$1:$D$181,2,FALSE)</f>
        <v>43160</v>
      </c>
      <c r="D113" s="16" t="str">
        <f>VLOOKUP(B113,Dim_Periodos!$A$1:$D$181,3,FALSE)</f>
        <v>Não</v>
      </c>
      <c r="E113" s="17">
        <f>VLOOKUP(B113,Dim_Periodos!$A$1:$D$181,4,FALSE)</f>
        <v>3</v>
      </c>
      <c r="F113" s="2">
        <v>1</v>
      </c>
      <c r="G113" s="2" t="str">
        <f t="shared" si="4"/>
        <v>Vinhos S.A</v>
      </c>
      <c r="H113" s="2">
        <v>12</v>
      </c>
      <c r="I113" s="2" t="str">
        <f>VLOOKUP(Tabela2[[#This Row],[Cod Produto]],Dim_Produtos!A:B,2,FALSE)</f>
        <v>Vinho Italiano</v>
      </c>
      <c r="J113" s="2" t="str">
        <f>VLOOKUP(Tabela2[[#This Row],[Cod Produto]],Dim_Produtos!A:C,3,FALSE)</f>
        <v>Itália</v>
      </c>
      <c r="K113" s="2">
        <f>VLOOKUP(M113,Dim_Clientes!$A$1:$E$9,5,FALSE)</f>
        <v>1</v>
      </c>
      <c r="L113" s="2" t="str">
        <f>VLOOKUP(K113,Dim_Score!$A$1:$C$6,3,FALSE)</f>
        <v>Excelente</v>
      </c>
      <c r="M113" s="2">
        <v>1</v>
      </c>
      <c r="N113" s="2" t="str">
        <f t="shared" si="5"/>
        <v>Tom Cruise</v>
      </c>
      <c r="O113" s="2">
        <f>VLOOKUP(M113,Dim_Clientes!$A$1:$E$9,4,FALSE)</f>
        <v>1</v>
      </c>
      <c r="P113" s="2" t="str">
        <f>VLOOKUP(O113,Dim_Segmentos!$A$1:$D$4,4,FALSE)</f>
        <v>Jovens sem renda morando com os pais</v>
      </c>
      <c r="Q113" s="2" t="str">
        <f>VLOOKUP(O113,Dim_Segmentos!$A$1:$D$4,3,FALSE)</f>
        <v>Sem renda</v>
      </c>
      <c r="R113" s="2">
        <v>4</v>
      </c>
      <c r="S113" s="2" t="str">
        <f>VLOOKUP(Tabela2[[#This Row],[Cod Vendedor]],Dim_Vendedores!$A$1:$H$6,2,FALSE)</f>
        <v>Scarlet</v>
      </c>
      <c r="T113" s="17">
        <v>5</v>
      </c>
      <c r="U113" s="17">
        <f>CONCATENATE(Tabela2[[#This Row],[Cod Produto]],Tabela2[[#This Row],[Data]])-1</f>
        <v>1243159</v>
      </c>
      <c r="V113" s="3">
        <f>VLOOKUP(Tabela2[[#This Row],[Cod_busca]],Precos!A:H,8,TRUE)*Tabela2[[#This Row],[Qtide Vendida]]</f>
        <v>85</v>
      </c>
      <c r="W113" s="3">
        <f>VLOOKUP(Tabela2[[#This Row],[Cod_busca]],Precos!A:G,7,TRUE)*Tabela2[[#This Row],[Qtide Vendida]]</f>
        <v>45</v>
      </c>
      <c r="X113" s="7">
        <f t="shared" si="6"/>
        <v>40</v>
      </c>
    </row>
    <row r="114" spans="1:24" x14ac:dyDescent="0.3">
      <c r="A114" s="2">
        <v>113</v>
      </c>
      <c r="B114" s="17">
        <v>95</v>
      </c>
      <c r="C114" s="16">
        <f>VLOOKUP(B114,Dim_Periodos!$A$1:$D$181,2,FALSE)</f>
        <v>43195</v>
      </c>
      <c r="D114" s="16" t="str">
        <f>VLOOKUP(B114,Dim_Periodos!$A$1:$D$181,3,FALSE)</f>
        <v>Não</v>
      </c>
      <c r="E114" s="17">
        <f>VLOOKUP(B114,Dim_Periodos!$A$1:$D$181,4,FALSE)</f>
        <v>4</v>
      </c>
      <c r="F114" s="2">
        <v>3</v>
      </c>
      <c r="G114" s="2" t="str">
        <f t="shared" si="4"/>
        <v>Vinhos LTDA</v>
      </c>
      <c r="H114" s="2">
        <v>10</v>
      </c>
      <c r="I114" s="2" t="str">
        <f>VLOOKUP(Tabela2[[#This Row],[Cod Produto]],Dim_Produtos!A:B,2,FALSE)</f>
        <v>Vinho Uva Doce</v>
      </c>
      <c r="J114" s="2" t="str">
        <f>VLOOKUP(Tabela2[[#This Row],[Cod Produto]],Dim_Produtos!A:C,3,FALSE)</f>
        <v>Brasil</v>
      </c>
      <c r="K114" s="2">
        <f>VLOOKUP(M114,Dim_Clientes!$A$1:$E$9,5,FALSE)</f>
        <v>5</v>
      </c>
      <c r="L114" s="2" t="str">
        <f>VLOOKUP(K114,Dim_Score!$A$1:$C$6,3,FALSE)</f>
        <v>Inaceitável</v>
      </c>
      <c r="M114" s="2">
        <v>7</v>
      </c>
      <c r="N114" s="2" t="str">
        <f t="shared" si="5"/>
        <v>Matt Demon</v>
      </c>
      <c r="O114" s="2">
        <f>VLOOKUP(M114,Dim_Clientes!$A$1:$E$9,4,FALSE)</f>
        <v>3</v>
      </c>
      <c r="P114" s="2" t="str">
        <f>VLOOKUP(O114,Dim_Segmentos!$A$1:$D$4,4,FALSE)</f>
        <v>Adultos experientes e estáveis Financeiramente</v>
      </c>
      <c r="Q114" s="2" t="str">
        <f>VLOOKUP(O114,Dim_Segmentos!$A$1:$D$4,3,FALSE)</f>
        <v>Até dez salários</v>
      </c>
      <c r="R114" s="2">
        <v>3</v>
      </c>
      <c r="S114" s="2" t="str">
        <f>VLOOKUP(Tabela2[[#This Row],[Cod Vendedor]],Dim_Vendedores!$A$1:$H$6,2,FALSE)</f>
        <v>Hulk</v>
      </c>
      <c r="T114" s="17">
        <v>3</v>
      </c>
      <c r="U114" s="17">
        <f>CONCATENATE(Tabela2[[#This Row],[Cod Produto]],Tabela2[[#This Row],[Data]])-1</f>
        <v>1043194</v>
      </c>
      <c r="V114" s="3">
        <f>VLOOKUP(Tabela2[[#This Row],[Cod_busca]],Precos!A:H,8,TRUE)*Tabela2[[#This Row],[Qtide Vendida]]</f>
        <v>51</v>
      </c>
      <c r="W114" s="3">
        <f>VLOOKUP(Tabela2[[#This Row],[Cod_busca]],Precos!A:G,7,TRUE)*Tabela2[[#This Row],[Qtide Vendida]]</f>
        <v>33</v>
      </c>
      <c r="X114" s="7">
        <f t="shared" si="6"/>
        <v>18</v>
      </c>
    </row>
    <row r="115" spans="1:24" x14ac:dyDescent="0.3">
      <c r="A115" s="2">
        <v>114</v>
      </c>
      <c r="B115" s="17">
        <v>68</v>
      </c>
      <c r="C115" s="16">
        <f>VLOOKUP(B115,Dim_Periodos!$A$1:$D$181,2,FALSE)</f>
        <v>43168</v>
      </c>
      <c r="D115" s="16" t="str">
        <f>VLOOKUP(B115,Dim_Periodos!$A$1:$D$181,3,FALSE)</f>
        <v>Não</v>
      </c>
      <c r="E115" s="17">
        <f>VLOOKUP(B115,Dim_Periodos!$A$1:$D$181,4,FALSE)</f>
        <v>3</v>
      </c>
      <c r="F115" s="2">
        <v>4</v>
      </c>
      <c r="G115" s="2" t="str">
        <f t="shared" si="4"/>
        <v>Vinhos Ouro</v>
      </c>
      <c r="H115" s="2">
        <v>10</v>
      </c>
      <c r="I115" s="2" t="str">
        <f>VLOOKUP(Tabela2[[#This Row],[Cod Produto]],Dim_Produtos!A:B,2,FALSE)</f>
        <v>Vinho Uva Doce</v>
      </c>
      <c r="J115" s="2" t="str">
        <f>VLOOKUP(Tabela2[[#This Row],[Cod Produto]],Dim_Produtos!A:C,3,FALSE)</f>
        <v>Brasil</v>
      </c>
      <c r="K115" s="2">
        <f>VLOOKUP(M115,Dim_Clientes!$A$1:$E$9,5,FALSE)</f>
        <v>1</v>
      </c>
      <c r="L115" s="2" t="str">
        <f>VLOOKUP(K115,Dim_Score!$A$1:$C$6,3,FALSE)</f>
        <v>Excelente</v>
      </c>
      <c r="M115" s="2">
        <v>2</v>
      </c>
      <c r="N115" s="2" t="str">
        <f t="shared" si="5"/>
        <v>Anthony Hopkins</v>
      </c>
      <c r="O115" s="2">
        <f>VLOOKUP(M115,Dim_Clientes!$A$1:$E$9,4,FALSE)</f>
        <v>2</v>
      </c>
      <c r="P115" s="2" t="str">
        <f>VLOOKUP(O115,Dim_Segmentos!$A$1:$D$4,4,FALSE)</f>
        <v>Jovens recém formados</v>
      </c>
      <c r="Q115" s="2" t="str">
        <f>VLOOKUP(O115,Dim_Segmentos!$A$1:$D$4,3,FALSE)</f>
        <v>Dois Salários</v>
      </c>
      <c r="R115" s="2">
        <v>1</v>
      </c>
      <c r="S115" s="2" t="str">
        <f>VLOOKUP(Tabela2[[#This Row],[Cod Vendedor]],Dim_Vendedores!$A$1:$H$6,2,FALSE)</f>
        <v>Thor</v>
      </c>
      <c r="T115" s="17">
        <v>4</v>
      </c>
      <c r="U115" s="17">
        <f>CONCATENATE(Tabela2[[#This Row],[Cod Produto]],Tabela2[[#This Row],[Data]])-1</f>
        <v>1043167</v>
      </c>
      <c r="V115" s="3">
        <f>VLOOKUP(Tabela2[[#This Row],[Cod_busca]],Precos!A:H,8,TRUE)*Tabela2[[#This Row],[Qtide Vendida]]</f>
        <v>68</v>
      </c>
      <c r="W115" s="3">
        <f>VLOOKUP(Tabela2[[#This Row],[Cod_busca]],Precos!A:G,7,TRUE)*Tabela2[[#This Row],[Qtide Vendida]]</f>
        <v>44</v>
      </c>
      <c r="X115" s="7">
        <f t="shared" si="6"/>
        <v>24</v>
      </c>
    </row>
    <row r="116" spans="1:24" x14ac:dyDescent="0.3">
      <c r="A116" s="2">
        <v>115</v>
      </c>
      <c r="B116" s="17">
        <v>21</v>
      </c>
      <c r="C116" s="16">
        <f>VLOOKUP(B116,Dim_Periodos!$A$1:$D$181,2,FALSE)</f>
        <v>43121</v>
      </c>
      <c r="D116" s="16" t="str">
        <f>VLOOKUP(B116,Dim_Periodos!$A$1:$D$181,3,FALSE)</f>
        <v>Sim</v>
      </c>
      <c r="E116" s="17">
        <f>VLOOKUP(B116,Dim_Periodos!$A$1:$D$181,4,FALSE)</f>
        <v>1</v>
      </c>
      <c r="F116" s="2">
        <v>4</v>
      </c>
      <c r="G116" s="2" t="str">
        <f t="shared" si="4"/>
        <v>Vinhos Ouro</v>
      </c>
      <c r="H116" s="2">
        <v>11</v>
      </c>
      <c r="I116" s="2" t="str">
        <f>VLOOKUP(Tabela2[[#This Row],[Cod Produto]],Dim_Produtos!A:B,2,FALSE)</f>
        <v>Vinho Português</v>
      </c>
      <c r="J116" s="2" t="str">
        <f>VLOOKUP(Tabela2[[#This Row],[Cod Produto]],Dim_Produtos!A:C,3,FALSE)</f>
        <v>Portugal</v>
      </c>
      <c r="K116" s="2">
        <f>VLOOKUP(M116,Dim_Clientes!$A$1:$E$9,5,FALSE)</f>
        <v>1</v>
      </c>
      <c r="L116" s="2" t="str">
        <f>VLOOKUP(K116,Dim_Score!$A$1:$C$6,3,FALSE)</f>
        <v>Excelente</v>
      </c>
      <c r="M116" s="2">
        <v>1</v>
      </c>
      <c r="N116" s="2" t="str">
        <f t="shared" si="5"/>
        <v>Tom Cruise</v>
      </c>
      <c r="O116" s="2">
        <f>VLOOKUP(M116,Dim_Clientes!$A$1:$E$9,4,FALSE)</f>
        <v>1</v>
      </c>
      <c r="P116" s="2" t="str">
        <f>VLOOKUP(O116,Dim_Segmentos!$A$1:$D$4,4,FALSE)</f>
        <v>Jovens sem renda morando com os pais</v>
      </c>
      <c r="Q116" s="2" t="str">
        <f>VLOOKUP(O116,Dim_Segmentos!$A$1:$D$4,3,FALSE)</f>
        <v>Sem renda</v>
      </c>
      <c r="R116" s="2">
        <v>1</v>
      </c>
      <c r="S116" s="2" t="str">
        <f>VLOOKUP(Tabela2[[#This Row],[Cod Vendedor]],Dim_Vendedores!$A$1:$H$6,2,FALSE)</f>
        <v>Thor</v>
      </c>
      <c r="T116" s="17">
        <v>10</v>
      </c>
      <c r="U116" s="17">
        <f>CONCATENATE(Tabela2[[#This Row],[Cod Produto]],Tabela2[[#This Row],[Data]])-1</f>
        <v>1143120</v>
      </c>
      <c r="V116" s="3">
        <f>VLOOKUP(Tabela2[[#This Row],[Cod_busca]],Precos!A:H,8,TRUE)*Tabela2[[#This Row],[Qtide Vendida]]</f>
        <v>170</v>
      </c>
      <c r="W116" s="3">
        <f>VLOOKUP(Tabela2[[#This Row],[Cod_busca]],Precos!A:G,7,TRUE)*Tabela2[[#This Row],[Qtide Vendida]]</f>
        <v>110</v>
      </c>
      <c r="X116" s="7">
        <f t="shared" si="6"/>
        <v>60</v>
      </c>
    </row>
    <row r="117" spans="1:24" x14ac:dyDescent="0.3">
      <c r="A117" s="2">
        <v>116</v>
      </c>
      <c r="B117" s="17">
        <v>112</v>
      </c>
      <c r="C117" s="16">
        <f>VLOOKUP(B117,Dim_Periodos!$A$1:$D$181,2,FALSE)</f>
        <v>43212</v>
      </c>
      <c r="D117" s="16" t="str">
        <f>VLOOKUP(B117,Dim_Periodos!$A$1:$D$181,3,FALSE)</f>
        <v>Sim</v>
      </c>
      <c r="E117" s="17">
        <f>VLOOKUP(B117,Dim_Periodos!$A$1:$D$181,4,FALSE)</f>
        <v>4</v>
      </c>
      <c r="F117" s="2">
        <v>4</v>
      </c>
      <c r="G117" s="2" t="str">
        <f t="shared" si="4"/>
        <v>Vinhos Ouro</v>
      </c>
      <c r="H117" s="2">
        <v>14</v>
      </c>
      <c r="I117" s="2" t="str">
        <f>VLOOKUP(Tabela2[[#This Row],[Cod Produto]],Dim_Produtos!A:B,2,FALSE)</f>
        <v>Vinho Tinto</v>
      </c>
      <c r="J117" s="2" t="str">
        <f>VLOOKUP(Tabela2[[#This Row],[Cod Produto]],Dim_Produtos!A:C,3,FALSE)</f>
        <v>Inglaterra</v>
      </c>
      <c r="K117" s="2">
        <f>VLOOKUP(M117,Dim_Clientes!$A$1:$E$9,5,FALSE)</f>
        <v>4</v>
      </c>
      <c r="L117" s="2" t="str">
        <f>VLOOKUP(K117,Dim_Score!$A$1:$C$6,3,FALSE)</f>
        <v>Restrições</v>
      </c>
      <c r="M117" s="2">
        <v>8</v>
      </c>
      <c r="N117" s="2" t="str">
        <f t="shared" si="5"/>
        <v>Julia Roberts</v>
      </c>
      <c r="O117" s="2">
        <f>VLOOKUP(M117,Dim_Clientes!$A$1:$E$9,4,FALSE)</f>
        <v>1</v>
      </c>
      <c r="P117" s="2" t="str">
        <f>VLOOKUP(O117,Dim_Segmentos!$A$1:$D$4,4,FALSE)</f>
        <v>Jovens sem renda morando com os pais</v>
      </c>
      <c r="Q117" s="2" t="str">
        <f>VLOOKUP(O117,Dim_Segmentos!$A$1:$D$4,3,FALSE)</f>
        <v>Sem renda</v>
      </c>
      <c r="R117" s="2">
        <v>5</v>
      </c>
      <c r="S117" s="2" t="str">
        <f>VLOOKUP(Tabela2[[#This Row],[Cod Vendedor]],Dim_Vendedores!$A$1:$H$6,2,FALSE)</f>
        <v>Gamora</v>
      </c>
      <c r="T117" s="17">
        <v>8</v>
      </c>
      <c r="U117" s="17">
        <f>CONCATENATE(Tabela2[[#This Row],[Cod Produto]],Tabela2[[#This Row],[Data]])-1</f>
        <v>1443211</v>
      </c>
      <c r="V117" s="3">
        <f>VLOOKUP(Tabela2[[#This Row],[Cod_busca]],Precos!A:H,8,TRUE)*Tabela2[[#This Row],[Qtide Vendida]]</f>
        <v>128</v>
      </c>
      <c r="W117" s="3">
        <f>VLOOKUP(Tabela2[[#This Row],[Cod_busca]],Precos!A:G,7,TRUE)*Tabela2[[#This Row],[Qtide Vendida]]</f>
        <v>80</v>
      </c>
      <c r="X117" s="7">
        <f t="shared" si="6"/>
        <v>48</v>
      </c>
    </row>
    <row r="118" spans="1:24" x14ac:dyDescent="0.3">
      <c r="A118" s="2">
        <v>117</v>
      </c>
      <c r="B118" s="17">
        <v>159</v>
      </c>
      <c r="C118" s="16">
        <f>VLOOKUP(B118,Dim_Periodos!$A$1:$D$181,2,FALSE)</f>
        <v>43259</v>
      </c>
      <c r="D118" s="16" t="str">
        <f>VLOOKUP(B118,Dim_Periodos!$A$1:$D$181,3,FALSE)</f>
        <v>Não</v>
      </c>
      <c r="E118" s="17">
        <f>VLOOKUP(B118,Dim_Periodos!$A$1:$D$181,4,FALSE)</f>
        <v>6</v>
      </c>
      <c r="F118" s="2">
        <v>1</v>
      </c>
      <c r="G118" s="2" t="str">
        <f t="shared" si="4"/>
        <v>Vinhos S.A</v>
      </c>
      <c r="H118" s="2">
        <v>9</v>
      </c>
      <c r="I118" s="2" t="str">
        <f>VLOOKUP(Tabela2[[#This Row],[Cod Produto]],Dim_Produtos!A:B,2,FALSE)</f>
        <v>Vinho Uva Verde</v>
      </c>
      <c r="J118" s="2" t="str">
        <f>VLOOKUP(Tabela2[[#This Row],[Cod Produto]],Dim_Produtos!A:C,3,FALSE)</f>
        <v>Brasil</v>
      </c>
      <c r="K118" s="2">
        <f>VLOOKUP(M118,Dim_Clientes!$A$1:$E$9,5,FALSE)</f>
        <v>1</v>
      </c>
      <c r="L118" s="2" t="str">
        <f>VLOOKUP(K118,Dim_Score!$A$1:$C$6,3,FALSE)</f>
        <v>Excelente</v>
      </c>
      <c r="M118" s="2">
        <v>2</v>
      </c>
      <c r="N118" s="2" t="str">
        <f t="shared" si="5"/>
        <v>Anthony Hopkins</v>
      </c>
      <c r="O118" s="2">
        <f>VLOOKUP(M118,Dim_Clientes!$A$1:$E$9,4,FALSE)</f>
        <v>2</v>
      </c>
      <c r="P118" s="2" t="str">
        <f>VLOOKUP(O118,Dim_Segmentos!$A$1:$D$4,4,FALSE)</f>
        <v>Jovens recém formados</v>
      </c>
      <c r="Q118" s="2" t="str">
        <f>VLOOKUP(O118,Dim_Segmentos!$A$1:$D$4,3,FALSE)</f>
        <v>Dois Salários</v>
      </c>
      <c r="R118" s="2">
        <v>2</v>
      </c>
      <c r="S118" s="2" t="str">
        <f>VLOOKUP(Tabela2[[#This Row],[Cod Vendedor]],Dim_Vendedores!$A$1:$H$6,2,FALSE)</f>
        <v>Batman</v>
      </c>
      <c r="T118" s="17">
        <v>3</v>
      </c>
      <c r="U118" s="17">
        <f>CONCATENATE(Tabela2[[#This Row],[Cod Produto]],Tabela2[[#This Row],[Data]])-1</f>
        <v>943258</v>
      </c>
      <c r="V118" s="3">
        <f>VLOOKUP(Tabela2[[#This Row],[Cod_busca]],Precos!A:H,8,TRUE)*Tabela2[[#This Row],[Qtide Vendida]]</f>
        <v>48</v>
      </c>
      <c r="W118" s="3">
        <f>VLOOKUP(Tabela2[[#This Row],[Cod_busca]],Precos!A:G,7,TRUE)*Tabela2[[#This Row],[Qtide Vendida]]</f>
        <v>30</v>
      </c>
      <c r="X118" s="7">
        <f t="shared" si="6"/>
        <v>18</v>
      </c>
    </row>
    <row r="119" spans="1:24" x14ac:dyDescent="0.3">
      <c r="A119" s="2">
        <v>118</v>
      </c>
      <c r="B119" s="17">
        <v>122</v>
      </c>
      <c r="C119" s="16">
        <f>VLOOKUP(B119,Dim_Periodos!$A$1:$D$181,2,FALSE)</f>
        <v>43222</v>
      </c>
      <c r="D119" s="16" t="str">
        <f>VLOOKUP(B119,Dim_Periodos!$A$1:$D$181,3,FALSE)</f>
        <v>Não</v>
      </c>
      <c r="E119" s="17">
        <f>VLOOKUP(B119,Dim_Periodos!$A$1:$D$181,4,FALSE)</f>
        <v>5</v>
      </c>
      <c r="F119" s="2">
        <v>4</v>
      </c>
      <c r="G119" s="2" t="str">
        <f t="shared" si="4"/>
        <v>Vinhos Ouro</v>
      </c>
      <c r="H119" s="2">
        <v>12</v>
      </c>
      <c r="I119" s="2" t="str">
        <f>VLOOKUP(Tabela2[[#This Row],[Cod Produto]],Dim_Produtos!A:B,2,FALSE)</f>
        <v>Vinho Italiano</v>
      </c>
      <c r="J119" s="2" t="str">
        <f>VLOOKUP(Tabela2[[#This Row],[Cod Produto]],Dim_Produtos!A:C,3,FALSE)</f>
        <v>Itália</v>
      </c>
      <c r="K119" s="2">
        <f>VLOOKUP(M119,Dim_Clientes!$A$1:$E$9,5,FALSE)</f>
        <v>4</v>
      </c>
      <c r="L119" s="2" t="str">
        <f>VLOOKUP(K119,Dim_Score!$A$1:$C$6,3,FALSE)</f>
        <v>Restrições</v>
      </c>
      <c r="M119" s="2">
        <v>8</v>
      </c>
      <c r="N119" s="2" t="str">
        <f t="shared" si="5"/>
        <v>Julia Roberts</v>
      </c>
      <c r="O119" s="2">
        <f>VLOOKUP(M119,Dim_Clientes!$A$1:$E$9,4,FALSE)</f>
        <v>1</v>
      </c>
      <c r="P119" s="2" t="str">
        <f>VLOOKUP(O119,Dim_Segmentos!$A$1:$D$4,4,FALSE)</f>
        <v>Jovens sem renda morando com os pais</v>
      </c>
      <c r="Q119" s="2" t="str">
        <f>VLOOKUP(O119,Dim_Segmentos!$A$1:$D$4,3,FALSE)</f>
        <v>Sem renda</v>
      </c>
      <c r="R119" s="2">
        <v>1</v>
      </c>
      <c r="S119" s="2" t="str">
        <f>VLOOKUP(Tabela2[[#This Row],[Cod Vendedor]],Dim_Vendedores!$A$1:$H$6,2,FALSE)</f>
        <v>Thor</v>
      </c>
      <c r="T119" s="17">
        <v>10</v>
      </c>
      <c r="U119" s="17">
        <f>CONCATENATE(Tabela2[[#This Row],[Cod Produto]],Tabela2[[#This Row],[Data]])-1</f>
        <v>1243221</v>
      </c>
      <c r="V119" s="3">
        <f>VLOOKUP(Tabela2[[#This Row],[Cod_busca]],Precos!A:H,8,TRUE)*Tabela2[[#This Row],[Qtide Vendida]]</f>
        <v>170</v>
      </c>
      <c r="W119" s="3">
        <f>VLOOKUP(Tabela2[[#This Row],[Cod_busca]],Precos!A:G,7,TRUE)*Tabela2[[#This Row],[Qtide Vendida]]</f>
        <v>90</v>
      </c>
      <c r="X119" s="7">
        <f t="shared" si="6"/>
        <v>80</v>
      </c>
    </row>
    <row r="120" spans="1:24" x14ac:dyDescent="0.3">
      <c r="A120" s="2">
        <v>119</v>
      </c>
      <c r="B120" s="17">
        <v>98</v>
      </c>
      <c r="C120" s="16">
        <f>VLOOKUP(B120,Dim_Periodos!$A$1:$D$181,2,FALSE)</f>
        <v>43198</v>
      </c>
      <c r="D120" s="16" t="str">
        <f>VLOOKUP(B120,Dim_Periodos!$A$1:$D$181,3,FALSE)</f>
        <v>Sim</v>
      </c>
      <c r="E120" s="17">
        <f>VLOOKUP(B120,Dim_Periodos!$A$1:$D$181,4,FALSE)</f>
        <v>4</v>
      </c>
      <c r="F120" s="2">
        <v>1</v>
      </c>
      <c r="G120" s="2" t="str">
        <f t="shared" si="4"/>
        <v>Vinhos S.A</v>
      </c>
      <c r="H120" s="2">
        <v>9</v>
      </c>
      <c r="I120" s="2" t="str">
        <f>VLOOKUP(Tabela2[[#This Row],[Cod Produto]],Dim_Produtos!A:B,2,FALSE)</f>
        <v>Vinho Uva Verde</v>
      </c>
      <c r="J120" s="2" t="str">
        <f>VLOOKUP(Tabela2[[#This Row],[Cod Produto]],Dim_Produtos!A:C,3,FALSE)</f>
        <v>Brasil</v>
      </c>
      <c r="K120" s="2">
        <f>VLOOKUP(M120,Dim_Clientes!$A$1:$E$9,5,FALSE)</f>
        <v>5</v>
      </c>
      <c r="L120" s="2" t="str">
        <f>VLOOKUP(K120,Dim_Score!$A$1:$C$6,3,FALSE)</f>
        <v>Inaceitável</v>
      </c>
      <c r="M120" s="2">
        <v>7</v>
      </c>
      <c r="N120" s="2" t="str">
        <f t="shared" si="5"/>
        <v>Matt Demon</v>
      </c>
      <c r="O120" s="2">
        <f>VLOOKUP(M120,Dim_Clientes!$A$1:$E$9,4,FALSE)</f>
        <v>3</v>
      </c>
      <c r="P120" s="2" t="str">
        <f>VLOOKUP(O120,Dim_Segmentos!$A$1:$D$4,4,FALSE)</f>
        <v>Adultos experientes e estáveis Financeiramente</v>
      </c>
      <c r="Q120" s="2" t="str">
        <f>VLOOKUP(O120,Dim_Segmentos!$A$1:$D$4,3,FALSE)</f>
        <v>Até dez salários</v>
      </c>
      <c r="R120" s="2">
        <v>1</v>
      </c>
      <c r="S120" s="2" t="str">
        <f>VLOOKUP(Tabela2[[#This Row],[Cod Vendedor]],Dim_Vendedores!$A$1:$H$6,2,FALSE)</f>
        <v>Thor</v>
      </c>
      <c r="T120" s="17">
        <v>3</v>
      </c>
      <c r="U120" s="17">
        <f>CONCATENATE(Tabela2[[#This Row],[Cod Produto]],Tabela2[[#This Row],[Data]])-1</f>
        <v>943197</v>
      </c>
      <c r="V120" s="3">
        <f>VLOOKUP(Tabela2[[#This Row],[Cod_busca]],Precos!A:H,8,TRUE)*Tabela2[[#This Row],[Qtide Vendida]]</f>
        <v>48</v>
      </c>
      <c r="W120" s="3">
        <f>VLOOKUP(Tabela2[[#This Row],[Cod_busca]],Precos!A:G,7,TRUE)*Tabela2[[#This Row],[Qtide Vendida]]</f>
        <v>30</v>
      </c>
      <c r="X120" s="7">
        <f t="shared" si="6"/>
        <v>18</v>
      </c>
    </row>
    <row r="121" spans="1:24" x14ac:dyDescent="0.3">
      <c r="A121" s="2">
        <v>120</v>
      </c>
      <c r="B121" s="17">
        <v>39</v>
      </c>
      <c r="C121" s="16">
        <f>VLOOKUP(B121,Dim_Periodos!$A$1:$D$181,2,FALSE)</f>
        <v>43139</v>
      </c>
      <c r="D121" s="16" t="str">
        <f>VLOOKUP(B121,Dim_Periodos!$A$1:$D$181,3,FALSE)</f>
        <v>Não</v>
      </c>
      <c r="E121" s="17">
        <f>VLOOKUP(B121,Dim_Periodos!$A$1:$D$181,4,FALSE)</f>
        <v>2</v>
      </c>
      <c r="F121" s="2">
        <v>3</v>
      </c>
      <c r="G121" s="2" t="str">
        <f t="shared" si="4"/>
        <v>Vinhos LTDA</v>
      </c>
      <c r="H121" s="2">
        <v>11</v>
      </c>
      <c r="I121" s="2" t="str">
        <f>VLOOKUP(Tabela2[[#This Row],[Cod Produto]],Dim_Produtos!A:B,2,FALSE)</f>
        <v>Vinho Português</v>
      </c>
      <c r="J121" s="2" t="str">
        <f>VLOOKUP(Tabela2[[#This Row],[Cod Produto]],Dim_Produtos!A:C,3,FALSE)</f>
        <v>Portugal</v>
      </c>
      <c r="K121" s="2">
        <f>VLOOKUP(M121,Dim_Clientes!$A$1:$E$9,5,FALSE)</f>
        <v>2</v>
      </c>
      <c r="L121" s="2" t="str">
        <f>VLOOKUP(K121,Dim_Score!$A$1:$C$6,3,FALSE)</f>
        <v xml:space="preserve">Muito Bom </v>
      </c>
      <c r="M121" s="2">
        <v>4</v>
      </c>
      <c r="N121" s="2" t="str">
        <f t="shared" si="5"/>
        <v>Al Pacino</v>
      </c>
      <c r="O121" s="2">
        <f>VLOOKUP(M121,Dim_Clientes!$A$1:$E$9,4,FALSE)</f>
        <v>3</v>
      </c>
      <c r="P121" s="2" t="str">
        <f>VLOOKUP(O121,Dim_Segmentos!$A$1:$D$4,4,FALSE)</f>
        <v>Adultos experientes e estáveis Financeiramente</v>
      </c>
      <c r="Q121" s="2" t="str">
        <f>VLOOKUP(O121,Dim_Segmentos!$A$1:$D$4,3,FALSE)</f>
        <v>Até dez salários</v>
      </c>
      <c r="R121" s="2">
        <v>3</v>
      </c>
      <c r="S121" s="2" t="str">
        <f>VLOOKUP(Tabela2[[#This Row],[Cod Vendedor]],Dim_Vendedores!$A$1:$H$6,2,FALSE)</f>
        <v>Hulk</v>
      </c>
      <c r="T121" s="17">
        <v>4</v>
      </c>
      <c r="U121" s="17">
        <f>CONCATENATE(Tabela2[[#This Row],[Cod Produto]],Tabela2[[#This Row],[Data]])-1</f>
        <v>1143138</v>
      </c>
      <c r="V121" s="3">
        <f>VLOOKUP(Tabela2[[#This Row],[Cod_busca]],Precos!A:H,8,TRUE)*Tabela2[[#This Row],[Qtide Vendida]]</f>
        <v>68</v>
      </c>
      <c r="W121" s="3">
        <f>VLOOKUP(Tabela2[[#This Row],[Cod_busca]],Precos!A:G,7,TRUE)*Tabela2[[#This Row],[Qtide Vendida]]</f>
        <v>44</v>
      </c>
      <c r="X121" s="7">
        <f t="shared" si="6"/>
        <v>24</v>
      </c>
    </row>
    <row r="122" spans="1:24" x14ac:dyDescent="0.3">
      <c r="A122" s="2">
        <v>121</v>
      </c>
      <c r="B122" s="17">
        <v>48</v>
      </c>
      <c r="C122" s="16">
        <f>VLOOKUP(B122,Dim_Periodos!$A$1:$D$181,2,FALSE)</f>
        <v>43148</v>
      </c>
      <c r="D122" s="16" t="str">
        <f>VLOOKUP(B122,Dim_Periodos!$A$1:$D$181,3,FALSE)</f>
        <v>Sim</v>
      </c>
      <c r="E122" s="17">
        <f>VLOOKUP(B122,Dim_Periodos!$A$1:$D$181,4,FALSE)</f>
        <v>2</v>
      </c>
      <c r="F122" s="2">
        <v>1</v>
      </c>
      <c r="G122" s="2" t="str">
        <f t="shared" si="4"/>
        <v>Vinhos S.A</v>
      </c>
      <c r="H122" s="2">
        <v>14</v>
      </c>
      <c r="I122" s="2" t="str">
        <f>VLOOKUP(Tabela2[[#This Row],[Cod Produto]],Dim_Produtos!A:B,2,FALSE)</f>
        <v>Vinho Tinto</v>
      </c>
      <c r="J122" s="2" t="str">
        <f>VLOOKUP(Tabela2[[#This Row],[Cod Produto]],Dim_Produtos!A:C,3,FALSE)</f>
        <v>Inglaterra</v>
      </c>
      <c r="K122" s="2">
        <f>VLOOKUP(M122,Dim_Clientes!$A$1:$E$9,5,FALSE)</f>
        <v>2</v>
      </c>
      <c r="L122" s="2" t="str">
        <f>VLOOKUP(K122,Dim_Score!$A$1:$C$6,3,FALSE)</f>
        <v xml:space="preserve">Muito Bom </v>
      </c>
      <c r="M122" s="2">
        <v>3</v>
      </c>
      <c r="N122" s="2" t="str">
        <f t="shared" si="5"/>
        <v>Orlando Bloom</v>
      </c>
      <c r="O122" s="2">
        <f>VLOOKUP(M122,Dim_Clientes!$A$1:$E$9,4,FALSE)</f>
        <v>3</v>
      </c>
      <c r="P122" s="2" t="str">
        <f>VLOOKUP(O122,Dim_Segmentos!$A$1:$D$4,4,FALSE)</f>
        <v>Adultos experientes e estáveis Financeiramente</v>
      </c>
      <c r="Q122" s="2" t="str">
        <f>VLOOKUP(O122,Dim_Segmentos!$A$1:$D$4,3,FALSE)</f>
        <v>Até dez salários</v>
      </c>
      <c r="R122" s="2">
        <v>4</v>
      </c>
      <c r="S122" s="2" t="str">
        <f>VLOOKUP(Tabela2[[#This Row],[Cod Vendedor]],Dim_Vendedores!$A$1:$H$6,2,FALSE)</f>
        <v>Scarlet</v>
      </c>
      <c r="T122" s="17">
        <v>7</v>
      </c>
      <c r="U122" s="17">
        <f>CONCATENATE(Tabela2[[#This Row],[Cod Produto]],Tabela2[[#This Row],[Data]])-1</f>
        <v>1443147</v>
      </c>
      <c r="V122" s="3">
        <f>VLOOKUP(Tabela2[[#This Row],[Cod_busca]],Precos!A:H,8,TRUE)*Tabela2[[#This Row],[Qtide Vendida]]</f>
        <v>112</v>
      </c>
      <c r="W122" s="3">
        <f>VLOOKUP(Tabela2[[#This Row],[Cod_busca]],Precos!A:G,7,TRUE)*Tabela2[[#This Row],[Qtide Vendida]]</f>
        <v>70</v>
      </c>
      <c r="X122" s="7">
        <f t="shared" si="6"/>
        <v>42</v>
      </c>
    </row>
    <row r="123" spans="1:24" x14ac:dyDescent="0.3">
      <c r="A123" s="2">
        <v>122</v>
      </c>
      <c r="B123" s="17">
        <v>108</v>
      </c>
      <c r="C123" s="16">
        <f>VLOOKUP(B123,Dim_Periodos!$A$1:$D$181,2,FALSE)</f>
        <v>43208</v>
      </c>
      <c r="D123" s="16" t="str">
        <f>VLOOKUP(B123,Dim_Periodos!$A$1:$D$181,3,FALSE)</f>
        <v>Não</v>
      </c>
      <c r="E123" s="17">
        <f>VLOOKUP(B123,Dim_Periodos!$A$1:$D$181,4,FALSE)</f>
        <v>4</v>
      </c>
      <c r="F123" s="2">
        <v>1</v>
      </c>
      <c r="G123" s="2" t="str">
        <f t="shared" si="4"/>
        <v>Vinhos S.A</v>
      </c>
      <c r="H123" s="2">
        <v>12</v>
      </c>
      <c r="I123" s="2" t="str">
        <f>VLOOKUP(Tabela2[[#This Row],[Cod Produto]],Dim_Produtos!A:B,2,FALSE)</f>
        <v>Vinho Italiano</v>
      </c>
      <c r="J123" s="2" t="str">
        <f>VLOOKUP(Tabela2[[#This Row],[Cod Produto]],Dim_Produtos!A:C,3,FALSE)</f>
        <v>Itália</v>
      </c>
      <c r="K123" s="2">
        <f>VLOOKUP(M123,Dim_Clientes!$A$1:$E$9,5,FALSE)</f>
        <v>5</v>
      </c>
      <c r="L123" s="2" t="str">
        <f>VLOOKUP(K123,Dim_Score!$A$1:$C$6,3,FALSE)</f>
        <v>Inaceitável</v>
      </c>
      <c r="M123" s="2">
        <v>7</v>
      </c>
      <c r="N123" s="2" t="str">
        <f t="shared" si="5"/>
        <v>Matt Demon</v>
      </c>
      <c r="O123" s="2">
        <f>VLOOKUP(M123,Dim_Clientes!$A$1:$E$9,4,FALSE)</f>
        <v>3</v>
      </c>
      <c r="P123" s="2" t="str">
        <f>VLOOKUP(O123,Dim_Segmentos!$A$1:$D$4,4,FALSE)</f>
        <v>Adultos experientes e estáveis Financeiramente</v>
      </c>
      <c r="Q123" s="2" t="str">
        <f>VLOOKUP(O123,Dim_Segmentos!$A$1:$D$4,3,FALSE)</f>
        <v>Até dez salários</v>
      </c>
      <c r="R123" s="2">
        <v>2</v>
      </c>
      <c r="S123" s="2" t="str">
        <f>VLOOKUP(Tabela2[[#This Row],[Cod Vendedor]],Dim_Vendedores!$A$1:$H$6,2,FALSE)</f>
        <v>Batman</v>
      </c>
      <c r="T123" s="17">
        <v>3</v>
      </c>
      <c r="U123" s="17">
        <f>CONCATENATE(Tabela2[[#This Row],[Cod Produto]],Tabela2[[#This Row],[Data]])-1</f>
        <v>1243207</v>
      </c>
      <c r="V123" s="3">
        <f>VLOOKUP(Tabela2[[#This Row],[Cod_busca]],Precos!A:H,8,TRUE)*Tabela2[[#This Row],[Qtide Vendida]]</f>
        <v>51</v>
      </c>
      <c r="W123" s="3">
        <f>VLOOKUP(Tabela2[[#This Row],[Cod_busca]],Precos!A:G,7,TRUE)*Tabela2[[#This Row],[Qtide Vendida]]</f>
        <v>27</v>
      </c>
      <c r="X123" s="7">
        <f t="shared" si="6"/>
        <v>24</v>
      </c>
    </row>
    <row r="124" spans="1:24" x14ac:dyDescent="0.3">
      <c r="A124" s="2">
        <v>123</v>
      </c>
      <c r="B124" s="17">
        <v>55</v>
      </c>
      <c r="C124" s="16">
        <f>VLOOKUP(B124,Dim_Periodos!$A$1:$D$181,2,FALSE)</f>
        <v>43155</v>
      </c>
      <c r="D124" s="16" t="str">
        <f>VLOOKUP(B124,Dim_Periodos!$A$1:$D$181,3,FALSE)</f>
        <v>Sim</v>
      </c>
      <c r="E124" s="17">
        <f>VLOOKUP(B124,Dim_Periodos!$A$1:$D$181,4,FALSE)</f>
        <v>2</v>
      </c>
      <c r="F124" s="2">
        <v>1</v>
      </c>
      <c r="G124" s="2" t="str">
        <f t="shared" si="4"/>
        <v>Vinhos S.A</v>
      </c>
      <c r="H124" s="2">
        <v>9</v>
      </c>
      <c r="I124" s="2" t="str">
        <f>VLOOKUP(Tabela2[[#This Row],[Cod Produto]],Dim_Produtos!A:B,2,FALSE)</f>
        <v>Vinho Uva Verde</v>
      </c>
      <c r="J124" s="2" t="str">
        <f>VLOOKUP(Tabela2[[#This Row],[Cod Produto]],Dim_Produtos!A:C,3,FALSE)</f>
        <v>Brasil</v>
      </c>
      <c r="K124" s="2">
        <f>VLOOKUP(M124,Dim_Clientes!$A$1:$E$9,5,FALSE)</f>
        <v>3</v>
      </c>
      <c r="L124" s="2" t="str">
        <f>VLOOKUP(K124,Dim_Score!$A$1:$C$6,3,FALSE)</f>
        <v>Bom</v>
      </c>
      <c r="M124" s="2">
        <v>5</v>
      </c>
      <c r="N124" s="2" t="str">
        <f t="shared" si="5"/>
        <v>Antonio Banderas</v>
      </c>
      <c r="O124" s="2">
        <f>VLOOKUP(M124,Dim_Clientes!$A$1:$E$9,4,FALSE)</f>
        <v>2</v>
      </c>
      <c r="P124" s="2" t="str">
        <f>VLOOKUP(O124,Dim_Segmentos!$A$1:$D$4,4,FALSE)</f>
        <v>Jovens recém formados</v>
      </c>
      <c r="Q124" s="2" t="str">
        <f>VLOOKUP(O124,Dim_Segmentos!$A$1:$D$4,3,FALSE)</f>
        <v>Dois Salários</v>
      </c>
      <c r="R124" s="2">
        <v>4</v>
      </c>
      <c r="S124" s="2" t="str">
        <f>VLOOKUP(Tabela2[[#This Row],[Cod Vendedor]],Dim_Vendedores!$A$1:$H$6,2,FALSE)</f>
        <v>Scarlet</v>
      </c>
      <c r="T124" s="17">
        <v>9</v>
      </c>
      <c r="U124" s="17">
        <f>CONCATENATE(Tabela2[[#This Row],[Cod Produto]],Tabela2[[#This Row],[Data]])-1</f>
        <v>943154</v>
      </c>
      <c r="V124" s="3">
        <f>VLOOKUP(Tabela2[[#This Row],[Cod_busca]],Precos!A:H,8,TRUE)*Tabela2[[#This Row],[Qtide Vendida]]</f>
        <v>144</v>
      </c>
      <c r="W124" s="3">
        <f>VLOOKUP(Tabela2[[#This Row],[Cod_busca]],Precos!A:G,7,TRUE)*Tabela2[[#This Row],[Qtide Vendida]]</f>
        <v>90</v>
      </c>
      <c r="X124" s="7">
        <f t="shared" si="6"/>
        <v>54</v>
      </c>
    </row>
    <row r="125" spans="1:24" x14ac:dyDescent="0.3">
      <c r="A125" s="2">
        <v>124</v>
      </c>
      <c r="B125" s="17">
        <v>132</v>
      </c>
      <c r="C125" s="16">
        <f>VLOOKUP(B125,Dim_Periodos!$A$1:$D$181,2,FALSE)</f>
        <v>43232</v>
      </c>
      <c r="D125" s="16" t="str">
        <f>VLOOKUP(B125,Dim_Periodos!$A$1:$D$181,3,FALSE)</f>
        <v>Sim</v>
      </c>
      <c r="E125" s="17">
        <f>VLOOKUP(B125,Dim_Periodos!$A$1:$D$181,4,FALSE)</f>
        <v>5</v>
      </c>
      <c r="F125" s="2">
        <v>4</v>
      </c>
      <c r="G125" s="2" t="str">
        <f t="shared" si="4"/>
        <v>Vinhos Ouro</v>
      </c>
      <c r="H125" s="2">
        <v>12</v>
      </c>
      <c r="I125" s="2" t="str">
        <f>VLOOKUP(Tabela2[[#This Row],[Cod Produto]],Dim_Produtos!A:B,2,FALSE)</f>
        <v>Vinho Italiano</v>
      </c>
      <c r="J125" s="2" t="str">
        <f>VLOOKUP(Tabela2[[#This Row],[Cod Produto]],Dim_Produtos!A:C,3,FALSE)</f>
        <v>Itália</v>
      </c>
      <c r="K125" s="2">
        <f>VLOOKUP(M125,Dim_Clientes!$A$1:$E$9,5,FALSE)</f>
        <v>1</v>
      </c>
      <c r="L125" s="2" t="str">
        <f>VLOOKUP(K125,Dim_Score!$A$1:$C$6,3,FALSE)</f>
        <v>Excelente</v>
      </c>
      <c r="M125" s="2">
        <v>1</v>
      </c>
      <c r="N125" s="2" t="str">
        <f t="shared" si="5"/>
        <v>Tom Cruise</v>
      </c>
      <c r="O125" s="2">
        <f>VLOOKUP(M125,Dim_Clientes!$A$1:$E$9,4,FALSE)</f>
        <v>1</v>
      </c>
      <c r="P125" s="2" t="str">
        <f>VLOOKUP(O125,Dim_Segmentos!$A$1:$D$4,4,FALSE)</f>
        <v>Jovens sem renda morando com os pais</v>
      </c>
      <c r="Q125" s="2" t="str">
        <f>VLOOKUP(O125,Dim_Segmentos!$A$1:$D$4,3,FALSE)</f>
        <v>Sem renda</v>
      </c>
      <c r="R125" s="2">
        <v>3</v>
      </c>
      <c r="S125" s="2" t="str">
        <f>VLOOKUP(Tabela2[[#This Row],[Cod Vendedor]],Dim_Vendedores!$A$1:$H$6,2,FALSE)</f>
        <v>Hulk</v>
      </c>
      <c r="T125" s="17">
        <v>9</v>
      </c>
      <c r="U125" s="17">
        <f>CONCATENATE(Tabela2[[#This Row],[Cod Produto]],Tabela2[[#This Row],[Data]])-1</f>
        <v>1243231</v>
      </c>
      <c r="V125" s="3">
        <f>VLOOKUP(Tabela2[[#This Row],[Cod_busca]],Precos!A:H,8,TRUE)*Tabela2[[#This Row],[Qtide Vendida]]</f>
        <v>153</v>
      </c>
      <c r="W125" s="3">
        <f>VLOOKUP(Tabela2[[#This Row],[Cod_busca]],Precos!A:G,7,TRUE)*Tabela2[[#This Row],[Qtide Vendida]]</f>
        <v>81</v>
      </c>
      <c r="X125" s="7">
        <f t="shared" si="6"/>
        <v>72</v>
      </c>
    </row>
    <row r="126" spans="1:24" x14ac:dyDescent="0.3">
      <c r="A126" s="2">
        <v>125</v>
      </c>
      <c r="B126" s="17">
        <v>40</v>
      </c>
      <c r="C126" s="16">
        <f>VLOOKUP(B126,Dim_Periodos!$A$1:$D$181,2,FALSE)</f>
        <v>43140</v>
      </c>
      <c r="D126" s="16" t="str">
        <f>VLOOKUP(B126,Dim_Periodos!$A$1:$D$181,3,FALSE)</f>
        <v>Não</v>
      </c>
      <c r="E126" s="17">
        <f>VLOOKUP(B126,Dim_Periodos!$A$1:$D$181,4,FALSE)</f>
        <v>2</v>
      </c>
      <c r="F126" s="2">
        <v>2</v>
      </c>
      <c r="G126" s="2" t="str">
        <f t="shared" si="4"/>
        <v>Uvas S.A</v>
      </c>
      <c r="H126" s="2">
        <v>9</v>
      </c>
      <c r="I126" s="2" t="str">
        <f>VLOOKUP(Tabela2[[#This Row],[Cod Produto]],Dim_Produtos!A:B,2,FALSE)</f>
        <v>Vinho Uva Verde</v>
      </c>
      <c r="J126" s="2" t="str">
        <f>VLOOKUP(Tabela2[[#This Row],[Cod Produto]],Dim_Produtos!A:C,3,FALSE)</f>
        <v>Brasil</v>
      </c>
      <c r="K126" s="2">
        <f>VLOOKUP(M126,Dim_Clientes!$A$1:$E$9,5,FALSE)</f>
        <v>4</v>
      </c>
      <c r="L126" s="2" t="str">
        <f>VLOOKUP(K126,Dim_Score!$A$1:$C$6,3,FALSE)</f>
        <v>Restrições</v>
      </c>
      <c r="M126" s="2">
        <v>8</v>
      </c>
      <c r="N126" s="2" t="str">
        <f t="shared" si="5"/>
        <v>Julia Roberts</v>
      </c>
      <c r="O126" s="2">
        <f>VLOOKUP(M126,Dim_Clientes!$A$1:$E$9,4,FALSE)</f>
        <v>1</v>
      </c>
      <c r="P126" s="2" t="str">
        <f>VLOOKUP(O126,Dim_Segmentos!$A$1:$D$4,4,FALSE)</f>
        <v>Jovens sem renda morando com os pais</v>
      </c>
      <c r="Q126" s="2" t="str">
        <f>VLOOKUP(O126,Dim_Segmentos!$A$1:$D$4,3,FALSE)</f>
        <v>Sem renda</v>
      </c>
      <c r="R126" s="2">
        <v>2</v>
      </c>
      <c r="S126" s="2" t="str">
        <f>VLOOKUP(Tabela2[[#This Row],[Cod Vendedor]],Dim_Vendedores!$A$1:$H$6,2,FALSE)</f>
        <v>Batman</v>
      </c>
      <c r="T126" s="17">
        <v>1</v>
      </c>
      <c r="U126" s="17">
        <f>CONCATENATE(Tabela2[[#This Row],[Cod Produto]],Tabela2[[#This Row],[Data]])-1</f>
        <v>943139</v>
      </c>
      <c r="V126" s="3">
        <f>VLOOKUP(Tabela2[[#This Row],[Cod_busca]],Precos!A:H,8,TRUE)*Tabela2[[#This Row],[Qtide Vendida]]</f>
        <v>16</v>
      </c>
      <c r="W126" s="3">
        <f>VLOOKUP(Tabela2[[#This Row],[Cod_busca]],Precos!A:G,7,TRUE)*Tabela2[[#This Row],[Qtide Vendida]]</f>
        <v>10</v>
      </c>
      <c r="X126" s="7">
        <f t="shared" si="6"/>
        <v>6</v>
      </c>
    </row>
    <row r="127" spans="1:24" x14ac:dyDescent="0.3">
      <c r="A127" s="2">
        <v>126</v>
      </c>
      <c r="B127" s="17">
        <v>54</v>
      </c>
      <c r="C127" s="16">
        <f>VLOOKUP(B127,Dim_Periodos!$A$1:$D$181,2,FALSE)</f>
        <v>43154</v>
      </c>
      <c r="D127" s="16" t="str">
        <f>VLOOKUP(B127,Dim_Periodos!$A$1:$D$181,3,FALSE)</f>
        <v>Não</v>
      </c>
      <c r="E127" s="17">
        <f>VLOOKUP(B127,Dim_Periodos!$A$1:$D$181,4,FALSE)</f>
        <v>2</v>
      </c>
      <c r="F127" s="2">
        <v>2</v>
      </c>
      <c r="G127" s="2" t="str">
        <f t="shared" si="4"/>
        <v>Uvas S.A</v>
      </c>
      <c r="H127" s="2">
        <v>11</v>
      </c>
      <c r="I127" s="2" t="str">
        <f>VLOOKUP(Tabela2[[#This Row],[Cod Produto]],Dim_Produtos!A:B,2,FALSE)</f>
        <v>Vinho Português</v>
      </c>
      <c r="J127" s="2" t="str">
        <f>VLOOKUP(Tabela2[[#This Row],[Cod Produto]],Dim_Produtos!A:C,3,FALSE)</f>
        <v>Portugal</v>
      </c>
      <c r="K127" s="2">
        <f>VLOOKUP(M127,Dim_Clientes!$A$1:$E$9,5,FALSE)</f>
        <v>2</v>
      </c>
      <c r="L127" s="2" t="str">
        <f>VLOOKUP(K127,Dim_Score!$A$1:$C$6,3,FALSE)</f>
        <v xml:space="preserve">Muito Bom </v>
      </c>
      <c r="M127" s="2">
        <v>3</v>
      </c>
      <c r="N127" s="2" t="str">
        <f t="shared" si="5"/>
        <v>Orlando Bloom</v>
      </c>
      <c r="O127" s="2">
        <f>VLOOKUP(M127,Dim_Clientes!$A$1:$E$9,4,FALSE)</f>
        <v>3</v>
      </c>
      <c r="P127" s="2" t="str">
        <f>VLOOKUP(O127,Dim_Segmentos!$A$1:$D$4,4,FALSE)</f>
        <v>Adultos experientes e estáveis Financeiramente</v>
      </c>
      <c r="Q127" s="2" t="str">
        <f>VLOOKUP(O127,Dim_Segmentos!$A$1:$D$4,3,FALSE)</f>
        <v>Até dez salários</v>
      </c>
      <c r="R127" s="2">
        <v>4</v>
      </c>
      <c r="S127" s="2" t="str">
        <f>VLOOKUP(Tabela2[[#This Row],[Cod Vendedor]],Dim_Vendedores!$A$1:$H$6,2,FALSE)</f>
        <v>Scarlet</v>
      </c>
      <c r="T127" s="17">
        <v>2</v>
      </c>
      <c r="U127" s="17">
        <f>CONCATENATE(Tabela2[[#This Row],[Cod Produto]],Tabela2[[#This Row],[Data]])-1</f>
        <v>1143153</v>
      </c>
      <c r="V127" s="3">
        <f>VLOOKUP(Tabela2[[#This Row],[Cod_busca]],Precos!A:H,8,TRUE)*Tabela2[[#This Row],[Qtide Vendida]]</f>
        <v>34</v>
      </c>
      <c r="W127" s="3">
        <f>VLOOKUP(Tabela2[[#This Row],[Cod_busca]],Precos!A:G,7,TRUE)*Tabela2[[#This Row],[Qtide Vendida]]</f>
        <v>22</v>
      </c>
      <c r="X127" s="7">
        <f t="shared" si="6"/>
        <v>12</v>
      </c>
    </row>
    <row r="128" spans="1:24" x14ac:dyDescent="0.3">
      <c r="A128" s="2">
        <v>127</v>
      </c>
      <c r="B128" s="17">
        <v>69</v>
      </c>
      <c r="C128" s="16">
        <f>VLOOKUP(B128,Dim_Periodos!$A$1:$D$181,2,FALSE)</f>
        <v>43169</v>
      </c>
      <c r="D128" s="16" t="str">
        <f>VLOOKUP(B128,Dim_Periodos!$A$1:$D$181,3,FALSE)</f>
        <v>Sim</v>
      </c>
      <c r="E128" s="17">
        <f>VLOOKUP(B128,Dim_Periodos!$A$1:$D$181,4,FALSE)</f>
        <v>3</v>
      </c>
      <c r="F128" s="2">
        <v>1</v>
      </c>
      <c r="G128" s="2" t="str">
        <f t="shared" si="4"/>
        <v>Vinhos S.A</v>
      </c>
      <c r="H128" s="2">
        <v>11</v>
      </c>
      <c r="I128" s="2" t="str">
        <f>VLOOKUP(Tabela2[[#This Row],[Cod Produto]],Dim_Produtos!A:B,2,FALSE)</f>
        <v>Vinho Português</v>
      </c>
      <c r="J128" s="2" t="str">
        <f>VLOOKUP(Tabela2[[#This Row],[Cod Produto]],Dim_Produtos!A:C,3,FALSE)</f>
        <v>Portugal</v>
      </c>
      <c r="K128" s="2">
        <f>VLOOKUP(M128,Dim_Clientes!$A$1:$E$9,5,FALSE)</f>
        <v>5</v>
      </c>
      <c r="L128" s="2" t="str">
        <f>VLOOKUP(K128,Dim_Score!$A$1:$C$6,3,FALSE)</f>
        <v>Inaceitável</v>
      </c>
      <c r="M128" s="2">
        <v>7</v>
      </c>
      <c r="N128" s="2" t="str">
        <f t="shared" si="5"/>
        <v>Matt Demon</v>
      </c>
      <c r="O128" s="2">
        <f>VLOOKUP(M128,Dim_Clientes!$A$1:$E$9,4,FALSE)</f>
        <v>3</v>
      </c>
      <c r="P128" s="2" t="str">
        <f>VLOOKUP(O128,Dim_Segmentos!$A$1:$D$4,4,FALSE)</f>
        <v>Adultos experientes e estáveis Financeiramente</v>
      </c>
      <c r="Q128" s="2" t="str">
        <f>VLOOKUP(O128,Dim_Segmentos!$A$1:$D$4,3,FALSE)</f>
        <v>Até dez salários</v>
      </c>
      <c r="R128" s="2">
        <v>1</v>
      </c>
      <c r="S128" s="2" t="str">
        <f>VLOOKUP(Tabela2[[#This Row],[Cod Vendedor]],Dim_Vendedores!$A$1:$H$6,2,FALSE)</f>
        <v>Thor</v>
      </c>
      <c r="T128" s="17">
        <v>6</v>
      </c>
      <c r="U128" s="17">
        <f>CONCATENATE(Tabela2[[#This Row],[Cod Produto]],Tabela2[[#This Row],[Data]])-1</f>
        <v>1143168</v>
      </c>
      <c r="V128" s="3">
        <f>VLOOKUP(Tabela2[[#This Row],[Cod_busca]],Precos!A:H,8,TRUE)*Tabela2[[#This Row],[Qtide Vendida]]</f>
        <v>102</v>
      </c>
      <c r="W128" s="3">
        <f>VLOOKUP(Tabela2[[#This Row],[Cod_busca]],Precos!A:G,7,TRUE)*Tabela2[[#This Row],[Qtide Vendida]]</f>
        <v>66</v>
      </c>
      <c r="X128" s="7">
        <f t="shared" si="6"/>
        <v>36</v>
      </c>
    </row>
    <row r="129" spans="1:24" x14ac:dyDescent="0.3">
      <c r="A129" s="2">
        <v>128</v>
      </c>
      <c r="B129" s="17">
        <v>132</v>
      </c>
      <c r="C129" s="16">
        <f>VLOOKUP(B129,Dim_Periodos!$A$1:$D$181,2,FALSE)</f>
        <v>43232</v>
      </c>
      <c r="D129" s="16" t="str">
        <f>VLOOKUP(B129,Dim_Periodos!$A$1:$D$181,3,FALSE)</f>
        <v>Sim</v>
      </c>
      <c r="E129" s="17">
        <f>VLOOKUP(B129,Dim_Periodos!$A$1:$D$181,4,FALSE)</f>
        <v>5</v>
      </c>
      <c r="F129" s="2">
        <v>3</v>
      </c>
      <c r="G129" s="2" t="str">
        <f t="shared" si="4"/>
        <v>Vinhos LTDA</v>
      </c>
      <c r="H129" s="2">
        <v>10</v>
      </c>
      <c r="I129" s="2" t="str">
        <f>VLOOKUP(Tabela2[[#This Row],[Cod Produto]],Dim_Produtos!A:B,2,FALSE)</f>
        <v>Vinho Uva Doce</v>
      </c>
      <c r="J129" s="2" t="str">
        <f>VLOOKUP(Tabela2[[#This Row],[Cod Produto]],Dim_Produtos!A:C,3,FALSE)</f>
        <v>Brasil</v>
      </c>
      <c r="K129" s="2">
        <f>VLOOKUP(M129,Dim_Clientes!$A$1:$E$9,5,FALSE)</f>
        <v>2</v>
      </c>
      <c r="L129" s="2" t="str">
        <f>VLOOKUP(K129,Dim_Score!$A$1:$C$6,3,FALSE)</f>
        <v xml:space="preserve">Muito Bom </v>
      </c>
      <c r="M129" s="2">
        <v>4</v>
      </c>
      <c r="N129" s="2" t="str">
        <f t="shared" si="5"/>
        <v>Al Pacino</v>
      </c>
      <c r="O129" s="2">
        <f>VLOOKUP(M129,Dim_Clientes!$A$1:$E$9,4,FALSE)</f>
        <v>3</v>
      </c>
      <c r="P129" s="2" t="str">
        <f>VLOOKUP(O129,Dim_Segmentos!$A$1:$D$4,4,FALSE)</f>
        <v>Adultos experientes e estáveis Financeiramente</v>
      </c>
      <c r="Q129" s="2" t="str">
        <f>VLOOKUP(O129,Dim_Segmentos!$A$1:$D$4,3,FALSE)</f>
        <v>Até dez salários</v>
      </c>
      <c r="R129" s="2">
        <v>2</v>
      </c>
      <c r="S129" s="2" t="str">
        <f>VLOOKUP(Tabela2[[#This Row],[Cod Vendedor]],Dim_Vendedores!$A$1:$H$6,2,FALSE)</f>
        <v>Batman</v>
      </c>
      <c r="T129" s="17">
        <v>7</v>
      </c>
      <c r="U129" s="17">
        <f>CONCATENATE(Tabela2[[#This Row],[Cod Produto]],Tabela2[[#This Row],[Data]])-1</f>
        <v>1043231</v>
      </c>
      <c r="V129" s="3">
        <f>VLOOKUP(Tabela2[[#This Row],[Cod_busca]],Precos!A:H,8,TRUE)*Tabela2[[#This Row],[Qtide Vendida]]</f>
        <v>119</v>
      </c>
      <c r="W129" s="3">
        <f>VLOOKUP(Tabela2[[#This Row],[Cod_busca]],Precos!A:G,7,TRUE)*Tabela2[[#This Row],[Qtide Vendida]]</f>
        <v>77</v>
      </c>
      <c r="X129" s="7">
        <f t="shared" si="6"/>
        <v>42</v>
      </c>
    </row>
    <row r="130" spans="1:24" x14ac:dyDescent="0.3">
      <c r="A130" s="2">
        <v>129</v>
      </c>
      <c r="B130" s="17">
        <v>148</v>
      </c>
      <c r="C130" s="16">
        <f>VLOOKUP(B130,Dim_Periodos!$A$1:$D$181,2,FALSE)</f>
        <v>43248</v>
      </c>
      <c r="D130" s="16" t="str">
        <f>VLOOKUP(B130,Dim_Periodos!$A$1:$D$181,3,FALSE)</f>
        <v>Não</v>
      </c>
      <c r="E130" s="17">
        <f>VLOOKUP(B130,Dim_Periodos!$A$1:$D$181,4,FALSE)</f>
        <v>5</v>
      </c>
      <c r="F130" s="2">
        <v>1</v>
      </c>
      <c r="G130" s="2" t="str">
        <f t="shared" ref="G130:G193" si="7">VLOOKUP(F130,Tabela_Lojas,2,FALSE)</f>
        <v>Vinhos S.A</v>
      </c>
      <c r="H130" s="2">
        <v>13</v>
      </c>
      <c r="I130" s="2" t="str">
        <f>VLOOKUP(Tabela2[[#This Row],[Cod Produto]],Dim_Produtos!A:B,2,FALSE)</f>
        <v>Vinho Seco</v>
      </c>
      <c r="J130" s="2" t="str">
        <f>VLOOKUP(Tabela2[[#This Row],[Cod Produto]],Dim_Produtos!A:C,3,FALSE)</f>
        <v>Califónia</v>
      </c>
      <c r="K130" s="2">
        <f>VLOOKUP(M130,Dim_Clientes!$A$1:$E$9,5,FALSE)</f>
        <v>4</v>
      </c>
      <c r="L130" s="2" t="str">
        <f>VLOOKUP(K130,Dim_Score!$A$1:$C$6,3,FALSE)</f>
        <v>Restrições</v>
      </c>
      <c r="M130" s="2">
        <v>8</v>
      </c>
      <c r="N130" s="2" t="str">
        <f t="shared" ref="N130:N186" si="8">VLOOKUP(M130,Tabela_Clientes,2,FALSE)</f>
        <v>Julia Roberts</v>
      </c>
      <c r="O130" s="2">
        <f>VLOOKUP(M130,Dim_Clientes!$A$1:$E$9,4,FALSE)</f>
        <v>1</v>
      </c>
      <c r="P130" s="2" t="str">
        <f>VLOOKUP(O130,Dim_Segmentos!$A$1:$D$4,4,FALSE)</f>
        <v>Jovens sem renda morando com os pais</v>
      </c>
      <c r="Q130" s="2" t="str">
        <f>VLOOKUP(O130,Dim_Segmentos!$A$1:$D$4,3,FALSE)</f>
        <v>Sem renda</v>
      </c>
      <c r="R130" s="2">
        <v>5</v>
      </c>
      <c r="S130" s="2" t="str">
        <f>VLOOKUP(Tabela2[[#This Row],[Cod Vendedor]],Dim_Vendedores!$A$1:$H$6,2,FALSE)</f>
        <v>Gamora</v>
      </c>
      <c r="T130" s="17">
        <v>8</v>
      </c>
      <c r="U130" s="17">
        <f>CONCATENATE(Tabela2[[#This Row],[Cod Produto]],Tabela2[[#This Row],[Data]])-1</f>
        <v>1343247</v>
      </c>
      <c r="V130" s="3">
        <f>VLOOKUP(Tabela2[[#This Row],[Cod_busca]],Precos!A:H,8,TRUE)*Tabela2[[#This Row],[Qtide Vendida]]</f>
        <v>120</v>
      </c>
      <c r="W130" s="3">
        <f>VLOOKUP(Tabela2[[#This Row],[Cod_busca]],Precos!A:G,7,TRUE)*Tabela2[[#This Row],[Qtide Vendida]]</f>
        <v>76</v>
      </c>
      <c r="X130" s="7">
        <f t="shared" si="6"/>
        <v>44</v>
      </c>
    </row>
    <row r="131" spans="1:24" x14ac:dyDescent="0.3">
      <c r="A131" s="2">
        <v>130</v>
      </c>
      <c r="B131" s="17">
        <v>54</v>
      </c>
      <c r="C131" s="16">
        <f>VLOOKUP(B131,Dim_Periodos!$A$1:$D$181,2,FALSE)</f>
        <v>43154</v>
      </c>
      <c r="D131" s="16" t="str">
        <f>VLOOKUP(B131,Dim_Periodos!$A$1:$D$181,3,FALSE)</f>
        <v>Não</v>
      </c>
      <c r="E131" s="17">
        <f>VLOOKUP(B131,Dim_Periodos!$A$1:$D$181,4,FALSE)</f>
        <v>2</v>
      </c>
      <c r="F131" s="2">
        <v>3</v>
      </c>
      <c r="G131" s="2" t="str">
        <f t="shared" si="7"/>
        <v>Vinhos LTDA</v>
      </c>
      <c r="H131" s="2">
        <v>13</v>
      </c>
      <c r="I131" s="2" t="str">
        <f>VLOOKUP(Tabela2[[#This Row],[Cod Produto]],Dim_Produtos!A:B,2,FALSE)</f>
        <v>Vinho Seco</v>
      </c>
      <c r="J131" s="2" t="str">
        <f>VLOOKUP(Tabela2[[#This Row],[Cod Produto]],Dim_Produtos!A:C,3,FALSE)</f>
        <v>Califónia</v>
      </c>
      <c r="K131" s="2">
        <f>VLOOKUP(M131,Dim_Clientes!$A$1:$E$9,5,FALSE)</f>
        <v>4</v>
      </c>
      <c r="L131" s="2" t="str">
        <f>VLOOKUP(K131,Dim_Score!$A$1:$C$6,3,FALSE)</f>
        <v>Restrições</v>
      </c>
      <c r="M131" s="2">
        <v>6</v>
      </c>
      <c r="N131" s="2" t="str">
        <f t="shared" si="8"/>
        <v>George Clooney</v>
      </c>
      <c r="O131" s="2">
        <f>VLOOKUP(M131,Dim_Clientes!$A$1:$E$9,4,FALSE)</f>
        <v>1</v>
      </c>
      <c r="P131" s="2" t="str">
        <f>VLOOKUP(O131,Dim_Segmentos!$A$1:$D$4,4,FALSE)</f>
        <v>Jovens sem renda morando com os pais</v>
      </c>
      <c r="Q131" s="2" t="str">
        <f>VLOOKUP(O131,Dim_Segmentos!$A$1:$D$4,3,FALSE)</f>
        <v>Sem renda</v>
      </c>
      <c r="R131" s="2">
        <v>5</v>
      </c>
      <c r="S131" s="2" t="str">
        <f>VLOOKUP(Tabela2[[#This Row],[Cod Vendedor]],Dim_Vendedores!$A$1:$H$6,2,FALSE)</f>
        <v>Gamora</v>
      </c>
      <c r="T131" s="17">
        <v>9</v>
      </c>
      <c r="U131" s="17">
        <f>CONCATENATE(Tabela2[[#This Row],[Cod Produto]],Tabela2[[#This Row],[Data]])-1</f>
        <v>1343153</v>
      </c>
      <c r="V131" s="3">
        <f>VLOOKUP(Tabela2[[#This Row],[Cod_busca]],Precos!A:H,8,TRUE)*Tabela2[[#This Row],[Qtide Vendida]]</f>
        <v>135</v>
      </c>
      <c r="W131" s="3">
        <f>VLOOKUP(Tabela2[[#This Row],[Cod_busca]],Precos!A:G,7,TRUE)*Tabela2[[#This Row],[Qtide Vendida]]</f>
        <v>85.5</v>
      </c>
      <c r="X131" s="7">
        <f t="shared" si="6"/>
        <v>49.5</v>
      </c>
    </row>
    <row r="132" spans="1:24" x14ac:dyDescent="0.3">
      <c r="A132" s="2">
        <v>131</v>
      </c>
      <c r="B132" s="17">
        <v>6</v>
      </c>
      <c r="C132" s="16">
        <f>VLOOKUP(B132,Dim_Periodos!$A$1:$D$181,2,FALSE)</f>
        <v>43106</v>
      </c>
      <c r="D132" s="16" t="str">
        <f>VLOOKUP(B132,Dim_Periodos!$A$1:$D$181,3,FALSE)</f>
        <v>Sim</v>
      </c>
      <c r="E132" s="17">
        <f>VLOOKUP(B132,Dim_Periodos!$A$1:$D$181,4,FALSE)</f>
        <v>1</v>
      </c>
      <c r="F132" s="2">
        <v>4</v>
      </c>
      <c r="G132" s="2" t="str">
        <f t="shared" si="7"/>
        <v>Vinhos Ouro</v>
      </c>
      <c r="H132" s="2">
        <v>13</v>
      </c>
      <c r="I132" s="2" t="str">
        <f>VLOOKUP(Tabela2[[#This Row],[Cod Produto]],Dim_Produtos!A:B,2,FALSE)</f>
        <v>Vinho Seco</v>
      </c>
      <c r="J132" s="2" t="str">
        <f>VLOOKUP(Tabela2[[#This Row],[Cod Produto]],Dim_Produtos!A:C,3,FALSE)</f>
        <v>Califónia</v>
      </c>
      <c r="K132" s="2">
        <f>VLOOKUP(M132,Dim_Clientes!$A$1:$E$9,5,FALSE)</f>
        <v>1</v>
      </c>
      <c r="L132" s="2" t="str">
        <f>VLOOKUP(K132,Dim_Score!$A$1:$C$6,3,FALSE)</f>
        <v>Excelente</v>
      </c>
      <c r="M132" s="2">
        <v>1</v>
      </c>
      <c r="N132" s="2" t="str">
        <f t="shared" si="8"/>
        <v>Tom Cruise</v>
      </c>
      <c r="O132" s="2">
        <f>VLOOKUP(M132,Dim_Clientes!$A$1:$E$9,4,FALSE)</f>
        <v>1</v>
      </c>
      <c r="P132" s="2" t="str">
        <f>VLOOKUP(O132,Dim_Segmentos!$A$1:$D$4,4,FALSE)</f>
        <v>Jovens sem renda morando com os pais</v>
      </c>
      <c r="Q132" s="2" t="str">
        <f>VLOOKUP(O132,Dim_Segmentos!$A$1:$D$4,3,FALSE)</f>
        <v>Sem renda</v>
      </c>
      <c r="R132" s="2">
        <v>5</v>
      </c>
      <c r="S132" s="2" t="str">
        <f>VLOOKUP(Tabela2[[#This Row],[Cod Vendedor]],Dim_Vendedores!$A$1:$H$6,2,FALSE)</f>
        <v>Gamora</v>
      </c>
      <c r="T132" s="17">
        <v>1</v>
      </c>
      <c r="U132" s="17">
        <f>CONCATENATE(Tabela2[[#This Row],[Cod Produto]],Tabela2[[#This Row],[Data]])-1</f>
        <v>1343105</v>
      </c>
      <c r="V132" s="3">
        <f>VLOOKUP(Tabela2[[#This Row],[Cod_busca]],Precos!A:H,8,TRUE)*Tabela2[[#This Row],[Qtide Vendida]]</f>
        <v>15</v>
      </c>
      <c r="W132" s="3">
        <f>VLOOKUP(Tabela2[[#This Row],[Cod_busca]],Precos!A:G,7,TRUE)*Tabela2[[#This Row],[Qtide Vendida]]</f>
        <v>9.5</v>
      </c>
      <c r="X132" s="7">
        <f t="shared" si="6"/>
        <v>5.5</v>
      </c>
    </row>
    <row r="133" spans="1:24" x14ac:dyDescent="0.3">
      <c r="A133" s="2">
        <v>132</v>
      </c>
      <c r="B133" s="17">
        <v>5</v>
      </c>
      <c r="C133" s="16">
        <f>VLOOKUP(B133,Dim_Periodos!$A$1:$D$181,2,FALSE)</f>
        <v>43105</v>
      </c>
      <c r="D133" s="16" t="str">
        <f>VLOOKUP(B133,Dim_Periodos!$A$1:$D$181,3,FALSE)</f>
        <v>Não</v>
      </c>
      <c r="E133" s="17">
        <f>VLOOKUP(B133,Dim_Periodos!$A$1:$D$181,4,FALSE)</f>
        <v>1</v>
      </c>
      <c r="F133" s="2">
        <v>1</v>
      </c>
      <c r="G133" s="2" t="str">
        <f t="shared" si="7"/>
        <v>Vinhos S.A</v>
      </c>
      <c r="H133" s="2">
        <v>10</v>
      </c>
      <c r="I133" s="2" t="str">
        <f>VLOOKUP(Tabela2[[#This Row],[Cod Produto]],Dim_Produtos!A:B,2,FALSE)</f>
        <v>Vinho Uva Doce</v>
      </c>
      <c r="J133" s="2" t="str">
        <f>VLOOKUP(Tabela2[[#This Row],[Cod Produto]],Dim_Produtos!A:C,3,FALSE)</f>
        <v>Brasil</v>
      </c>
      <c r="K133" s="2">
        <f>VLOOKUP(M133,Dim_Clientes!$A$1:$E$9,5,FALSE)</f>
        <v>5</v>
      </c>
      <c r="L133" s="2" t="str">
        <f>VLOOKUP(K133,Dim_Score!$A$1:$C$6,3,FALSE)</f>
        <v>Inaceitável</v>
      </c>
      <c r="M133" s="2">
        <v>7</v>
      </c>
      <c r="N133" s="2" t="str">
        <f t="shared" si="8"/>
        <v>Matt Demon</v>
      </c>
      <c r="O133" s="2">
        <f>VLOOKUP(M133,Dim_Clientes!$A$1:$E$9,4,FALSE)</f>
        <v>3</v>
      </c>
      <c r="P133" s="2" t="str">
        <f>VLOOKUP(O133,Dim_Segmentos!$A$1:$D$4,4,FALSE)</f>
        <v>Adultos experientes e estáveis Financeiramente</v>
      </c>
      <c r="Q133" s="2" t="str">
        <f>VLOOKUP(O133,Dim_Segmentos!$A$1:$D$4,3,FALSE)</f>
        <v>Até dez salários</v>
      </c>
      <c r="R133" s="2">
        <v>1</v>
      </c>
      <c r="S133" s="2" t="str">
        <f>VLOOKUP(Tabela2[[#This Row],[Cod Vendedor]],Dim_Vendedores!$A$1:$H$6,2,FALSE)</f>
        <v>Thor</v>
      </c>
      <c r="T133" s="17">
        <v>9</v>
      </c>
      <c r="U133" s="17">
        <f>CONCATENATE(Tabela2[[#This Row],[Cod Produto]],Tabela2[[#This Row],[Data]])-1</f>
        <v>1043104</v>
      </c>
      <c r="V133" s="3">
        <f>VLOOKUP(Tabela2[[#This Row],[Cod_busca]],Precos!A:H,8,TRUE)*Tabela2[[#This Row],[Qtide Vendida]]</f>
        <v>153</v>
      </c>
      <c r="W133" s="3">
        <f>VLOOKUP(Tabela2[[#This Row],[Cod_busca]],Precos!A:G,7,TRUE)*Tabela2[[#This Row],[Qtide Vendida]]</f>
        <v>99</v>
      </c>
      <c r="X133" s="7">
        <f t="shared" si="6"/>
        <v>54</v>
      </c>
    </row>
    <row r="134" spans="1:24" x14ac:dyDescent="0.3">
      <c r="A134" s="2">
        <v>133</v>
      </c>
      <c r="B134" s="17">
        <v>144</v>
      </c>
      <c r="C134" s="16">
        <f>VLOOKUP(B134,Dim_Periodos!$A$1:$D$181,2,FALSE)</f>
        <v>43244</v>
      </c>
      <c r="D134" s="16" t="str">
        <f>VLOOKUP(B134,Dim_Periodos!$A$1:$D$181,3,FALSE)</f>
        <v>Não</v>
      </c>
      <c r="E134" s="17">
        <f>VLOOKUP(B134,Dim_Periodos!$A$1:$D$181,4,FALSE)</f>
        <v>5</v>
      </c>
      <c r="F134" s="2">
        <v>1</v>
      </c>
      <c r="G134" s="2" t="str">
        <f t="shared" si="7"/>
        <v>Vinhos S.A</v>
      </c>
      <c r="H134" s="2">
        <v>13</v>
      </c>
      <c r="I134" s="2" t="str">
        <f>VLOOKUP(Tabela2[[#This Row],[Cod Produto]],Dim_Produtos!A:B,2,FALSE)</f>
        <v>Vinho Seco</v>
      </c>
      <c r="J134" s="2" t="str">
        <f>VLOOKUP(Tabela2[[#This Row],[Cod Produto]],Dim_Produtos!A:C,3,FALSE)</f>
        <v>Califónia</v>
      </c>
      <c r="K134" s="2">
        <f>VLOOKUP(M134,Dim_Clientes!$A$1:$E$9,5,FALSE)</f>
        <v>5</v>
      </c>
      <c r="L134" s="2" t="str">
        <f>VLOOKUP(K134,Dim_Score!$A$1:$C$6,3,FALSE)</f>
        <v>Inaceitável</v>
      </c>
      <c r="M134" s="2">
        <v>7</v>
      </c>
      <c r="N134" s="2" t="str">
        <f t="shared" si="8"/>
        <v>Matt Demon</v>
      </c>
      <c r="O134" s="2">
        <f>VLOOKUP(M134,Dim_Clientes!$A$1:$E$9,4,FALSE)</f>
        <v>3</v>
      </c>
      <c r="P134" s="2" t="str">
        <f>VLOOKUP(O134,Dim_Segmentos!$A$1:$D$4,4,FALSE)</f>
        <v>Adultos experientes e estáveis Financeiramente</v>
      </c>
      <c r="Q134" s="2" t="str">
        <f>VLOOKUP(O134,Dim_Segmentos!$A$1:$D$4,3,FALSE)</f>
        <v>Até dez salários</v>
      </c>
      <c r="R134" s="2">
        <v>4</v>
      </c>
      <c r="S134" s="2" t="str">
        <f>VLOOKUP(Tabela2[[#This Row],[Cod Vendedor]],Dim_Vendedores!$A$1:$H$6,2,FALSE)</f>
        <v>Scarlet</v>
      </c>
      <c r="T134" s="17">
        <v>5</v>
      </c>
      <c r="U134" s="17">
        <f>CONCATENATE(Tabela2[[#This Row],[Cod Produto]],Tabela2[[#This Row],[Data]])-1</f>
        <v>1343243</v>
      </c>
      <c r="V134" s="3">
        <f>VLOOKUP(Tabela2[[#This Row],[Cod_busca]],Precos!A:H,8,TRUE)*Tabela2[[#This Row],[Qtide Vendida]]</f>
        <v>75</v>
      </c>
      <c r="W134" s="3">
        <f>VLOOKUP(Tabela2[[#This Row],[Cod_busca]],Precos!A:G,7,TRUE)*Tabela2[[#This Row],[Qtide Vendida]]</f>
        <v>47.5</v>
      </c>
      <c r="X134" s="7">
        <f t="shared" si="6"/>
        <v>27.5</v>
      </c>
    </row>
    <row r="135" spans="1:24" x14ac:dyDescent="0.3">
      <c r="A135" s="2">
        <v>134</v>
      </c>
      <c r="B135" s="17">
        <v>132</v>
      </c>
      <c r="C135" s="16">
        <f>VLOOKUP(B135,Dim_Periodos!$A$1:$D$181,2,FALSE)</f>
        <v>43232</v>
      </c>
      <c r="D135" s="16" t="str">
        <f>VLOOKUP(B135,Dim_Periodos!$A$1:$D$181,3,FALSE)</f>
        <v>Sim</v>
      </c>
      <c r="E135" s="17">
        <f>VLOOKUP(B135,Dim_Periodos!$A$1:$D$181,4,FALSE)</f>
        <v>5</v>
      </c>
      <c r="F135" s="2">
        <v>3</v>
      </c>
      <c r="G135" s="2" t="str">
        <f t="shared" si="7"/>
        <v>Vinhos LTDA</v>
      </c>
      <c r="H135" s="2">
        <v>10</v>
      </c>
      <c r="I135" s="2" t="str">
        <f>VLOOKUP(Tabela2[[#This Row],[Cod Produto]],Dim_Produtos!A:B,2,FALSE)</f>
        <v>Vinho Uva Doce</v>
      </c>
      <c r="J135" s="2" t="str">
        <f>VLOOKUP(Tabela2[[#This Row],[Cod Produto]],Dim_Produtos!A:C,3,FALSE)</f>
        <v>Brasil</v>
      </c>
      <c r="K135" s="2">
        <f>VLOOKUP(M135,Dim_Clientes!$A$1:$E$9,5,FALSE)</f>
        <v>2</v>
      </c>
      <c r="L135" s="2" t="str">
        <f>VLOOKUP(K135,Dim_Score!$A$1:$C$6,3,FALSE)</f>
        <v xml:space="preserve">Muito Bom </v>
      </c>
      <c r="M135" s="2">
        <v>4</v>
      </c>
      <c r="N135" s="2" t="str">
        <f t="shared" si="8"/>
        <v>Al Pacino</v>
      </c>
      <c r="O135" s="2">
        <f>VLOOKUP(M135,Dim_Clientes!$A$1:$E$9,4,FALSE)</f>
        <v>3</v>
      </c>
      <c r="P135" s="2" t="str">
        <f>VLOOKUP(O135,Dim_Segmentos!$A$1:$D$4,4,FALSE)</f>
        <v>Adultos experientes e estáveis Financeiramente</v>
      </c>
      <c r="Q135" s="2" t="str">
        <f>VLOOKUP(O135,Dim_Segmentos!$A$1:$D$4,3,FALSE)</f>
        <v>Até dez salários</v>
      </c>
      <c r="R135" s="2">
        <v>4</v>
      </c>
      <c r="S135" s="2" t="str">
        <f>VLOOKUP(Tabela2[[#This Row],[Cod Vendedor]],Dim_Vendedores!$A$1:$H$6,2,FALSE)</f>
        <v>Scarlet</v>
      </c>
      <c r="T135" s="17">
        <v>1</v>
      </c>
      <c r="U135" s="17">
        <f>CONCATENATE(Tabela2[[#This Row],[Cod Produto]],Tabela2[[#This Row],[Data]])-1</f>
        <v>1043231</v>
      </c>
      <c r="V135" s="3">
        <f>VLOOKUP(Tabela2[[#This Row],[Cod_busca]],Precos!A:H,8,TRUE)*Tabela2[[#This Row],[Qtide Vendida]]</f>
        <v>17</v>
      </c>
      <c r="W135" s="3">
        <f>VLOOKUP(Tabela2[[#This Row],[Cod_busca]],Precos!A:G,7,TRUE)*Tabela2[[#This Row],[Qtide Vendida]]</f>
        <v>11</v>
      </c>
      <c r="X135" s="7">
        <f t="shared" si="6"/>
        <v>6</v>
      </c>
    </row>
    <row r="136" spans="1:24" x14ac:dyDescent="0.3">
      <c r="A136" s="2">
        <v>135</v>
      </c>
      <c r="B136" s="17">
        <v>74</v>
      </c>
      <c r="C136" s="16">
        <f>VLOOKUP(B136,Dim_Periodos!$A$1:$D$181,2,FALSE)</f>
        <v>43174</v>
      </c>
      <c r="D136" s="16" t="str">
        <f>VLOOKUP(B136,Dim_Periodos!$A$1:$D$181,3,FALSE)</f>
        <v>Não</v>
      </c>
      <c r="E136" s="17">
        <f>VLOOKUP(B136,Dim_Periodos!$A$1:$D$181,4,FALSE)</f>
        <v>3</v>
      </c>
      <c r="F136" s="2">
        <v>3</v>
      </c>
      <c r="G136" s="2" t="str">
        <f t="shared" si="7"/>
        <v>Vinhos LTDA</v>
      </c>
      <c r="H136" s="2">
        <v>13</v>
      </c>
      <c r="I136" s="2" t="str">
        <f>VLOOKUP(Tabela2[[#This Row],[Cod Produto]],Dim_Produtos!A:B,2,FALSE)</f>
        <v>Vinho Seco</v>
      </c>
      <c r="J136" s="2" t="str">
        <f>VLOOKUP(Tabela2[[#This Row],[Cod Produto]],Dim_Produtos!A:C,3,FALSE)</f>
        <v>Califónia</v>
      </c>
      <c r="K136" s="2">
        <f>VLOOKUP(M136,Dim_Clientes!$A$1:$E$9,5,FALSE)</f>
        <v>3</v>
      </c>
      <c r="L136" s="2" t="str">
        <f>VLOOKUP(K136,Dim_Score!$A$1:$C$6,3,FALSE)</f>
        <v>Bom</v>
      </c>
      <c r="M136" s="2">
        <v>5</v>
      </c>
      <c r="N136" s="2" t="str">
        <f t="shared" si="8"/>
        <v>Antonio Banderas</v>
      </c>
      <c r="O136" s="2">
        <f>VLOOKUP(M136,Dim_Clientes!$A$1:$E$9,4,FALSE)</f>
        <v>2</v>
      </c>
      <c r="P136" s="2" t="str">
        <f>VLOOKUP(O136,Dim_Segmentos!$A$1:$D$4,4,FALSE)</f>
        <v>Jovens recém formados</v>
      </c>
      <c r="Q136" s="2" t="str">
        <f>VLOOKUP(O136,Dim_Segmentos!$A$1:$D$4,3,FALSE)</f>
        <v>Dois Salários</v>
      </c>
      <c r="R136" s="2">
        <v>3</v>
      </c>
      <c r="S136" s="2" t="str">
        <f>VLOOKUP(Tabela2[[#This Row],[Cod Vendedor]],Dim_Vendedores!$A$1:$H$6,2,FALSE)</f>
        <v>Hulk</v>
      </c>
      <c r="T136" s="17">
        <v>7</v>
      </c>
      <c r="U136" s="17">
        <f>CONCATENATE(Tabela2[[#This Row],[Cod Produto]],Tabela2[[#This Row],[Data]])-1</f>
        <v>1343173</v>
      </c>
      <c r="V136" s="3">
        <f>VLOOKUP(Tabela2[[#This Row],[Cod_busca]],Precos!A:H,8,TRUE)*Tabela2[[#This Row],[Qtide Vendida]]</f>
        <v>105</v>
      </c>
      <c r="W136" s="3">
        <f>VLOOKUP(Tabela2[[#This Row],[Cod_busca]],Precos!A:G,7,TRUE)*Tabela2[[#This Row],[Qtide Vendida]]</f>
        <v>66.5</v>
      </c>
      <c r="X136" s="7">
        <f t="shared" si="6"/>
        <v>38.5</v>
      </c>
    </row>
    <row r="137" spans="1:24" x14ac:dyDescent="0.3">
      <c r="A137" s="2">
        <v>136</v>
      </c>
      <c r="B137" s="17">
        <v>76</v>
      </c>
      <c r="C137" s="16">
        <f>VLOOKUP(B137,Dim_Periodos!$A$1:$D$181,2,FALSE)</f>
        <v>43176</v>
      </c>
      <c r="D137" s="16" t="str">
        <f>VLOOKUP(B137,Dim_Periodos!$A$1:$D$181,3,FALSE)</f>
        <v>Sim</v>
      </c>
      <c r="E137" s="17">
        <f>VLOOKUP(B137,Dim_Periodos!$A$1:$D$181,4,FALSE)</f>
        <v>3</v>
      </c>
      <c r="F137" s="2">
        <v>4</v>
      </c>
      <c r="G137" s="2" t="str">
        <f t="shared" si="7"/>
        <v>Vinhos Ouro</v>
      </c>
      <c r="H137" s="2">
        <v>10</v>
      </c>
      <c r="I137" s="2" t="str">
        <f>VLOOKUP(Tabela2[[#This Row],[Cod Produto]],Dim_Produtos!A:B,2,FALSE)</f>
        <v>Vinho Uva Doce</v>
      </c>
      <c r="J137" s="2" t="str">
        <f>VLOOKUP(Tabela2[[#This Row],[Cod Produto]],Dim_Produtos!A:C,3,FALSE)</f>
        <v>Brasil</v>
      </c>
      <c r="K137" s="2">
        <f>VLOOKUP(M137,Dim_Clientes!$A$1:$E$9,5,FALSE)</f>
        <v>4</v>
      </c>
      <c r="L137" s="2" t="str">
        <f>VLOOKUP(K137,Dim_Score!$A$1:$C$6,3,FALSE)</f>
        <v>Restrições</v>
      </c>
      <c r="M137" s="2">
        <v>6</v>
      </c>
      <c r="N137" s="2" t="str">
        <f t="shared" si="8"/>
        <v>George Clooney</v>
      </c>
      <c r="O137" s="2">
        <f>VLOOKUP(M137,Dim_Clientes!$A$1:$E$9,4,FALSE)</f>
        <v>1</v>
      </c>
      <c r="P137" s="2" t="str">
        <f>VLOOKUP(O137,Dim_Segmentos!$A$1:$D$4,4,FALSE)</f>
        <v>Jovens sem renda morando com os pais</v>
      </c>
      <c r="Q137" s="2" t="str">
        <f>VLOOKUP(O137,Dim_Segmentos!$A$1:$D$4,3,FALSE)</f>
        <v>Sem renda</v>
      </c>
      <c r="R137" s="2">
        <v>2</v>
      </c>
      <c r="S137" s="2" t="str">
        <f>VLOOKUP(Tabela2[[#This Row],[Cod Vendedor]],Dim_Vendedores!$A$1:$H$6,2,FALSE)</f>
        <v>Batman</v>
      </c>
      <c r="T137" s="17">
        <v>4</v>
      </c>
      <c r="U137" s="17">
        <f>CONCATENATE(Tabela2[[#This Row],[Cod Produto]],Tabela2[[#This Row],[Data]])-1</f>
        <v>1043175</v>
      </c>
      <c r="V137" s="3">
        <f>VLOOKUP(Tabela2[[#This Row],[Cod_busca]],Precos!A:H,8,TRUE)*Tabela2[[#This Row],[Qtide Vendida]]</f>
        <v>68</v>
      </c>
      <c r="W137" s="3">
        <f>VLOOKUP(Tabela2[[#This Row],[Cod_busca]],Precos!A:G,7,TRUE)*Tabela2[[#This Row],[Qtide Vendida]]</f>
        <v>44</v>
      </c>
      <c r="X137" s="7">
        <f t="shared" si="6"/>
        <v>24</v>
      </c>
    </row>
    <row r="138" spans="1:24" x14ac:dyDescent="0.3">
      <c r="A138" s="2">
        <v>137</v>
      </c>
      <c r="B138" s="17">
        <v>142</v>
      </c>
      <c r="C138" s="16">
        <f>VLOOKUP(B138,Dim_Periodos!$A$1:$D$181,2,FALSE)</f>
        <v>43242</v>
      </c>
      <c r="D138" s="16" t="str">
        <f>VLOOKUP(B138,Dim_Periodos!$A$1:$D$181,3,FALSE)</f>
        <v>Não</v>
      </c>
      <c r="E138" s="17">
        <f>VLOOKUP(B138,Dim_Periodos!$A$1:$D$181,4,FALSE)</f>
        <v>5</v>
      </c>
      <c r="F138" s="2">
        <v>1</v>
      </c>
      <c r="G138" s="2" t="str">
        <f t="shared" si="7"/>
        <v>Vinhos S.A</v>
      </c>
      <c r="H138" s="2">
        <v>11</v>
      </c>
      <c r="I138" s="2" t="str">
        <f>VLOOKUP(Tabela2[[#This Row],[Cod Produto]],Dim_Produtos!A:B,2,FALSE)</f>
        <v>Vinho Português</v>
      </c>
      <c r="J138" s="2" t="str">
        <f>VLOOKUP(Tabela2[[#This Row],[Cod Produto]],Dim_Produtos!A:C,3,FALSE)</f>
        <v>Portugal</v>
      </c>
      <c r="K138" s="2">
        <f>VLOOKUP(M138,Dim_Clientes!$A$1:$E$9,5,FALSE)</f>
        <v>3</v>
      </c>
      <c r="L138" s="2" t="str">
        <f>VLOOKUP(K138,Dim_Score!$A$1:$C$6,3,FALSE)</f>
        <v>Bom</v>
      </c>
      <c r="M138" s="2">
        <v>5</v>
      </c>
      <c r="N138" s="2" t="str">
        <f t="shared" si="8"/>
        <v>Antonio Banderas</v>
      </c>
      <c r="O138" s="2">
        <f>VLOOKUP(M138,Dim_Clientes!$A$1:$E$9,4,FALSE)</f>
        <v>2</v>
      </c>
      <c r="P138" s="2" t="str">
        <f>VLOOKUP(O138,Dim_Segmentos!$A$1:$D$4,4,FALSE)</f>
        <v>Jovens recém formados</v>
      </c>
      <c r="Q138" s="2" t="str">
        <f>VLOOKUP(O138,Dim_Segmentos!$A$1:$D$4,3,FALSE)</f>
        <v>Dois Salários</v>
      </c>
      <c r="R138" s="2">
        <v>5</v>
      </c>
      <c r="S138" s="2" t="str">
        <f>VLOOKUP(Tabela2[[#This Row],[Cod Vendedor]],Dim_Vendedores!$A$1:$H$6,2,FALSE)</f>
        <v>Gamora</v>
      </c>
      <c r="T138" s="17">
        <v>5</v>
      </c>
      <c r="U138" s="17">
        <f>CONCATENATE(Tabela2[[#This Row],[Cod Produto]],Tabela2[[#This Row],[Data]])-1</f>
        <v>1143241</v>
      </c>
      <c r="V138" s="3">
        <f>VLOOKUP(Tabela2[[#This Row],[Cod_busca]],Precos!A:H,8,TRUE)*Tabela2[[#This Row],[Qtide Vendida]]</f>
        <v>85</v>
      </c>
      <c r="W138" s="3">
        <f>VLOOKUP(Tabela2[[#This Row],[Cod_busca]],Precos!A:G,7,TRUE)*Tabela2[[#This Row],[Qtide Vendida]]</f>
        <v>45</v>
      </c>
      <c r="X138" s="7">
        <f t="shared" si="6"/>
        <v>40</v>
      </c>
    </row>
    <row r="139" spans="1:24" x14ac:dyDescent="0.3">
      <c r="A139" s="2">
        <v>138</v>
      </c>
      <c r="B139" s="17">
        <v>100</v>
      </c>
      <c r="C139" s="16">
        <f>VLOOKUP(B139,Dim_Periodos!$A$1:$D$181,2,FALSE)</f>
        <v>43200</v>
      </c>
      <c r="D139" s="16" t="str">
        <f>VLOOKUP(B139,Dim_Periodos!$A$1:$D$181,3,FALSE)</f>
        <v>Não</v>
      </c>
      <c r="E139" s="17">
        <f>VLOOKUP(B139,Dim_Periodos!$A$1:$D$181,4,FALSE)</f>
        <v>4</v>
      </c>
      <c r="F139" s="2">
        <v>1</v>
      </c>
      <c r="G139" s="2" t="str">
        <f t="shared" si="7"/>
        <v>Vinhos S.A</v>
      </c>
      <c r="H139" s="2">
        <v>12</v>
      </c>
      <c r="I139" s="2" t="str">
        <f>VLOOKUP(Tabela2[[#This Row],[Cod Produto]],Dim_Produtos!A:B,2,FALSE)</f>
        <v>Vinho Italiano</v>
      </c>
      <c r="J139" s="2" t="str">
        <f>VLOOKUP(Tabela2[[#This Row],[Cod Produto]],Dim_Produtos!A:C,3,FALSE)</f>
        <v>Itália</v>
      </c>
      <c r="K139" s="2">
        <f>VLOOKUP(M139,Dim_Clientes!$A$1:$E$9,5,FALSE)</f>
        <v>5</v>
      </c>
      <c r="L139" s="2" t="str">
        <f>VLOOKUP(K139,Dim_Score!$A$1:$C$6,3,FALSE)</f>
        <v>Inaceitável</v>
      </c>
      <c r="M139" s="2">
        <v>7</v>
      </c>
      <c r="N139" s="2" t="str">
        <f t="shared" si="8"/>
        <v>Matt Demon</v>
      </c>
      <c r="O139" s="2">
        <f>VLOOKUP(M139,Dim_Clientes!$A$1:$E$9,4,FALSE)</f>
        <v>3</v>
      </c>
      <c r="P139" s="2" t="str">
        <f>VLOOKUP(O139,Dim_Segmentos!$A$1:$D$4,4,FALSE)</f>
        <v>Adultos experientes e estáveis Financeiramente</v>
      </c>
      <c r="Q139" s="2" t="str">
        <f>VLOOKUP(O139,Dim_Segmentos!$A$1:$D$4,3,FALSE)</f>
        <v>Até dez salários</v>
      </c>
      <c r="R139" s="2">
        <v>3</v>
      </c>
      <c r="S139" s="2" t="str">
        <f>VLOOKUP(Tabela2[[#This Row],[Cod Vendedor]],Dim_Vendedores!$A$1:$H$6,2,FALSE)</f>
        <v>Hulk</v>
      </c>
      <c r="T139" s="17">
        <v>8</v>
      </c>
      <c r="U139" s="17">
        <f>CONCATENATE(Tabela2[[#This Row],[Cod Produto]],Tabela2[[#This Row],[Data]])-1</f>
        <v>1243199</v>
      </c>
      <c r="V139" s="3">
        <f>VLOOKUP(Tabela2[[#This Row],[Cod_busca]],Precos!A:H,8,TRUE)*Tabela2[[#This Row],[Qtide Vendida]]</f>
        <v>136</v>
      </c>
      <c r="W139" s="3">
        <f>VLOOKUP(Tabela2[[#This Row],[Cod_busca]],Precos!A:G,7,TRUE)*Tabela2[[#This Row],[Qtide Vendida]]</f>
        <v>72</v>
      </c>
      <c r="X139" s="7">
        <f t="shared" si="6"/>
        <v>64</v>
      </c>
    </row>
    <row r="140" spans="1:24" x14ac:dyDescent="0.3">
      <c r="A140" s="2">
        <v>139</v>
      </c>
      <c r="B140" s="17">
        <v>52</v>
      </c>
      <c r="C140" s="16">
        <f>VLOOKUP(B140,Dim_Periodos!$A$1:$D$181,2,FALSE)</f>
        <v>43152</v>
      </c>
      <c r="D140" s="16" t="str">
        <f>VLOOKUP(B140,Dim_Periodos!$A$1:$D$181,3,FALSE)</f>
        <v>Não</v>
      </c>
      <c r="E140" s="17">
        <f>VLOOKUP(B140,Dim_Periodos!$A$1:$D$181,4,FALSE)</f>
        <v>2</v>
      </c>
      <c r="F140" s="2">
        <v>2</v>
      </c>
      <c r="G140" s="2" t="str">
        <f t="shared" si="7"/>
        <v>Uvas S.A</v>
      </c>
      <c r="H140" s="2">
        <v>11</v>
      </c>
      <c r="I140" s="2" t="str">
        <f>VLOOKUP(Tabela2[[#This Row],[Cod Produto]],Dim_Produtos!A:B,2,FALSE)</f>
        <v>Vinho Português</v>
      </c>
      <c r="J140" s="2" t="str">
        <f>VLOOKUP(Tabela2[[#This Row],[Cod Produto]],Dim_Produtos!A:C,3,FALSE)</f>
        <v>Portugal</v>
      </c>
      <c r="K140" s="2">
        <f>VLOOKUP(M140,Dim_Clientes!$A$1:$E$9,5,FALSE)</f>
        <v>1</v>
      </c>
      <c r="L140" s="2" t="str">
        <f>VLOOKUP(K140,Dim_Score!$A$1:$C$6,3,FALSE)</f>
        <v>Excelente</v>
      </c>
      <c r="M140" s="2">
        <v>2</v>
      </c>
      <c r="N140" s="2" t="str">
        <f t="shared" si="8"/>
        <v>Anthony Hopkins</v>
      </c>
      <c r="O140" s="2">
        <f>VLOOKUP(M140,Dim_Clientes!$A$1:$E$9,4,FALSE)</f>
        <v>2</v>
      </c>
      <c r="P140" s="2" t="str">
        <f>VLOOKUP(O140,Dim_Segmentos!$A$1:$D$4,4,FALSE)</f>
        <v>Jovens recém formados</v>
      </c>
      <c r="Q140" s="2" t="str">
        <f>VLOOKUP(O140,Dim_Segmentos!$A$1:$D$4,3,FALSE)</f>
        <v>Dois Salários</v>
      </c>
      <c r="R140" s="2">
        <v>4</v>
      </c>
      <c r="S140" s="2" t="str">
        <f>VLOOKUP(Tabela2[[#This Row],[Cod Vendedor]],Dim_Vendedores!$A$1:$H$6,2,FALSE)</f>
        <v>Scarlet</v>
      </c>
      <c r="T140" s="17">
        <v>3</v>
      </c>
      <c r="U140" s="17">
        <f>CONCATENATE(Tabela2[[#This Row],[Cod Produto]],Tabela2[[#This Row],[Data]])-1</f>
        <v>1143151</v>
      </c>
      <c r="V140" s="3">
        <f>VLOOKUP(Tabela2[[#This Row],[Cod_busca]],Precos!A:H,8,TRUE)*Tabela2[[#This Row],[Qtide Vendida]]</f>
        <v>51</v>
      </c>
      <c r="W140" s="3">
        <f>VLOOKUP(Tabela2[[#This Row],[Cod_busca]],Precos!A:G,7,TRUE)*Tabela2[[#This Row],[Qtide Vendida]]</f>
        <v>33</v>
      </c>
      <c r="X140" s="7">
        <f t="shared" si="6"/>
        <v>18</v>
      </c>
    </row>
    <row r="141" spans="1:24" x14ac:dyDescent="0.3">
      <c r="A141" s="2">
        <v>140</v>
      </c>
      <c r="B141" s="17">
        <v>63</v>
      </c>
      <c r="C141" s="16">
        <f>VLOOKUP(B141,Dim_Periodos!$A$1:$D$181,2,FALSE)</f>
        <v>43163</v>
      </c>
      <c r="D141" s="16" t="str">
        <f>VLOOKUP(B141,Dim_Periodos!$A$1:$D$181,3,FALSE)</f>
        <v>Sim</v>
      </c>
      <c r="E141" s="17">
        <f>VLOOKUP(B141,Dim_Periodos!$A$1:$D$181,4,FALSE)</f>
        <v>3</v>
      </c>
      <c r="F141" s="2">
        <v>2</v>
      </c>
      <c r="G141" s="2" t="str">
        <f t="shared" si="7"/>
        <v>Uvas S.A</v>
      </c>
      <c r="H141" s="2">
        <v>11</v>
      </c>
      <c r="I141" s="2" t="str">
        <f>VLOOKUP(Tabela2[[#This Row],[Cod Produto]],Dim_Produtos!A:B,2,FALSE)</f>
        <v>Vinho Português</v>
      </c>
      <c r="J141" s="2" t="str">
        <f>VLOOKUP(Tabela2[[#This Row],[Cod Produto]],Dim_Produtos!A:C,3,FALSE)</f>
        <v>Portugal</v>
      </c>
      <c r="K141" s="2">
        <f>VLOOKUP(M141,Dim_Clientes!$A$1:$E$9,5,FALSE)</f>
        <v>2</v>
      </c>
      <c r="L141" s="2" t="str">
        <f>VLOOKUP(K141,Dim_Score!$A$1:$C$6,3,FALSE)</f>
        <v xml:space="preserve">Muito Bom </v>
      </c>
      <c r="M141" s="2">
        <v>3</v>
      </c>
      <c r="N141" s="2" t="str">
        <f t="shared" si="8"/>
        <v>Orlando Bloom</v>
      </c>
      <c r="O141" s="2">
        <f>VLOOKUP(M141,Dim_Clientes!$A$1:$E$9,4,FALSE)</f>
        <v>3</v>
      </c>
      <c r="P141" s="2" t="str">
        <f>VLOOKUP(O141,Dim_Segmentos!$A$1:$D$4,4,FALSE)</f>
        <v>Adultos experientes e estáveis Financeiramente</v>
      </c>
      <c r="Q141" s="2" t="str">
        <f>VLOOKUP(O141,Dim_Segmentos!$A$1:$D$4,3,FALSE)</f>
        <v>Até dez salários</v>
      </c>
      <c r="R141" s="2">
        <v>5</v>
      </c>
      <c r="S141" s="2" t="str">
        <f>VLOOKUP(Tabela2[[#This Row],[Cod Vendedor]],Dim_Vendedores!$A$1:$H$6,2,FALSE)</f>
        <v>Gamora</v>
      </c>
      <c r="T141" s="17">
        <v>5</v>
      </c>
      <c r="U141" s="17">
        <f>CONCATENATE(Tabela2[[#This Row],[Cod Produto]],Tabela2[[#This Row],[Data]])-1</f>
        <v>1143162</v>
      </c>
      <c r="V141" s="3">
        <f>VLOOKUP(Tabela2[[#This Row],[Cod_busca]],Precos!A:H,8,TRUE)*Tabela2[[#This Row],[Qtide Vendida]]</f>
        <v>85</v>
      </c>
      <c r="W141" s="3">
        <f>VLOOKUP(Tabela2[[#This Row],[Cod_busca]],Precos!A:G,7,TRUE)*Tabela2[[#This Row],[Qtide Vendida]]</f>
        <v>55</v>
      </c>
      <c r="X141" s="7">
        <f t="shared" si="6"/>
        <v>30</v>
      </c>
    </row>
    <row r="142" spans="1:24" x14ac:dyDescent="0.3">
      <c r="A142" s="2">
        <v>141</v>
      </c>
      <c r="B142" s="17">
        <v>90</v>
      </c>
      <c r="C142" s="16">
        <f>VLOOKUP(B142,Dim_Periodos!$A$1:$D$181,2,FALSE)</f>
        <v>43190</v>
      </c>
      <c r="D142" s="16" t="str">
        <f>VLOOKUP(B142,Dim_Periodos!$A$1:$D$181,3,FALSE)</f>
        <v>Sim</v>
      </c>
      <c r="E142" s="17">
        <f>VLOOKUP(B142,Dim_Periodos!$A$1:$D$181,4,FALSE)</f>
        <v>3</v>
      </c>
      <c r="F142" s="2">
        <v>2</v>
      </c>
      <c r="G142" s="2" t="str">
        <f t="shared" si="7"/>
        <v>Uvas S.A</v>
      </c>
      <c r="H142" s="2">
        <v>10</v>
      </c>
      <c r="I142" s="2" t="str">
        <f>VLOOKUP(Tabela2[[#This Row],[Cod Produto]],Dim_Produtos!A:B,2,FALSE)</f>
        <v>Vinho Uva Doce</v>
      </c>
      <c r="J142" s="2" t="str">
        <f>VLOOKUP(Tabela2[[#This Row],[Cod Produto]],Dim_Produtos!A:C,3,FALSE)</f>
        <v>Brasil</v>
      </c>
      <c r="K142" s="2">
        <f>VLOOKUP(M142,Dim_Clientes!$A$1:$E$9,5,FALSE)</f>
        <v>1</v>
      </c>
      <c r="L142" s="2" t="str">
        <f>VLOOKUP(K142,Dim_Score!$A$1:$C$6,3,FALSE)</f>
        <v>Excelente</v>
      </c>
      <c r="M142" s="2">
        <v>1</v>
      </c>
      <c r="N142" s="2" t="str">
        <f t="shared" si="8"/>
        <v>Tom Cruise</v>
      </c>
      <c r="O142" s="2">
        <f>VLOOKUP(M142,Dim_Clientes!$A$1:$E$9,4,FALSE)</f>
        <v>1</v>
      </c>
      <c r="P142" s="2" t="str">
        <f>VLOOKUP(O142,Dim_Segmentos!$A$1:$D$4,4,FALSE)</f>
        <v>Jovens sem renda morando com os pais</v>
      </c>
      <c r="Q142" s="2" t="str">
        <f>VLOOKUP(O142,Dim_Segmentos!$A$1:$D$4,3,FALSE)</f>
        <v>Sem renda</v>
      </c>
      <c r="R142" s="2">
        <v>5</v>
      </c>
      <c r="S142" s="2" t="str">
        <f>VLOOKUP(Tabela2[[#This Row],[Cod Vendedor]],Dim_Vendedores!$A$1:$H$6,2,FALSE)</f>
        <v>Gamora</v>
      </c>
      <c r="T142" s="17">
        <v>1</v>
      </c>
      <c r="U142" s="17">
        <f>CONCATENATE(Tabela2[[#This Row],[Cod Produto]],Tabela2[[#This Row],[Data]])-1</f>
        <v>1043189</v>
      </c>
      <c r="V142" s="3">
        <f>VLOOKUP(Tabela2[[#This Row],[Cod_busca]],Precos!A:H,8,TRUE)*Tabela2[[#This Row],[Qtide Vendida]]</f>
        <v>17</v>
      </c>
      <c r="W142" s="3">
        <f>VLOOKUP(Tabela2[[#This Row],[Cod_busca]],Precos!A:G,7,TRUE)*Tabela2[[#This Row],[Qtide Vendida]]</f>
        <v>11</v>
      </c>
      <c r="X142" s="7">
        <f t="shared" si="6"/>
        <v>6</v>
      </c>
    </row>
    <row r="143" spans="1:24" x14ac:dyDescent="0.3">
      <c r="A143" s="2">
        <v>142</v>
      </c>
      <c r="B143" s="17">
        <v>174</v>
      </c>
      <c r="C143" s="16">
        <f>VLOOKUP(B143,Dim_Periodos!$A$1:$D$181,2,FALSE)</f>
        <v>43274</v>
      </c>
      <c r="D143" s="16" t="str">
        <f>VLOOKUP(B143,Dim_Periodos!$A$1:$D$181,3,FALSE)</f>
        <v>Sim</v>
      </c>
      <c r="E143" s="17">
        <f>VLOOKUP(B143,Dim_Periodos!$A$1:$D$181,4,FALSE)</f>
        <v>6</v>
      </c>
      <c r="F143" s="2">
        <v>1</v>
      </c>
      <c r="G143" s="2" t="str">
        <f t="shared" si="7"/>
        <v>Vinhos S.A</v>
      </c>
      <c r="H143" s="2">
        <v>11</v>
      </c>
      <c r="I143" s="2" t="str">
        <f>VLOOKUP(Tabela2[[#This Row],[Cod Produto]],Dim_Produtos!A:B,2,FALSE)</f>
        <v>Vinho Português</v>
      </c>
      <c r="J143" s="2" t="str">
        <f>VLOOKUP(Tabela2[[#This Row],[Cod Produto]],Dim_Produtos!A:C,3,FALSE)</f>
        <v>Portugal</v>
      </c>
      <c r="K143" s="2">
        <f>VLOOKUP(M143,Dim_Clientes!$A$1:$E$9,5,FALSE)</f>
        <v>5</v>
      </c>
      <c r="L143" s="2" t="str">
        <f>VLOOKUP(K143,Dim_Score!$A$1:$C$6,3,FALSE)</f>
        <v>Inaceitável</v>
      </c>
      <c r="M143" s="2">
        <v>7</v>
      </c>
      <c r="N143" s="2" t="str">
        <f t="shared" si="8"/>
        <v>Matt Demon</v>
      </c>
      <c r="O143" s="2">
        <f>VLOOKUP(M143,Dim_Clientes!$A$1:$E$9,4,FALSE)</f>
        <v>3</v>
      </c>
      <c r="P143" s="2" t="str">
        <f>VLOOKUP(O143,Dim_Segmentos!$A$1:$D$4,4,FALSE)</f>
        <v>Adultos experientes e estáveis Financeiramente</v>
      </c>
      <c r="Q143" s="2" t="str">
        <f>VLOOKUP(O143,Dim_Segmentos!$A$1:$D$4,3,FALSE)</f>
        <v>Até dez salários</v>
      </c>
      <c r="R143" s="2">
        <v>5</v>
      </c>
      <c r="S143" s="2" t="str">
        <f>VLOOKUP(Tabela2[[#This Row],[Cod Vendedor]],Dim_Vendedores!$A$1:$H$6,2,FALSE)</f>
        <v>Gamora</v>
      </c>
      <c r="T143" s="17">
        <v>6</v>
      </c>
      <c r="U143" s="17">
        <f>CONCATENATE(Tabela2[[#This Row],[Cod Produto]],Tabela2[[#This Row],[Data]])-1</f>
        <v>1143273</v>
      </c>
      <c r="V143" s="3">
        <f>VLOOKUP(Tabela2[[#This Row],[Cod_busca]],Precos!A:H,8,TRUE)*Tabela2[[#This Row],[Qtide Vendida]]</f>
        <v>102</v>
      </c>
      <c r="W143" s="3">
        <f>VLOOKUP(Tabela2[[#This Row],[Cod_busca]],Precos!A:G,7,TRUE)*Tabela2[[#This Row],[Qtide Vendida]]</f>
        <v>54</v>
      </c>
      <c r="X143" s="7">
        <f t="shared" si="6"/>
        <v>48</v>
      </c>
    </row>
    <row r="144" spans="1:24" x14ac:dyDescent="0.3">
      <c r="A144" s="2">
        <v>143</v>
      </c>
      <c r="B144" s="17">
        <v>173</v>
      </c>
      <c r="C144" s="16">
        <f>VLOOKUP(B144,Dim_Periodos!$A$1:$D$181,2,FALSE)</f>
        <v>43273</v>
      </c>
      <c r="D144" s="16" t="str">
        <f>VLOOKUP(B144,Dim_Periodos!$A$1:$D$181,3,FALSE)</f>
        <v>Não</v>
      </c>
      <c r="E144" s="17">
        <f>VLOOKUP(B144,Dim_Periodos!$A$1:$D$181,4,FALSE)</f>
        <v>6</v>
      </c>
      <c r="F144" s="2">
        <v>2</v>
      </c>
      <c r="G144" s="2" t="str">
        <f t="shared" si="7"/>
        <v>Uvas S.A</v>
      </c>
      <c r="H144" s="2">
        <v>13</v>
      </c>
      <c r="I144" s="2" t="str">
        <f>VLOOKUP(Tabela2[[#This Row],[Cod Produto]],Dim_Produtos!A:B,2,FALSE)</f>
        <v>Vinho Seco</v>
      </c>
      <c r="J144" s="2" t="str">
        <f>VLOOKUP(Tabela2[[#This Row],[Cod Produto]],Dim_Produtos!A:C,3,FALSE)</f>
        <v>Califónia</v>
      </c>
      <c r="K144" s="2">
        <f>VLOOKUP(M144,Dim_Clientes!$A$1:$E$9,5,FALSE)</f>
        <v>3</v>
      </c>
      <c r="L144" s="2" t="str">
        <f>VLOOKUP(K144,Dim_Score!$A$1:$C$6,3,FALSE)</f>
        <v>Bom</v>
      </c>
      <c r="M144" s="2">
        <v>5</v>
      </c>
      <c r="N144" s="2" t="str">
        <f t="shared" si="8"/>
        <v>Antonio Banderas</v>
      </c>
      <c r="O144" s="2">
        <f>VLOOKUP(M144,Dim_Clientes!$A$1:$E$9,4,FALSE)</f>
        <v>2</v>
      </c>
      <c r="P144" s="2" t="str">
        <f>VLOOKUP(O144,Dim_Segmentos!$A$1:$D$4,4,FALSE)</f>
        <v>Jovens recém formados</v>
      </c>
      <c r="Q144" s="2" t="str">
        <f>VLOOKUP(O144,Dim_Segmentos!$A$1:$D$4,3,FALSE)</f>
        <v>Dois Salários</v>
      </c>
      <c r="R144" s="2">
        <v>4</v>
      </c>
      <c r="S144" s="2" t="str">
        <f>VLOOKUP(Tabela2[[#This Row],[Cod Vendedor]],Dim_Vendedores!$A$1:$H$6,2,FALSE)</f>
        <v>Scarlet</v>
      </c>
      <c r="T144" s="17">
        <v>7</v>
      </c>
      <c r="U144" s="17">
        <f>CONCATENATE(Tabela2[[#This Row],[Cod Produto]],Tabela2[[#This Row],[Data]])-1</f>
        <v>1343272</v>
      </c>
      <c r="V144" s="3">
        <f>VLOOKUP(Tabela2[[#This Row],[Cod_busca]],Precos!A:H,8,TRUE)*Tabela2[[#This Row],[Qtide Vendida]]</f>
        <v>105</v>
      </c>
      <c r="W144" s="3">
        <f>VLOOKUP(Tabela2[[#This Row],[Cod_busca]],Precos!A:G,7,TRUE)*Tabela2[[#This Row],[Qtide Vendida]]</f>
        <v>66.5</v>
      </c>
      <c r="X144" s="7">
        <f t="shared" si="6"/>
        <v>38.5</v>
      </c>
    </row>
    <row r="145" spans="1:24" x14ac:dyDescent="0.3">
      <c r="A145" s="2">
        <v>144</v>
      </c>
      <c r="B145" s="17">
        <v>122</v>
      </c>
      <c r="C145" s="16">
        <f>VLOOKUP(B145,Dim_Periodos!$A$1:$D$181,2,FALSE)</f>
        <v>43222</v>
      </c>
      <c r="D145" s="16" t="str">
        <f>VLOOKUP(B145,Dim_Periodos!$A$1:$D$181,3,FALSE)</f>
        <v>Não</v>
      </c>
      <c r="E145" s="17">
        <f>VLOOKUP(B145,Dim_Periodos!$A$1:$D$181,4,FALSE)</f>
        <v>5</v>
      </c>
      <c r="F145" s="2">
        <v>2</v>
      </c>
      <c r="G145" s="2" t="str">
        <f t="shared" si="7"/>
        <v>Uvas S.A</v>
      </c>
      <c r="H145" s="2">
        <v>9</v>
      </c>
      <c r="I145" s="2" t="str">
        <f>VLOOKUP(Tabela2[[#This Row],[Cod Produto]],Dim_Produtos!A:B,2,FALSE)</f>
        <v>Vinho Uva Verde</v>
      </c>
      <c r="J145" s="2" t="str">
        <f>VLOOKUP(Tabela2[[#This Row],[Cod Produto]],Dim_Produtos!A:C,3,FALSE)</f>
        <v>Brasil</v>
      </c>
      <c r="K145" s="2">
        <f>VLOOKUP(M145,Dim_Clientes!$A$1:$E$9,5,FALSE)</f>
        <v>4</v>
      </c>
      <c r="L145" s="2" t="str">
        <f>VLOOKUP(K145,Dim_Score!$A$1:$C$6,3,FALSE)</f>
        <v>Restrições</v>
      </c>
      <c r="M145" s="2">
        <v>6</v>
      </c>
      <c r="N145" s="2" t="str">
        <f t="shared" si="8"/>
        <v>George Clooney</v>
      </c>
      <c r="O145" s="2">
        <f>VLOOKUP(M145,Dim_Clientes!$A$1:$E$9,4,FALSE)</f>
        <v>1</v>
      </c>
      <c r="P145" s="2" t="str">
        <f>VLOOKUP(O145,Dim_Segmentos!$A$1:$D$4,4,FALSE)</f>
        <v>Jovens sem renda morando com os pais</v>
      </c>
      <c r="Q145" s="2" t="str">
        <f>VLOOKUP(O145,Dim_Segmentos!$A$1:$D$4,3,FALSE)</f>
        <v>Sem renda</v>
      </c>
      <c r="R145" s="2">
        <v>2</v>
      </c>
      <c r="S145" s="2" t="str">
        <f>VLOOKUP(Tabela2[[#This Row],[Cod Vendedor]],Dim_Vendedores!$A$1:$H$6,2,FALSE)</f>
        <v>Batman</v>
      </c>
      <c r="T145" s="17">
        <v>2</v>
      </c>
      <c r="U145" s="17">
        <f>CONCATENATE(Tabela2[[#This Row],[Cod Produto]],Tabela2[[#This Row],[Data]])-1</f>
        <v>943221</v>
      </c>
      <c r="V145" s="3">
        <f>VLOOKUP(Tabela2[[#This Row],[Cod_busca]],Precos!A:H,8,TRUE)*Tabela2[[#This Row],[Qtide Vendida]]</f>
        <v>32</v>
      </c>
      <c r="W145" s="3">
        <f>VLOOKUP(Tabela2[[#This Row],[Cod_busca]],Precos!A:G,7,TRUE)*Tabela2[[#This Row],[Qtide Vendida]]</f>
        <v>20</v>
      </c>
      <c r="X145" s="7">
        <f t="shared" si="6"/>
        <v>12</v>
      </c>
    </row>
    <row r="146" spans="1:24" x14ac:dyDescent="0.3">
      <c r="A146" s="2">
        <v>145</v>
      </c>
      <c r="B146" s="17">
        <v>94</v>
      </c>
      <c r="C146" s="16">
        <f>VLOOKUP(B146,Dim_Periodos!$A$1:$D$181,2,FALSE)</f>
        <v>43194</v>
      </c>
      <c r="D146" s="16" t="str">
        <f>VLOOKUP(B146,Dim_Periodos!$A$1:$D$181,3,FALSE)</f>
        <v>Não</v>
      </c>
      <c r="E146" s="17">
        <f>VLOOKUP(B146,Dim_Periodos!$A$1:$D$181,4,FALSE)</f>
        <v>4</v>
      </c>
      <c r="F146" s="2">
        <v>3</v>
      </c>
      <c r="G146" s="2" t="str">
        <f t="shared" si="7"/>
        <v>Vinhos LTDA</v>
      </c>
      <c r="H146" s="2">
        <v>13</v>
      </c>
      <c r="I146" s="2" t="str">
        <f>VLOOKUP(Tabela2[[#This Row],[Cod Produto]],Dim_Produtos!A:B,2,FALSE)</f>
        <v>Vinho Seco</v>
      </c>
      <c r="J146" s="2" t="str">
        <f>VLOOKUP(Tabela2[[#This Row],[Cod Produto]],Dim_Produtos!A:C,3,FALSE)</f>
        <v>Califónia</v>
      </c>
      <c r="K146" s="2">
        <f>VLOOKUP(M146,Dim_Clientes!$A$1:$E$9,5,FALSE)</f>
        <v>5</v>
      </c>
      <c r="L146" s="2" t="str">
        <f>VLOOKUP(K146,Dim_Score!$A$1:$C$6,3,FALSE)</f>
        <v>Inaceitável</v>
      </c>
      <c r="M146" s="2">
        <v>7</v>
      </c>
      <c r="N146" s="2" t="str">
        <f t="shared" si="8"/>
        <v>Matt Demon</v>
      </c>
      <c r="O146" s="2">
        <f>VLOOKUP(M146,Dim_Clientes!$A$1:$E$9,4,FALSE)</f>
        <v>3</v>
      </c>
      <c r="P146" s="2" t="str">
        <f>VLOOKUP(O146,Dim_Segmentos!$A$1:$D$4,4,FALSE)</f>
        <v>Adultos experientes e estáveis Financeiramente</v>
      </c>
      <c r="Q146" s="2" t="str">
        <f>VLOOKUP(O146,Dim_Segmentos!$A$1:$D$4,3,FALSE)</f>
        <v>Até dez salários</v>
      </c>
      <c r="R146" s="2">
        <v>5</v>
      </c>
      <c r="S146" s="2" t="str">
        <f>VLOOKUP(Tabela2[[#This Row],[Cod Vendedor]],Dim_Vendedores!$A$1:$H$6,2,FALSE)</f>
        <v>Gamora</v>
      </c>
      <c r="T146" s="17">
        <v>4</v>
      </c>
      <c r="U146" s="17">
        <f>CONCATENATE(Tabela2[[#This Row],[Cod Produto]],Tabela2[[#This Row],[Data]])-1</f>
        <v>1343193</v>
      </c>
      <c r="V146" s="3">
        <f>VLOOKUP(Tabela2[[#This Row],[Cod_busca]],Precos!A:H,8,TRUE)*Tabela2[[#This Row],[Qtide Vendida]]</f>
        <v>60</v>
      </c>
      <c r="W146" s="3">
        <f>VLOOKUP(Tabela2[[#This Row],[Cod_busca]],Precos!A:G,7,TRUE)*Tabela2[[#This Row],[Qtide Vendida]]</f>
        <v>38</v>
      </c>
      <c r="X146" s="7">
        <f t="shared" si="6"/>
        <v>22</v>
      </c>
    </row>
    <row r="147" spans="1:24" x14ac:dyDescent="0.3">
      <c r="A147" s="2">
        <v>146</v>
      </c>
      <c r="B147" s="17">
        <v>158</v>
      </c>
      <c r="C147" s="16">
        <f>VLOOKUP(B147,Dim_Periodos!$A$1:$D$181,2,FALSE)</f>
        <v>43258</v>
      </c>
      <c r="D147" s="16" t="str">
        <f>VLOOKUP(B147,Dim_Periodos!$A$1:$D$181,3,FALSE)</f>
        <v>Não</v>
      </c>
      <c r="E147" s="17">
        <f>VLOOKUP(B147,Dim_Periodos!$A$1:$D$181,4,FALSE)</f>
        <v>6</v>
      </c>
      <c r="F147" s="2">
        <v>2</v>
      </c>
      <c r="G147" s="2" t="str">
        <f t="shared" si="7"/>
        <v>Uvas S.A</v>
      </c>
      <c r="H147" s="2">
        <v>13</v>
      </c>
      <c r="I147" s="2" t="str">
        <f>VLOOKUP(Tabela2[[#This Row],[Cod Produto]],Dim_Produtos!A:B,2,FALSE)</f>
        <v>Vinho Seco</v>
      </c>
      <c r="J147" s="2" t="str">
        <f>VLOOKUP(Tabela2[[#This Row],[Cod Produto]],Dim_Produtos!A:C,3,FALSE)</f>
        <v>Califónia</v>
      </c>
      <c r="K147" s="2">
        <f>VLOOKUP(M147,Dim_Clientes!$A$1:$E$9,5,FALSE)</f>
        <v>3</v>
      </c>
      <c r="L147" s="2" t="str">
        <f>VLOOKUP(K147,Dim_Score!$A$1:$C$6,3,FALSE)</f>
        <v>Bom</v>
      </c>
      <c r="M147" s="2">
        <v>5</v>
      </c>
      <c r="N147" s="2" t="str">
        <f t="shared" si="8"/>
        <v>Antonio Banderas</v>
      </c>
      <c r="O147" s="2">
        <f>VLOOKUP(M147,Dim_Clientes!$A$1:$E$9,4,FALSE)</f>
        <v>2</v>
      </c>
      <c r="P147" s="2" t="str">
        <f>VLOOKUP(O147,Dim_Segmentos!$A$1:$D$4,4,FALSE)</f>
        <v>Jovens recém formados</v>
      </c>
      <c r="Q147" s="2" t="str">
        <f>VLOOKUP(O147,Dim_Segmentos!$A$1:$D$4,3,FALSE)</f>
        <v>Dois Salários</v>
      </c>
      <c r="R147" s="2">
        <v>2</v>
      </c>
      <c r="S147" s="2" t="str">
        <f>VLOOKUP(Tabela2[[#This Row],[Cod Vendedor]],Dim_Vendedores!$A$1:$H$6,2,FALSE)</f>
        <v>Batman</v>
      </c>
      <c r="T147" s="17">
        <v>1</v>
      </c>
      <c r="U147" s="17">
        <f>CONCATENATE(Tabela2[[#This Row],[Cod Produto]],Tabela2[[#This Row],[Data]])-1</f>
        <v>1343257</v>
      </c>
      <c r="V147" s="3">
        <f>VLOOKUP(Tabela2[[#This Row],[Cod_busca]],Precos!A:H,8,TRUE)*Tabela2[[#This Row],[Qtide Vendida]]</f>
        <v>15</v>
      </c>
      <c r="W147" s="3">
        <f>VLOOKUP(Tabela2[[#This Row],[Cod_busca]],Precos!A:G,7,TRUE)*Tabela2[[#This Row],[Qtide Vendida]]</f>
        <v>9.5</v>
      </c>
      <c r="X147" s="7">
        <f t="shared" si="6"/>
        <v>5.5</v>
      </c>
    </row>
    <row r="148" spans="1:24" x14ac:dyDescent="0.3">
      <c r="A148" s="2">
        <v>147</v>
      </c>
      <c r="B148" s="17">
        <v>6</v>
      </c>
      <c r="C148" s="16">
        <f>VLOOKUP(B148,Dim_Periodos!$A$1:$D$181,2,FALSE)</f>
        <v>43106</v>
      </c>
      <c r="D148" s="16" t="str">
        <f>VLOOKUP(B148,Dim_Periodos!$A$1:$D$181,3,FALSE)</f>
        <v>Sim</v>
      </c>
      <c r="E148" s="17">
        <f>VLOOKUP(B148,Dim_Periodos!$A$1:$D$181,4,FALSE)</f>
        <v>1</v>
      </c>
      <c r="F148" s="2">
        <v>2</v>
      </c>
      <c r="G148" s="2" t="str">
        <f t="shared" si="7"/>
        <v>Uvas S.A</v>
      </c>
      <c r="H148" s="2">
        <v>13</v>
      </c>
      <c r="I148" s="2" t="str">
        <f>VLOOKUP(Tabela2[[#This Row],[Cod Produto]],Dim_Produtos!A:B,2,FALSE)</f>
        <v>Vinho Seco</v>
      </c>
      <c r="J148" s="2" t="str">
        <f>VLOOKUP(Tabela2[[#This Row],[Cod Produto]],Dim_Produtos!A:C,3,FALSE)</f>
        <v>Califónia</v>
      </c>
      <c r="K148" s="2">
        <f>VLOOKUP(M148,Dim_Clientes!$A$1:$E$9,5,FALSE)</f>
        <v>4</v>
      </c>
      <c r="L148" s="2" t="str">
        <f>VLOOKUP(K148,Dim_Score!$A$1:$C$6,3,FALSE)</f>
        <v>Restrições</v>
      </c>
      <c r="M148" s="2">
        <v>6</v>
      </c>
      <c r="N148" s="2" t="str">
        <f t="shared" si="8"/>
        <v>George Clooney</v>
      </c>
      <c r="O148" s="2">
        <f>VLOOKUP(M148,Dim_Clientes!$A$1:$E$9,4,FALSE)</f>
        <v>1</v>
      </c>
      <c r="P148" s="2" t="str">
        <f>VLOOKUP(O148,Dim_Segmentos!$A$1:$D$4,4,FALSE)</f>
        <v>Jovens sem renda morando com os pais</v>
      </c>
      <c r="Q148" s="2" t="str">
        <f>VLOOKUP(O148,Dim_Segmentos!$A$1:$D$4,3,FALSE)</f>
        <v>Sem renda</v>
      </c>
      <c r="R148" s="2">
        <v>3</v>
      </c>
      <c r="S148" s="2" t="str">
        <f>VLOOKUP(Tabela2[[#This Row],[Cod Vendedor]],Dim_Vendedores!$A$1:$H$6,2,FALSE)</f>
        <v>Hulk</v>
      </c>
      <c r="T148" s="17">
        <v>5</v>
      </c>
      <c r="U148" s="17">
        <f>CONCATENATE(Tabela2[[#This Row],[Cod Produto]],Tabela2[[#This Row],[Data]])-1</f>
        <v>1343105</v>
      </c>
      <c r="V148" s="3">
        <f>VLOOKUP(Tabela2[[#This Row],[Cod_busca]],Precos!A:H,8,TRUE)*Tabela2[[#This Row],[Qtide Vendida]]</f>
        <v>75</v>
      </c>
      <c r="W148" s="3">
        <f>VLOOKUP(Tabela2[[#This Row],[Cod_busca]],Precos!A:G,7,TRUE)*Tabela2[[#This Row],[Qtide Vendida]]</f>
        <v>47.5</v>
      </c>
      <c r="X148" s="7">
        <f t="shared" si="6"/>
        <v>27.5</v>
      </c>
    </row>
    <row r="149" spans="1:24" x14ac:dyDescent="0.3">
      <c r="A149" s="2">
        <v>148</v>
      </c>
      <c r="B149" s="17">
        <v>105</v>
      </c>
      <c r="C149" s="16">
        <f>VLOOKUP(B149,Dim_Periodos!$A$1:$D$181,2,FALSE)</f>
        <v>43205</v>
      </c>
      <c r="D149" s="16" t="str">
        <f>VLOOKUP(B149,Dim_Periodos!$A$1:$D$181,3,FALSE)</f>
        <v>Sim</v>
      </c>
      <c r="E149" s="17">
        <f>VLOOKUP(B149,Dim_Periodos!$A$1:$D$181,4,FALSE)</f>
        <v>4</v>
      </c>
      <c r="F149" s="2">
        <v>1</v>
      </c>
      <c r="G149" s="2" t="str">
        <f t="shared" si="7"/>
        <v>Vinhos S.A</v>
      </c>
      <c r="H149" s="2">
        <v>9</v>
      </c>
      <c r="I149" s="2" t="str">
        <f>VLOOKUP(Tabela2[[#This Row],[Cod Produto]],Dim_Produtos!A:B,2,FALSE)</f>
        <v>Vinho Uva Verde</v>
      </c>
      <c r="J149" s="2" t="str">
        <f>VLOOKUP(Tabela2[[#This Row],[Cod Produto]],Dim_Produtos!A:C,3,FALSE)</f>
        <v>Brasil</v>
      </c>
      <c r="K149" s="2">
        <f>VLOOKUP(M149,Dim_Clientes!$A$1:$E$9,5,FALSE)</f>
        <v>2</v>
      </c>
      <c r="L149" s="2" t="str">
        <f>VLOOKUP(K149,Dim_Score!$A$1:$C$6,3,FALSE)</f>
        <v xml:space="preserve">Muito Bom </v>
      </c>
      <c r="M149" s="2">
        <v>4</v>
      </c>
      <c r="N149" s="2" t="str">
        <f t="shared" si="8"/>
        <v>Al Pacino</v>
      </c>
      <c r="O149" s="2">
        <f>VLOOKUP(M149,Dim_Clientes!$A$1:$E$9,4,FALSE)</f>
        <v>3</v>
      </c>
      <c r="P149" s="2" t="str">
        <f>VLOOKUP(O149,Dim_Segmentos!$A$1:$D$4,4,FALSE)</f>
        <v>Adultos experientes e estáveis Financeiramente</v>
      </c>
      <c r="Q149" s="2" t="str">
        <f>VLOOKUP(O149,Dim_Segmentos!$A$1:$D$4,3,FALSE)</f>
        <v>Até dez salários</v>
      </c>
      <c r="R149" s="2">
        <v>3</v>
      </c>
      <c r="S149" s="2" t="str">
        <f>VLOOKUP(Tabela2[[#This Row],[Cod Vendedor]],Dim_Vendedores!$A$1:$H$6,2,FALSE)</f>
        <v>Hulk</v>
      </c>
      <c r="T149" s="17">
        <v>9</v>
      </c>
      <c r="U149" s="17">
        <f>CONCATENATE(Tabela2[[#This Row],[Cod Produto]],Tabela2[[#This Row],[Data]])-1</f>
        <v>943204</v>
      </c>
      <c r="V149" s="3">
        <f>VLOOKUP(Tabela2[[#This Row],[Cod_busca]],Precos!A:H,8,TRUE)*Tabela2[[#This Row],[Qtide Vendida]]</f>
        <v>144</v>
      </c>
      <c r="W149" s="3">
        <f>VLOOKUP(Tabela2[[#This Row],[Cod_busca]],Precos!A:G,7,TRUE)*Tabela2[[#This Row],[Qtide Vendida]]</f>
        <v>90</v>
      </c>
      <c r="X149" s="7">
        <f t="shared" si="6"/>
        <v>54</v>
      </c>
    </row>
    <row r="150" spans="1:24" x14ac:dyDescent="0.3">
      <c r="A150" s="2">
        <v>149</v>
      </c>
      <c r="B150" s="17">
        <v>173</v>
      </c>
      <c r="C150" s="16">
        <f>VLOOKUP(B150,Dim_Periodos!$A$1:$D$181,2,FALSE)</f>
        <v>43273</v>
      </c>
      <c r="D150" s="16" t="str">
        <f>VLOOKUP(B150,Dim_Periodos!$A$1:$D$181,3,FALSE)</f>
        <v>Não</v>
      </c>
      <c r="E150" s="17">
        <f>VLOOKUP(B150,Dim_Periodos!$A$1:$D$181,4,FALSE)</f>
        <v>6</v>
      </c>
      <c r="F150" s="2">
        <v>4</v>
      </c>
      <c r="G150" s="2" t="str">
        <f t="shared" si="7"/>
        <v>Vinhos Ouro</v>
      </c>
      <c r="H150" s="2">
        <v>11</v>
      </c>
      <c r="I150" s="2" t="str">
        <f>VLOOKUP(Tabela2[[#This Row],[Cod Produto]],Dim_Produtos!A:B,2,FALSE)</f>
        <v>Vinho Português</v>
      </c>
      <c r="J150" s="2" t="str">
        <f>VLOOKUP(Tabela2[[#This Row],[Cod Produto]],Dim_Produtos!A:C,3,FALSE)</f>
        <v>Portugal</v>
      </c>
      <c r="K150" s="2">
        <f>VLOOKUP(M150,Dim_Clientes!$A$1:$E$9,5,FALSE)</f>
        <v>5</v>
      </c>
      <c r="L150" s="2" t="str">
        <f>VLOOKUP(K150,Dim_Score!$A$1:$C$6,3,FALSE)</f>
        <v>Inaceitável</v>
      </c>
      <c r="M150" s="2">
        <v>7</v>
      </c>
      <c r="N150" s="2" t="str">
        <f t="shared" si="8"/>
        <v>Matt Demon</v>
      </c>
      <c r="O150" s="2">
        <f>VLOOKUP(M150,Dim_Clientes!$A$1:$E$9,4,FALSE)</f>
        <v>3</v>
      </c>
      <c r="P150" s="2" t="str">
        <f>VLOOKUP(O150,Dim_Segmentos!$A$1:$D$4,4,FALSE)</f>
        <v>Adultos experientes e estáveis Financeiramente</v>
      </c>
      <c r="Q150" s="2" t="str">
        <f>VLOOKUP(O150,Dim_Segmentos!$A$1:$D$4,3,FALSE)</f>
        <v>Até dez salários</v>
      </c>
      <c r="R150" s="2">
        <v>2</v>
      </c>
      <c r="S150" s="2" t="str">
        <f>VLOOKUP(Tabela2[[#This Row],[Cod Vendedor]],Dim_Vendedores!$A$1:$H$6,2,FALSE)</f>
        <v>Batman</v>
      </c>
      <c r="T150" s="17">
        <v>6</v>
      </c>
      <c r="U150" s="17">
        <f>CONCATENATE(Tabela2[[#This Row],[Cod Produto]],Tabela2[[#This Row],[Data]])-1</f>
        <v>1143272</v>
      </c>
      <c r="V150" s="3">
        <f>VLOOKUP(Tabela2[[#This Row],[Cod_busca]],Precos!A:H,8,TRUE)*Tabela2[[#This Row],[Qtide Vendida]]</f>
        <v>102</v>
      </c>
      <c r="W150" s="3">
        <f>VLOOKUP(Tabela2[[#This Row],[Cod_busca]],Precos!A:G,7,TRUE)*Tabela2[[#This Row],[Qtide Vendida]]</f>
        <v>54</v>
      </c>
      <c r="X150" s="7">
        <f t="shared" si="6"/>
        <v>48</v>
      </c>
    </row>
    <row r="151" spans="1:24" x14ac:dyDescent="0.3">
      <c r="A151" s="2">
        <v>150</v>
      </c>
      <c r="B151" s="17">
        <v>57</v>
      </c>
      <c r="C151" s="16">
        <f>VLOOKUP(B151,Dim_Periodos!$A$1:$D$181,2,FALSE)</f>
        <v>43157</v>
      </c>
      <c r="D151" s="16" t="str">
        <f>VLOOKUP(B151,Dim_Periodos!$A$1:$D$181,3,FALSE)</f>
        <v>Não</v>
      </c>
      <c r="E151" s="17">
        <f>VLOOKUP(B151,Dim_Periodos!$A$1:$D$181,4,FALSE)</f>
        <v>2</v>
      </c>
      <c r="F151" s="2">
        <v>3</v>
      </c>
      <c r="G151" s="2" t="str">
        <f t="shared" si="7"/>
        <v>Vinhos LTDA</v>
      </c>
      <c r="H151" s="2">
        <v>14</v>
      </c>
      <c r="I151" s="2" t="str">
        <f>VLOOKUP(Tabela2[[#This Row],[Cod Produto]],Dim_Produtos!A:B,2,FALSE)</f>
        <v>Vinho Tinto</v>
      </c>
      <c r="J151" s="2" t="str">
        <f>VLOOKUP(Tabela2[[#This Row],[Cod Produto]],Dim_Produtos!A:C,3,FALSE)</f>
        <v>Inglaterra</v>
      </c>
      <c r="K151" s="2">
        <f>VLOOKUP(M151,Dim_Clientes!$A$1:$E$9,5,FALSE)</f>
        <v>5</v>
      </c>
      <c r="L151" s="2" t="str">
        <f>VLOOKUP(K151,Dim_Score!$A$1:$C$6,3,FALSE)</f>
        <v>Inaceitável</v>
      </c>
      <c r="M151" s="2">
        <v>7</v>
      </c>
      <c r="N151" s="2" t="str">
        <f t="shared" si="8"/>
        <v>Matt Demon</v>
      </c>
      <c r="O151" s="2">
        <f>VLOOKUP(M151,Dim_Clientes!$A$1:$E$9,4,FALSE)</f>
        <v>3</v>
      </c>
      <c r="P151" s="2" t="str">
        <f>VLOOKUP(O151,Dim_Segmentos!$A$1:$D$4,4,FALSE)</f>
        <v>Adultos experientes e estáveis Financeiramente</v>
      </c>
      <c r="Q151" s="2" t="str">
        <f>VLOOKUP(O151,Dim_Segmentos!$A$1:$D$4,3,FALSE)</f>
        <v>Até dez salários</v>
      </c>
      <c r="R151" s="2">
        <v>4</v>
      </c>
      <c r="S151" s="2" t="str">
        <f>VLOOKUP(Tabela2[[#This Row],[Cod Vendedor]],Dim_Vendedores!$A$1:$H$6,2,FALSE)</f>
        <v>Scarlet</v>
      </c>
      <c r="T151" s="17">
        <v>6</v>
      </c>
      <c r="U151" s="17">
        <f>CONCATENATE(Tabela2[[#This Row],[Cod Produto]],Tabela2[[#This Row],[Data]])-1</f>
        <v>1443156</v>
      </c>
      <c r="V151" s="3">
        <f>VLOOKUP(Tabela2[[#This Row],[Cod_busca]],Precos!A:H,8,TRUE)*Tabela2[[#This Row],[Qtide Vendida]]</f>
        <v>96</v>
      </c>
      <c r="W151" s="3">
        <f>VLOOKUP(Tabela2[[#This Row],[Cod_busca]],Precos!A:G,7,TRUE)*Tabela2[[#This Row],[Qtide Vendida]]</f>
        <v>60</v>
      </c>
      <c r="X151" s="7">
        <f t="shared" si="6"/>
        <v>36</v>
      </c>
    </row>
    <row r="152" spans="1:24" x14ac:dyDescent="0.3">
      <c r="A152" s="2">
        <v>151</v>
      </c>
      <c r="B152" s="17">
        <v>131</v>
      </c>
      <c r="C152" s="16">
        <f>VLOOKUP(B152,Dim_Periodos!$A$1:$D$181,2,FALSE)</f>
        <v>43231</v>
      </c>
      <c r="D152" s="16" t="str">
        <f>VLOOKUP(B152,Dim_Periodos!$A$1:$D$181,3,FALSE)</f>
        <v>Não</v>
      </c>
      <c r="E152" s="17">
        <f>VLOOKUP(B152,Dim_Periodos!$A$1:$D$181,4,FALSE)</f>
        <v>5</v>
      </c>
      <c r="F152" s="2">
        <v>2</v>
      </c>
      <c r="G152" s="2" t="str">
        <f t="shared" si="7"/>
        <v>Uvas S.A</v>
      </c>
      <c r="H152" s="2">
        <v>9</v>
      </c>
      <c r="I152" s="2" t="str">
        <f>VLOOKUP(Tabela2[[#This Row],[Cod Produto]],Dim_Produtos!A:B,2,FALSE)</f>
        <v>Vinho Uva Verde</v>
      </c>
      <c r="J152" s="2" t="str">
        <f>VLOOKUP(Tabela2[[#This Row],[Cod Produto]],Dim_Produtos!A:C,3,FALSE)</f>
        <v>Brasil</v>
      </c>
      <c r="K152" s="2">
        <f>VLOOKUP(M152,Dim_Clientes!$A$1:$E$9,5,FALSE)</f>
        <v>3</v>
      </c>
      <c r="L152" s="2" t="str">
        <f>VLOOKUP(K152,Dim_Score!$A$1:$C$6,3,FALSE)</f>
        <v>Bom</v>
      </c>
      <c r="M152" s="2">
        <v>5</v>
      </c>
      <c r="N152" s="2" t="str">
        <f t="shared" si="8"/>
        <v>Antonio Banderas</v>
      </c>
      <c r="O152" s="2">
        <f>VLOOKUP(M152,Dim_Clientes!$A$1:$E$9,4,FALSE)</f>
        <v>2</v>
      </c>
      <c r="P152" s="2" t="str">
        <f>VLOOKUP(O152,Dim_Segmentos!$A$1:$D$4,4,FALSE)</f>
        <v>Jovens recém formados</v>
      </c>
      <c r="Q152" s="2" t="str">
        <f>VLOOKUP(O152,Dim_Segmentos!$A$1:$D$4,3,FALSE)</f>
        <v>Dois Salários</v>
      </c>
      <c r="R152" s="2">
        <v>3</v>
      </c>
      <c r="S152" s="2" t="str">
        <f>VLOOKUP(Tabela2[[#This Row],[Cod Vendedor]],Dim_Vendedores!$A$1:$H$6,2,FALSE)</f>
        <v>Hulk</v>
      </c>
      <c r="T152" s="17">
        <v>10</v>
      </c>
      <c r="U152" s="17">
        <f>CONCATENATE(Tabela2[[#This Row],[Cod Produto]],Tabela2[[#This Row],[Data]])-1</f>
        <v>943230</v>
      </c>
      <c r="V152" s="3">
        <f>VLOOKUP(Tabela2[[#This Row],[Cod_busca]],Precos!A:H,8,TRUE)*Tabela2[[#This Row],[Qtide Vendida]]</f>
        <v>160</v>
      </c>
      <c r="W152" s="3">
        <f>VLOOKUP(Tabela2[[#This Row],[Cod_busca]],Precos!A:G,7,TRUE)*Tabela2[[#This Row],[Qtide Vendida]]</f>
        <v>100</v>
      </c>
      <c r="X152" s="7">
        <f t="shared" si="6"/>
        <v>60</v>
      </c>
    </row>
    <row r="153" spans="1:24" x14ac:dyDescent="0.3">
      <c r="A153" s="2">
        <v>152</v>
      </c>
      <c r="B153" s="17">
        <v>142</v>
      </c>
      <c r="C153" s="16">
        <f>VLOOKUP(B153,Dim_Periodos!$A$1:$D$181,2,FALSE)</f>
        <v>43242</v>
      </c>
      <c r="D153" s="16" t="str">
        <f>VLOOKUP(B153,Dim_Periodos!$A$1:$D$181,3,FALSE)</f>
        <v>Não</v>
      </c>
      <c r="E153" s="17">
        <f>VLOOKUP(B153,Dim_Periodos!$A$1:$D$181,4,FALSE)</f>
        <v>5</v>
      </c>
      <c r="F153" s="2">
        <v>1</v>
      </c>
      <c r="G153" s="2" t="str">
        <f t="shared" si="7"/>
        <v>Vinhos S.A</v>
      </c>
      <c r="H153" s="2">
        <v>12</v>
      </c>
      <c r="I153" s="2" t="str">
        <f>VLOOKUP(Tabela2[[#This Row],[Cod Produto]],Dim_Produtos!A:B,2,FALSE)</f>
        <v>Vinho Italiano</v>
      </c>
      <c r="J153" s="2" t="str">
        <f>VLOOKUP(Tabela2[[#This Row],[Cod Produto]],Dim_Produtos!A:C,3,FALSE)</f>
        <v>Itália</v>
      </c>
      <c r="K153" s="2">
        <f>VLOOKUP(M153,Dim_Clientes!$A$1:$E$9,5,FALSE)</f>
        <v>2</v>
      </c>
      <c r="L153" s="2" t="str">
        <f>VLOOKUP(K153,Dim_Score!$A$1:$C$6,3,FALSE)</f>
        <v xml:space="preserve">Muito Bom </v>
      </c>
      <c r="M153" s="2">
        <v>4</v>
      </c>
      <c r="N153" s="2" t="str">
        <f t="shared" si="8"/>
        <v>Al Pacino</v>
      </c>
      <c r="O153" s="2">
        <f>VLOOKUP(M153,Dim_Clientes!$A$1:$E$9,4,FALSE)</f>
        <v>3</v>
      </c>
      <c r="P153" s="2" t="str">
        <f>VLOOKUP(O153,Dim_Segmentos!$A$1:$D$4,4,FALSE)</f>
        <v>Adultos experientes e estáveis Financeiramente</v>
      </c>
      <c r="Q153" s="2" t="str">
        <f>VLOOKUP(O153,Dim_Segmentos!$A$1:$D$4,3,FALSE)</f>
        <v>Até dez salários</v>
      </c>
      <c r="R153" s="2">
        <v>1</v>
      </c>
      <c r="S153" s="2" t="str">
        <f>VLOOKUP(Tabela2[[#This Row],[Cod Vendedor]],Dim_Vendedores!$A$1:$H$6,2,FALSE)</f>
        <v>Thor</v>
      </c>
      <c r="T153" s="17">
        <v>3</v>
      </c>
      <c r="U153" s="17">
        <f>CONCATENATE(Tabela2[[#This Row],[Cod Produto]],Tabela2[[#This Row],[Data]])-1</f>
        <v>1243241</v>
      </c>
      <c r="V153" s="3">
        <f>VLOOKUP(Tabela2[[#This Row],[Cod_busca]],Precos!A:H,8,TRUE)*Tabela2[[#This Row],[Qtide Vendida]]</f>
        <v>51</v>
      </c>
      <c r="W153" s="3">
        <f>VLOOKUP(Tabela2[[#This Row],[Cod_busca]],Precos!A:G,7,TRUE)*Tabela2[[#This Row],[Qtide Vendida]]</f>
        <v>27</v>
      </c>
      <c r="X153" s="7">
        <f t="shared" si="6"/>
        <v>24</v>
      </c>
    </row>
    <row r="154" spans="1:24" x14ac:dyDescent="0.3">
      <c r="A154" s="2">
        <v>153</v>
      </c>
      <c r="B154" s="17">
        <v>11</v>
      </c>
      <c r="C154" s="16">
        <f>VLOOKUP(B154,Dim_Periodos!$A$1:$D$181,2,FALSE)</f>
        <v>43111</v>
      </c>
      <c r="D154" s="16" t="str">
        <f>VLOOKUP(B154,Dim_Periodos!$A$1:$D$181,3,FALSE)</f>
        <v>Não</v>
      </c>
      <c r="E154" s="17">
        <f>VLOOKUP(B154,Dim_Periodos!$A$1:$D$181,4,FALSE)</f>
        <v>1</v>
      </c>
      <c r="F154" s="2">
        <v>4</v>
      </c>
      <c r="G154" s="2" t="str">
        <f t="shared" si="7"/>
        <v>Vinhos Ouro</v>
      </c>
      <c r="H154" s="2">
        <v>9</v>
      </c>
      <c r="I154" s="2" t="str">
        <f>VLOOKUP(Tabela2[[#This Row],[Cod Produto]],Dim_Produtos!A:B,2,FALSE)</f>
        <v>Vinho Uva Verde</v>
      </c>
      <c r="J154" s="2" t="str">
        <f>VLOOKUP(Tabela2[[#This Row],[Cod Produto]],Dim_Produtos!A:C,3,FALSE)</f>
        <v>Brasil</v>
      </c>
      <c r="K154" s="2">
        <f>VLOOKUP(M154,Dim_Clientes!$A$1:$E$9,5,FALSE)</f>
        <v>4</v>
      </c>
      <c r="L154" s="2" t="str">
        <f>VLOOKUP(K154,Dim_Score!$A$1:$C$6,3,FALSE)</f>
        <v>Restrições</v>
      </c>
      <c r="M154" s="2">
        <v>8</v>
      </c>
      <c r="N154" s="2" t="str">
        <f t="shared" si="8"/>
        <v>Julia Roberts</v>
      </c>
      <c r="O154" s="2">
        <f>VLOOKUP(M154,Dim_Clientes!$A$1:$E$9,4,FALSE)</f>
        <v>1</v>
      </c>
      <c r="P154" s="2" t="str">
        <f>VLOOKUP(O154,Dim_Segmentos!$A$1:$D$4,4,FALSE)</f>
        <v>Jovens sem renda morando com os pais</v>
      </c>
      <c r="Q154" s="2" t="str">
        <f>VLOOKUP(O154,Dim_Segmentos!$A$1:$D$4,3,FALSE)</f>
        <v>Sem renda</v>
      </c>
      <c r="R154" s="2">
        <v>5</v>
      </c>
      <c r="S154" s="2" t="str">
        <f>VLOOKUP(Tabela2[[#This Row],[Cod Vendedor]],Dim_Vendedores!$A$1:$H$6,2,FALSE)</f>
        <v>Gamora</v>
      </c>
      <c r="T154" s="17">
        <v>6</v>
      </c>
      <c r="U154" s="17">
        <f>CONCATENATE(Tabela2[[#This Row],[Cod Produto]],Tabela2[[#This Row],[Data]])-1</f>
        <v>943110</v>
      </c>
      <c r="V154" s="3">
        <f>VLOOKUP(Tabela2[[#This Row],[Cod_busca]],Precos!A:H,8,TRUE)*Tabela2[[#This Row],[Qtide Vendida]]</f>
        <v>96</v>
      </c>
      <c r="W154" s="3">
        <f>VLOOKUP(Tabela2[[#This Row],[Cod_busca]],Precos!A:G,7,TRUE)*Tabela2[[#This Row],[Qtide Vendida]]</f>
        <v>60</v>
      </c>
      <c r="X154" s="7">
        <f t="shared" si="6"/>
        <v>36</v>
      </c>
    </row>
    <row r="155" spans="1:24" x14ac:dyDescent="0.3">
      <c r="A155" s="2">
        <v>154</v>
      </c>
      <c r="B155" s="17">
        <v>57</v>
      </c>
      <c r="C155" s="16">
        <f>VLOOKUP(B155,Dim_Periodos!$A$1:$D$181,2,FALSE)</f>
        <v>43157</v>
      </c>
      <c r="D155" s="16" t="str">
        <f>VLOOKUP(B155,Dim_Periodos!$A$1:$D$181,3,FALSE)</f>
        <v>Não</v>
      </c>
      <c r="E155" s="17">
        <f>VLOOKUP(B155,Dim_Periodos!$A$1:$D$181,4,FALSE)</f>
        <v>2</v>
      </c>
      <c r="F155" s="2">
        <v>1</v>
      </c>
      <c r="G155" s="2" t="str">
        <f t="shared" si="7"/>
        <v>Vinhos S.A</v>
      </c>
      <c r="H155" s="2">
        <v>10</v>
      </c>
      <c r="I155" s="2" t="str">
        <f>VLOOKUP(Tabela2[[#This Row],[Cod Produto]],Dim_Produtos!A:B,2,FALSE)</f>
        <v>Vinho Uva Doce</v>
      </c>
      <c r="J155" s="2" t="str">
        <f>VLOOKUP(Tabela2[[#This Row],[Cod Produto]],Dim_Produtos!A:C,3,FALSE)</f>
        <v>Brasil</v>
      </c>
      <c r="K155" s="2">
        <f>VLOOKUP(M155,Dim_Clientes!$A$1:$E$9,5,FALSE)</f>
        <v>2</v>
      </c>
      <c r="L155" s="2" t="str">
        <f>VLOOKUP(K155,Dim_Score!$A$1:$C$6,3,FALSE)</f>
        <v xml:space="preserve">Muito Bom </v>
      </c>
      <c r="M155" s="2">
        <v>3</v>
      </c>
      <c r="N155" s="2" t="str">
        <f t="shared" si="8"/>
        <v>Orlando Bloom</v>
      </c>
      <c r="O155" s="2">
        <f>VLOOKUP(M155,Dim_Clientes!$A$1:$E$9,4,FALSE)</f>
        <v>3</v>
      </c>
      <c r="P155" s="2" t="str">
        <f>VLOOKUP(O155,Dim_Segmentos!$A$1:$D$4,4,FALSE)</f>
        <v>Adultos experientes e estáveis Financeiramente</v>
      </c>
      <c r="Q155" s="2" t="str">
        <f>VLOOKUP(O155,Dim_Segmentos!$A$1:$D$4,3,FALSE)</f>
        <v>Até dez salários</v>
      </c>
      <c r="R155" s="2">
        <v>3</v>
      </c>
      <c r="S155" s="2" t="str">
        <f>VLOOKUP(Tabela2[[#This Row],[Cod Vendedor]],Dim_Vendedores!$A$1:$H$6,2,FALSE)</f>
        <v>Hulk</v>
      </c>
      <c r="T155" s="17">
        <v>10</v>
      </c>
      <c r="U155" s="17">
        <f>CONCATENATE(Tabela2[[#This Row],[Cod Produto]],Tabela2[[#This Row],[Data]])-1</f>
        <v>1043156</v>
      </c>
      <c r="V155" s="3">
        <f>VLOOKUP(Tabela2[[#This Row],[Cod_busca]],Precos!A:H,8,TRUE)*Tabela2[[#This Row],[Qtide Vendida]]</f>
        <v>170</v>
      </c>
      <c r="W155" s="3">
        <f>VLOOKUP(Tabela2[[#This Row],[Cod_busca]],Precos!A:G,7,TRUE)*Tabela2[[#This Row],[Qtide Vendida]]</f>
        <v>110</v>
      </c>
      <c r="X155" s="7">
        <f t="shared" si="6"/>
        <v>60</v>
      </c>
    </row>
    <row r="156" spans="1:24" x14ac:dyDescent="0.3">
      <c r="A156" s="2">
        <v>155</v>
      </c>
      <c r="B156" s="17">
        <v>180</v>
      </c>
      <c r="C156" s="16">
        <f>VLOOKUP(B156,Dim_Periodos!$A$1:$D$181,2,FALSE)</f>
        <v>43280</v>
      </c>
      <c r="D156" s="16" t="str">
        <f>VLOOKUP(B156,Dim_Periodos!$A$1:$D$181,3,FALSE)</f>
        <v>Não</v>
      </c>
      <c r="E156" s="17">
        <f>VLOOKUP(B156,Dim_Periodos!$A$1:$D$181,4,FALSE)</f>
        <v>6</v>
      </c>
      <c r="F156" s="2">
        <v>4</v>
      </c>
      <c r="G156" s="2" t="str">
        <f t="shared" si="7"/>
        <v>Vinhos Ouro</v>
      </c>
      <c r="H156" s="2">
        <v>10</v>
      </c>
      <c r="I156" s="2" t="str">
        <f>VLOOKUP(Tabela2[[#This Row],[Cod Produto]],Dim_Produtos!A:B,2,FALSE)</f>
        <v>Vinho Uva Doce</v>
      </c>
      <c r="J156" s="2" t="str">
        <f>VLOOKUP(Tabela2[[#This Row],[Cod Produto]],Dim_Produtos!A:C,3,FALSE)</f>
        <v>Brasil</v>
      </c>
      <c r="K156" s="2">
        <f>VLOOKUP(M156,Dim_Clientes!$A$1:$E$9,5,FALSE)</f>
        <v>2</v>
      </c>
      <c r="L156" s="2" t="str">
        <f>VLOOKUP(K156,Dim_Score!$A$1:$C$6,3,FALSE)</f>
        <v xml:space="preserve">Muito Bom </v>
      </c>
      <c r="M156" s="2">
        <v>3</v>
      </c>
      <c r="N156" s="2" t="str">
        <f t="shared" si="8"/>
        <v>Orlando Bloom</v>
      </c>
      <c r="O156" s="2">
        <f>VLOOKUP(M156,Dim_Clientes!$A$1:$E$9,4,FALSE)</f>
        <v>3</v>
      </c>
      <c r="P156" s="2" t="str">
        <f>VLOOKUP(O156,Dim_Segmentos!$A$1:$D$4,4,FALSE)</f>
        <v>Adultos experientes e estáveis Financeiramente</v>
      </c>
      <c r="Q156" s="2" t="str">
        <f>VLOOKUP(O156,Dim_Segmentos!$A$1:$D$4,3,FALSE)</f>
        <v>Até dez salários</v>
      </c>
      <c r="R156" s="2">
        <v>3</v>
      </c>
      <c r="S156" s="2" t="str">
        <f>VLOOKUP(Tabela2[[#This Row],[Cod Vendedor]],Dim_Vendedores!$A$1:$H$6,2,FALSE)</f>
        <v>Hulk</v>
      </c>
      <c r="T156" s="17">
        <v>10</v>
      </c>
      <c r="U156" s="17">
        <f>CONCATENATE(Tabela2[[#This Row],[Cod Produto]],Tabela2[[#This Row],[Data]])-1</f>
        <v>1043279</v>
      </c>
      <c r="V156" s="3">
        <f>VLOOKUP(Tabela2[[#This Row],[Cod_busca]],Precos!A:H,8,TRUE)*Tabela2[[#This Row],[Qtide Vendida]]</f>
        <v>170</v>
      </c>
      <c r="W156" s="3">
        <f>VLOOKUP(Tabela2[[#This Row],[Cod_busca]],Precos!A:G,7,TRUE)*Tabela2[[#This Row],[Qtide Vendida]]</f>
        <v>110</v>
      </c>
      <c r="X156" s="7">
        <f t="shared" si="6"/>
        <v>60</v>
      </c>
    </row>
    <row r="157" spans="1:24" x14ac:dyDescent="0.3">
      <c r="A157" s="2">
        <v>156</v>
      </c>
      <c r="B157" s="17">
        <v>52</v>
      </c>
      <c r="C157" s="16">
        <f>VLOOKUP(B157,Dim_Periodos!$A$1:$D$181,2,FALSE)</f>
        <v>43152</v>
      </c>
      <c r="D157" s="16" t="str">
        <f>VLOOKUP(B157,Dim_Periodos!$A$1:$D$181,3,FALSE)</f>
        <v>Não</v>
      </c>
      <c r="E157" s="17">
        <f>VLOOKUP(B157,Dim_Periodos!$A$1:$D$181,4,FALSE)</f>
        <v>2</v>
      </c>
      <c r="F157" s="2">
        <v>2</v>
      </c>
      <c r="G157" s="2" t="str">
        <f t="shared" si="7"/>
        <v>Uvas S.A</v>
      </c>
      <c r="H157" s="2">
        <v>9</v>
      </c>
      <c r="I157" s="2" t="str">
        <f>VLOOKUP(Tabela2[[#This Row],[Cod Produto]],Dim_Produtos!A:B,2,FALSE)</f>
        <v>Vinho Uva Verde</v>
      </c>
      <c r="J157" s="2" t="str">
        <f>VLOOKUP(Tabela2[[#This Row],[Cod Produto]],Dim_Produtos!A:C,3,FALSE)</f>
        <v>Brasil</v>
      </c>
      <c r="K157" s="2">
        <f>VLOOKUP(M157,Dim_Clientes!$A$1:$E$9,5,FALSE)</f>
        <v>4</v>
      </c>
      <c r="L157" s="2" t="str">
        <f>VLOOKUP(K157,Dim_Score!$A$1:$C$6,3,FALSE)</f>
        <v>Restrições</v>
      </c>
      <c r="M157" s="2">
        <v>6</v>
      </c>
      <c r="N157" s="2" t="str">
        <f t="shared" si="8"/>
        <v>George Clooney</v>
      </c>
      <c r="O157" s="2">
        <f>VLOOKUP(M157,Dim_Clientes!$A$1:$E$9,4,FALSE)</f>
        <v>1</v>
      </c>
      <c r="P157" s="2" t="str">
        <f>VLOOKUP(O157,Dim_Segmentos!$A$1:$D$4,4,FALSE)</f>
        <v>Jovens sem renda morando com os pais</v>
      </c>
      <c r="Q157" s="2" t="str">
        <f>VLOOKUP(O157,Dim_Segmentos!$A$1:$D$4,3,FALSE)</f>
        <v>Sem renda</v>
      </c>
      <c r="R157" s="2">
        <v>2</v>
      </c>
      <c r="S157" s="2" t="str">
        <f>VLOOKUP(Tabela2[[#This Row],[Cod Vendedor]],Dim_Vendedores!$A$1:$H$6,2,FALSE)</f>
        <v>Batman</v>
      </c>
      <c r="T157" s="17">
        <v>7</v>
      </c>
      <c r="U157" s="17">
        <f>CONCATENATE(Tabela2[[#This Row],[Cod Produto]],Tabela2[[#This Row],[Data]])-1</f>
        <v>943151</v>
      </c>
      <c r="V157" s="3">
        <f>VLOOKUP(Tabela2[[#This Row],[Cod_busca]],Precos!A:H,8,TRUE)*Tabela2[[#This Row],[Qtide Vendida]]</f>
        <v>112</v>
      </c>
      <c r="W157" s="3">
        <f>VLOOKUP(Tabela2[[#This Row],[Cod_busca]],Precos!A:G,7,TRUE)*Tabela2[[#This Row],[Qtide Vendida]]</f>
        <v>70</v>
      </c>
      <c r="X157" s="7">
        <f t="shared" si="6"/>
        <v>42</v>
      </c>
    </row>
    <row r="158" spans="1:24" x14ac:dyDescent="0.3">
      <c r="A158" s="2">
        <v>157</v>
      </c>
      <c r="B158" s="17">
        <v>177</v>
      </c>
      <c r="C158" s="16">
        <f>VLOOKUP(B158,Dim_Periodos!$A$1:$D$181,2,FALSE)</f>
        <v>43277</v>
      </c>
      <c r="D158" s="16" t="str">
        <f>VLOOKUP(B158,Dim_Periodos!$A$1:$D$181,3,FALSE)</f>
        <v>Não</v>
      </c>
      <c r="E158" s="17">
        <f>VLOOKUP(B158,Dim_Periodos!$A$1:$D$181,4,FALSE)</f>
        <v>6</v>
      </c>
      <c r="F158" s="2">
        <v>3</v>
      </c>
      <c r="G158" s="2" t="str">
        <f t="shared" si="7"/>
        <v>Vinhos LTDA</v>
      </c>
      <c r="H158" s="2">
        <v>14</v>
      </c>
      <c r="I158" s="2" t="str">
        <f>VLOOKUP(Tabela2[[#This Row],[Cod Produto]],Dim_Produtos!A:B,2,FALSE)</f>
        <v>Vinho Tinto</v>
      </c>
      <c r="J158" s="2" t="str">
        <f>VLOOKUP(Tabela2[[#This Row],[Cod Produto]],Dim_Produtos!A:C,3,FALSE)</f>
        <v>Inglaterra</v>
      </c>
      <c r="K158" s="2">
        <f>VLOOKUP(M158,Dim_Clientes!$A$1:$E$9,5,FALSE)</f>
        <v>3</v>
      </c>
      <c r="L158" s="2" t="str">
        <f>VLOOKUP(K158,Dim_Score!$A$1:$C$6,3,FALSE)</f>
        <v>Bom</v>
      </c>
      <c r="M158" s="2">
        <v>5</v>
      </c>
      <c r="N158" s="2" t="str">
        <f t="shared" si="8"/>
        <v>Antonio Banderas</v>
      </c>
      <c r="O158" s="2">
        <f>VLOOKUP(M158,Dim_Clientes!$A$1:$E$9,4,FALSE)</f>
        <v>2</v>
      </c>
      <c r="P158" s="2" t="str">
        <f>VLOOKUP(O158,Dim_Segmentos!$A$1:$D$4,4,FALSE)</f>
        <v>Jovens recém formados</v>
      </c>
      <c r="Q158" s="2" t="str">
        <f>VLOOKUP(O158,Dim_Segmentos!$A$1:$D$4,3,FALSE)</f>
        <v>Dois Salários</v>
      </c>
      <c r="R158" s="2">
        <v>2</v>
      </c>
      <c r="S158" s="2" t="str">
        <f>VLOOKUP(Tabela2[[#This Row],[Cod Vendedor]],Dim_Vendedores!$A$1:$H$6,2,FALSE)</f>
        <v>Batman</v>
      </c>
      <c r="T158" s="17">
        <v>4</v>
      </c>
      <c r="U158" s="17">
        <f>CONCATENATE(Tabela2[[#This Row],[Cod Produto]],Tabela2[[#This Row],[Data]])-1</f>
        <v>1443276</v>
      </c>
      <c r="V158" s="3">
        <f>VLOOKUP(Tabela2[[#This Row],[Cod_busca]],Precos!A:H,8,TRUE)*Tabela2[[#This Row],[Qtide Vendida]]</f>
        <v>64</v>
      </c>
      <c r="W158" s="3">
        <f>VLOOKUP(Tabela2[[#This Row],[Cod_busca]],Precos!A:G,7,TRUE)*Tabela2[[#This Row],[Qtide Vendida]]</f>
        <v>40</v>
      </c>
      <c r="X158" s="7">
        <f t="shared" ref="X158:X186" si="9">V158-W158</f>
        <v>24</v>
      </c>
    </row>
    <row r="159" spans="1:24" x14ac:dyDescent="0.3">
      <c r="A159" s="2">
        <v>158</v>
      </c>
      <c r="B159" s="17">
        <v>155</v>
      </c>
      <c r="C159" s="16">
        <f>VLOOKUP(B159,Dim_Periodos!$A$1:$D$181,2,FALSE)</f>
        <v>43255</v>
      </c>
      <c r="D159" s="16" t="str">
        <f>VLOOKUP(B159,Dim_Periodos!$A$1:$D$181,3,FALSE)</f>
        <v>Não</v>
      </c>
      <c r="E159" s="17">
        <f>VLOOKUP(B159,Dim_Periodos!$A$1:$D$181,4,FALSE)</f>
        <v>6</v>
      </c>
      <c r="F159" s="2">
        <v>1</v>
      </c>
      <c r="G159" s="2" t="str">
        <f t="shared" si="7"/>
        <v>Vinhos S.A</v>
      </c>
      <c r="H159" s="2">
        <v>13</v>
      </c>
      <c r="I159" s="2" t="str">
        <f>VLOOKUP(Tabela2[[#This Row],[Cod Produto]],Dim_Produtos!A:B,2,FALSE)</f>
        <v>Vinho Seco</v>
      </c>
      <c r="J159" s="2" t="str">
        <f>VLOOKUP(Tabela2[[#This Row],[Cod Produto]],Dim_Produtos!A:C,3,FALSE)</f>
        <v>Califónia</v>
      </c>
      <c r="K159" s="2">
        <f>VLOOKUP(M159,Dim_Clientes!$A$1:$E$9,5,FALSE)</f>
        <v>2</v>
      </c>
      <c r="L159" s="2" t="str">
        <f>VLOOKUP(K159,Dim_Score!$A$1:$C$6,3,FALSE)</f>
        <v xml:space="preserve">Muito Bom </v>
      </c>
      <c r="M159" s="2">
        <v>3</v>
      </c>
      <c r="N159" s="2" t="str">
        <f t="shared" si="8"/>
        <v>Orlando Bloom</v>
      </c>
      <c r="O159" s="2">
        <f>VLOOKUP(M159,Dim_Clientes!$A$1:$E$9,4,FALSE)</f>
        <v>3</v>
      </c>
      <c r="P159" s="2" t="str">
        <f>VLOOKUP(O159,Dim_Segmentos!$A$1:$D$4,4,FALSE)</f>
        <v>Adultos experientes e estáveis Financeiramente</v>
      </c>
      <c r="Q159" s="2" t="str">
        <f>VLOOKUP(O159,Dim_Segmentos!$A$1:$D$4,3,FALSE)</f>
        <v>Até dez salários</v>
      </c>
      <c r="R159" s="2">
        <v>5</v>
      </c>
      <c r="S159" s="2" t="str">
        <f>VLOOKUP(Tabela2[[#This Row],[Cod Vendedor]],Dim_Vendedores!$A$1:$H$6,2,FALSE)</f>
        <v>Gamora</v>
      </c>
      <c r="T159" s="17">
        <v>2</v>
      </c>
      <c r="U159" s="17">
        <f>CONCATENATE(Tabela2[[#This Row],[Cod Produto]],Tabela2[[#This Row],[Data]])-1</f>
        <v>1343254</v>
      </c>
      <c r="V159" s="3">
        <f>VLOOKUP(Tabela2[[#This Row],[Cod_busca]],Precos!A:H,8,TRUE)*Tabela2[[#This Row],[Qtide Vendida]]</f>
        <v>30</v>
      </c>
      <c r="W159" s="3">
        <f>VLOOKUP(Tabela2[[#This Row],[Cod_busca]],Precos!A:G,7,TRUE)*Tabela2[[#This Row],[Qtide Vendida]]</f>
        <v>19</v>
      </c>
      <c r="X159" s="7">
        <f t="shared" si="9"/>
        <v>11</v>
      </c>
    </row>
    <row r="160" spans="1:24" x14ac:dyDescent="0.3">
      <c r="A160" s="2">
        <v>159</v>
      </c>
      <c r="B160" s="17">
        <v>5</v>
      </c>
      <c r="C160" s="16">
        <f>VLOOKUP(B160,Dim_Periodos!$A$1:$D$181,2,FALSE)</f>
        <v>43105</v>
      </c>
      <c r="D160" s="16" t="str">
        <f>VLOOKUP(B160,Dim_Periodos!$A$1:$D$181,3,FALSE)</f>
        <v>Não</v>
      </c>
      <c r="E160" s="17">
        <f>VLOOKUP(B160,Dim_Periodos!$A$1:$D$181,4,FALSE)</f>
        <v>1</v>
      </c>
      <c r="F160" s="2">
        <v>3</v>
      </c>
      <c r="G160" s="2" t="str">
        <f t="shared" si="7"/>
        <v>Vinhos LTDA</v>
      </c>
      <c r="H160" s="2">
        <v>9</v>
      </c>
      <c r="I160" s="2" t="str">
        <f>VLOOKUP(Tabela2[[#This Row],[Cod Produto]],Dim_Produtos!A:B,2,FALSE)</f>
        <v>Vinho Uva Verde</v>
      </c>
      <c r="J160" s="2" t="str">
        <f>VLOOKUP(Tabela2[[#This Row],[Cod Produto]],Dim_Produtos!A:C,3,FALSE)</f>
        <v>Brasil</v>
      </c>
      <c r="K160" s="2">
        <f>VLOOKUP(M160,Dim_Clientes!$A$1:$E$9,5,FALSE)</f>
        <v>1</v>
      </c>
      <c r="L160" s="2" t="str">
        <f>VLOOKUP(K160,Dim_Score!$A$1:$C$6,3,FALSE)</f>
        <v>Excelente</v>
      </c>
      <c r="M160" s="2">
        <v>1</v>
      </c>
      <c r="N160" s="2" t="str">
        <f t="shared" si="8"/>
        <v>Tom Cruise</v>
      </c>
      <c r="O160" s="2">
        <f>VLOOKUP(M160,Dim_Clientes!$A$1:$E$9,4,FALSE)</f>
        <v>1</v>
      </c>
      <c r="P160" s="2" t="str">
        <f>VLOOKUP(O160,Dim_Segmentos!$A$1:$D$4,4,FALSE)</f>
        <v>Jovens sem renda morando com os pais</v>
      </c>
      <c r="Q160" s="2" t="str">
        <f>VLOOKUP(O160,Dim_Segmentos!$A$1:$D$4,3,FALSE)</f>
        <v>Sem renda</v>
      </c>
      <c r="R160" s="2">
        <v>1</v>
      </c>
      <c r="S160" s="2" t="str">
        <f>VLOOKUP(Tabela2[[#This Row],[Cod Vendedor]],Dim_Vendedores!$A$1:$H$6,2,FALSE)</f>
        <v>Thor</v>
      </c>
      <c r="T160" s="17">
        <v>5</v>
      </c>
      <c r="U160" s="17">
        <f>CONCATENATE(Tabela2[[#This Row],[Cod Produto]],Tabela2[[#This Row],[Data]])-1</f>
        <v>943104</v>
      </c>
      <c r="V160" s="3">
        <f>VLOOKUP(Tabela2[[#This Row],[Cod_busca]],Precos!A:H,8,TRUE)*Tabela2[[#This Row],[Qtide Vendida]]</f>
        <v>80</v>
      </c>
      <c r="W160" s="3">
        <f>VLOOKUP(Tabela2[[#This Row],[Cod_busca]],Precos!A:G,7,TRUE)*Tabela2[[#This Row],[Qtide Vendida]]</f>
        <v>50</v>
      </c>
      <c r="X160" s="7">
        <f t="shared" si="9"/>
        <v>30</v>
      </c>
    </row>
    <row r="161" spans="1:24" x14ac:dyDescent="0.3">
      <c r="A161" s="2">
        <v>160</v>
      </c>
      <c r="B161" s="17">
        <v>146</v>
      </c>
      <c r="C161" s="16">
        <f>VLOOKUP(B161,Dim_Periodos!$A$1:$D$181,2,FALSE)</f>
        <v>43246</v>
      </c>
      <c r="D161" s="16" t="str">
        <f>VLOOKUP(B161,Dim_Periodos!$A$1:$D$181,3,FALSE)</f>
        <v>Sim</v>
      </c>
      <c r="E161" s="17">
        <f>VLOOKUP(B161,Dim_Periodos!$A$1:$D$181,4,FALSE)</f>
        <v>5</v>
      </c>
      <c r="F161" s="2">
        <v>2</v>
      </c>
      <c r="G161" s="2" t="str">
        <f t="shared" si="7"/>
        <v>Uvas S.A</v>
      </c>
      <c r="H161" s="2">
        <v>14</v>
      </c>
      <c r="I161" s="2" t="str">
        <f>VLOOKUP(Tabela2[[#This Row],[Cod Produto]],Dim_Produtos!A:B,2,FALSE)</f>
        <v>Vinho Tinto</v>
      </c>
      <c r="J161" s="2" t="str">
        <f>VLOOKUP(Tabela2[[#This Row],[Cod Produto]],Dim_Produtos!A:C,3,FALSE)</f>
        <v>Inglaterra</v>
      </c>
      <c r="K161" s="2">
        <f>VLOOKUP(M161,Dim_Clientes!$A$1:$E$9,5,FALSE)</f>
        <v>4</v>
      </c>
      <c r="L161" s="2" t="str">
        <f>VLOOKUP(K161,Dim_Score!$A$1:$C$6,3,FALSE)</f>
        <v>Restrições</v>
      </c>
      <c r="M161" s="2">
        <v>8</v>
      </c>
      <c r="N161" s="2" t="str">
        <f t="shared" si="8"/>
        <v>Julia Roberts</v>
      </c>
      <c r="O161" s="2">
        <f>VLOOKUP(M161,Dim_Clientes!$A$1:$E$9,4,FALSE)</f>
        <v>1</v>
      </c>
      <c r="P161" s="2" t="str">
        <f>VLOOKUP(O161,Dim_Segmentos!$A$1:$D$4,4,FALSE)</f>
        <v>Jovens sem renda morando com os pais</v>
      </c>
      <c r="Q161" s="2" t="str">
        <f>VLOOKUP(O161,Dim_Segmentos!$A$1:$D$4,3,FALSE)</f>
        <v>Sem renda</v>
      </c>
      <c r="R161" s="2">
        <v>5</v>
      </c>
      <c r="S161" s="2" t="str">
        <f>VLOOKUP(Tabela2[[#This Row],[Cod Vendedor]],Dim_Vendedores!$A$1:$H$6,2,FALSE)</f>
        <v>Gamora</v>
      </c>
      <c r="T161" s="17">
        <v>8</v>
      </c>
      <c r="U161" s="17">
        <f>CONCATENATE(Tabela2[[#This Row],[Cod Produto]],Tabela2[[#This Row],[Data]])-1</f>
        <v>1443245</v>
      </c>
      <c r="V161" s="3">
        <f>VLOOKUP(Tabela2[[#This Row],[Cod_busca]],Precos!A:H,8,TRUE)*Tabela2[[#This Row],[Qtide Vendida]]</f>
        <v>128</v>
      </c>
      <c r="W161" s="3">
        <f>VLOOKUP(Tabela2[[#This Row],[Cod_busca]],Precos!A:G,7,TRUE)*Tabela2[[#This Row],[Qtide Vendida]]</f>
        <v>80</v>
      </c>
      <c r="X161" s="7">
        <f t="shared" si="9"/>
        <v>48</v>
      </c>
    </row>
    <row r="162" spans="1:24" x14ac:dyDescent="0.3">
      <c r="A162" s="2">
        <v>161</v>
      </c>
      <c r="B162" s="17">
        <v>59</v>
      </c>
      <c r="C162" s="16">
        <f>VLOOKUP(B162,Dim_Periodos!$A$1:$D$181,2,FALSE)</f>
        <v>43159</v>
      </c>
      <c r="D162" s="16" t="str">
        <f>VLOOKUP(B162,Dim_Periodos!$A$1:$D$181,3,FALSE)</f>
        <v>Não</v>
      </c>
      <c r="E162" s="17">
        <f>VLOOKUP(B162,Dim_Periodos!$A$1:$D$181,4,FALSE)</f>
        <v>2</v>
      </c>
      <c r="F162" s="2">
        <v>3</v>
      </c>
      <c r="G162" s="2" t="str">
        <f t="shared" si="7"/>
        <v>Vinhos LTDA</v>
      </c>
      <c r="H162" s="2">
        <v>11</v>
      </c>
      <c r="I162" s="2" t="str">
        <f>VLOOKUP(Tabela2[[#This Row],[Cod Produto]],Dim_Produtos!A:B,2,FALSE)</f>
        <v>Vinho Português</v>
      </c>
      <c r="J162" s="2" t="str">
        <f>VLOOKUP(Tabela2[[#This Row],[Cod Produto]],Dim_Produtos!A:C,3,FALSE)</f>
        <v>Portugal</v>
      </c>
      <c r="K162" s="2">
        <f>VLOOKUP(M162,Dim_Clientes!$A$1:$E$9,5,FALSE)</f>
        <v>4</v>
      </c>
      <c r="L162" s="2" t="str">
        <f>VLOOKUP(K162,Dim_Score!$A$1:$C$6,3,FALSE)</f>
        <v>Restrições</v>
      </c>
      <c r="M162" s="2">
        <v>8</v>
      </c>
      <c r="N162" s="2" t="str">
        <f t="shared" si="8"/>
        <v>Julia Roberts</v>
      </c>
      <c r="O162" s="2">
        <f>VLOOKUP(M162,Dim_Clientes!$A$1:$E$9,4,FALSE)</f>
        <v>1</v>
      </c>
      <c r="P162" s="2" t="str">
        <f>VLOOKUP(O162,Dim_Segmentos!$A$1:$D$4,4,FALSE)</f>
        <v>Jovens sem renda morando com os pais</v>
      </c>
      <c r="Q162" s="2" t="str">
        <f>VLOOKUP(O162,Dim_Segmentos!$A$1:$D$4,3,FALSE)</f>
        <v>Sem renda</v>
      </c>
      <c r="R162" s="2">
        <v>3</v>
      </c>
      <c r="S162" s="2" t="str">
        <f>VLOOKUP(Tabela2[[#This Row],[Cod Vendedor]],Dim_Vendedores!$A$1:$H$6,2,FALSE)</f>
        <v>Hulk</v>
      </c>
      <c r="T162" s="17">
        <v>9</v>
      </c>
      <c r="U162" s="17">
        <f>CONCATENATE(Tabela2[[#This Row],[Cod Produto]],Tabela2[[#This Row],[Data]])-1</f>
        <v>1143158</v>
      </c>
      <c r="V162" s="3">
        <f>VLOOKUP(Tabela2[[#This Row],[Cod_busca]],Precos!A:H,8,TRUE)*Tabela2[[#This Row],[Qtide Vendida]]</f>
        <v>153</v>
      </c>
      <c r="W162" s="3">
        <f>VLOOKUP(Tabela2[[#This Row],[Cod_busca]],Precos!A:G,7,TRUE)*Tabela2[[#This Row],[Qtide Vendida]]</f>
        <v>99</v>
      </c>
      <c r="X162" s="7">
        <f t="shared" si="9"/>
        <v>54</v>
      </c>
    </row>
    <row r="163" spans="1:24" x14ac:dyDescent="0.3">
      <c r="A163" s="2">
        <v>162</v>
      </c>
      <c r="B163" s="17">
        <v>63</v>
      </c>
      <c r="C163" s="16">
        <f>VLOOKUP(B163,Dim_Periodos!$A$1:$D$181,2,FALSE)</f>
        <v>43163</v>
      </c>
      <c r="D163" s="16" t="str">
        <f>VLOOKUP(B163,Dim_Periodos!$A$1:$D$181,3,FALSE)</f>
        <v>Sim</v>
      </c>
      <c r="E163" s="17">
        <f>VLOOKUP(B163,Dim_Periodos!$A$1:$D$181,4,FALSE)</f>
        <v>3</v>
      </c>
      <c r="F163" s="2">
        <v>3</v>
      </c>
      <c r="G163" s="2" t="str">
        <f t="shared" si="7"/>
        <v>Vinhos LTDA</v>
      </c>
      <c r="H163" s="2">
        <v>14</v>
      </c>
      <c r="I163" s="2" t="str">
        <f>VLOOKUP(Tabela2[[#This Row],[Cod Produto]],Dim_Produtos!A:B,2,FALSE)</f>
        <v>Vinho Tinto</v>
      </c>
      <c r="J163" s="2" t="str">
        <f>VLOOKUP(Tabela2[[#This Row],[Cod Produto]],Dim_Produtos!A:C,3,FALSE)</f>
        <v>Inglaterra</v>
      </c>
      <c r="K163" s="2">
        <f>VLOOKUP(M163,Dim_Clientes!$A$1:$E$9,5,FALSE)</f>
        <v>4</v>
      </c>
      <c r="L163" s="2" t="str">
        <f>VLOOKUP(K163,Dim_Score!$A$1:$C$6,3,FALSE)</f>
        <v>Restrições</v>
      </c>
      <c r="M163" s="2">
        <v>6</v>
      </c>
      <c r="N163" s="2" t="str">
        <f t="shared" si="8"/>
        <v>George Clooney</v>
      </c>
      <c r="O163" s="2">
        <f>VLOOKUP(M163,Dim_Clientes!$A$1:$E$9,4,FALSE)</f>
        <v>1</v>
      </c>
      <c r="P163" s="2" t="str">
        <f>VLOOKUP(O163,Dim_Segmentos!$A$1:$D$4,4,FALSE)</f>
        <v>Jovens sem renda morando com os pais</v>
      </c>
      <c r="Q163" s="2" t="str">
        <f>VLOOKUP(O163,Dim_Segmentos!$A$1:$D$4,3,FALSE)</f>
        <v>Sem renda</v>
      </c>
      <c r="R163" s="2">
        <v>1</v>
      </c>
      <c r="S163" s="2" t="str">
        <f>VLOOKUP(Tabela2[[#This Row],[Cod Vendedor]],Dim_Vendedores!$A$1:$H$6,2,FALSE)</f>
        <v>Thor</v>
      </c>
      <c r="T163" s="17">
        <v>8</v>
      </c>
      <c r="U163" s="17">
        <f>CONCATENATE(Tabela2[[#This Row],[Cod Produto]],Tabela2[[#This Row],[Data]])-1</f>
        <v>1443162</v>
      </c>
      <c r="V163" s="3">
        <f>VLOOKUP(Tabela2[[#This Row],[Cod_busca]],Precos!A:H,8,TRUE)*Tabela2[[#This Row],[Qtide Vendida]]</f>
        <v>128</v>
      </c>
      <c r="W163" s="3">
        <f>VLOOKUP(Tabela2[[#This Row],[Cod_busca]],Precos!A:G,7,TRUE)*Tabela2[[#This Row],[Qtide Vendida]]</f>
        <v>80</v>
      </c>
      <c r="X163" s="7">
        <f t="shared" si="9"/>
        <v>48</v>
      </c>
    </row>
    <row r="164" spans="1:24" x14ac:dyDescent="0.3">
      <c r="A164" s="2">
        <v>163</v>
      </c>
      <c r="B164" s="17">
        <v>164</v>
      </c>
      <c r="C164" s="16">
        <f>VLOOKUP(B164,Dim_Periodos!$A$1:$D$181,2,FALSE)</f>
        <v>43264</v>
      </c>
      <c r="D164" s="16" t="str">
        <f>VLOOKUP(B164,Dim_Periodos!$A$1:$D$181,3,FALSE)</f>
        <v>Não</v>
      </c>
      <c r="E164" s="17">
        <f>VLOOKUP(B164,Dim_Periodos!$A$1:$D$181,4,FALSE)</f>
        <v>6</v>
      </c>
      <c r="F164" s="2">
        <v>4</v>
      </c>
      <c r="G164" s="2" t="str">
        <f t="shared" si="7"/>
        <v>Vinhos Ouro</v>
      </c>
      <c r="H164" s="2">
        <v>9</v>
      </c>
      <c r="I164" s="2" t="str">
        <f>VLOOKUP(Tabela2[[#This Row],[Cod Produto]],Dim_Produtos!A:B,2,FALSE)</f>
        <v>Vinho Uva Verde</v>
      </c>
      <c r="J164" s="2" t="str">
        <f>VLOOKUP(Tabela2[[#This Row],[Cod Produto]],Dim_Produtos!A:C,3,FALSE)</f>
        <v>Brasil</v>
      </c>
      <c r="K164" s="2">
        <f>VLOOKUP(M164,Dim_Clientes!$A$1:$E$9,5,FALSE)</f>
        <v>2</v>
      </c>
      <c r="L164" s="2" t="str">
        <f>VLOOKUP(K164,Dim_Score!$A$1:$C$6,3,FALSE)</f>
        <v xml:space="preserve">Muito Bom </v>
      </c>
      <c r="M164" s="2">
        <v>4</v>
      </c>
      <c r="N164" s="2" t="str">
        <f t="shared" si="8"/>
        <v>Al Pacino</v>
      </c>
      <c r="O164" s="2">
        <f>VLOOKUP(M164,Dim_Clientes!$A$1:$E$9,4,FALSE)</f>
        <v>3</v>
      </c>
      <c r="P164" s="2" t="str">
        <f>VLOOKUP(O164,Dim_Segmentos!$A$1:$D$4,4,FALSE)</f>
        <v>Adultos experientes e estáveis Financeiramente</v>
      </c>
      <c r="Q164" s="2" t="str">
        <f>VLOOKUP(O164,Dim_Segmentos!$A$1:$D$4,3,FALSE)</f>
        <v>Até dez salários</v>
      </c>
      <c r="R164" s="2">
        <v>5</v>
      </c>
      <c r="S164" s="2" t="str">
        <f>VLOOKUP(Tabela2[[#This Row],[Cod Vendedor]],Dim_Vendedores!$A$1:$H$6,2,FALSE)</f>
        <v>Gamora</v>
      </c>
      <c r="T164" s="17">
        <v>10</v>
      </c>
      <c r="U164" s="17">
        <f>CONCATENATE(Tabela2[[#This Row],[Cod Produto]],Tabela2[[#This Row],[Data]])-1</f>
        <v>943263</v>
      </c>
      <c r="V164" s="3">
        <f>VLOOKUP(Tabela2[[#This Row],[Cod_busca]],Precos!A:H,8,TRUE)*Tabela2[[#This Row],[Qtide Vendida]]</f>
        <v>160</v>
      </c>
      <c r="W164" s="3">
        <f>VLOOKUP(Tabela2[[#This Row],[Cod_busca]],Precos!A:G,7,TRUE)*Tabela2[[#This Row],[Qtide Vendida]]</f>
        <v>100</v>
      </c>
      <c r="X164" s="7">
        <f t="shared" si="9"/>
        <v>60</v>
      </c>
    </row>
    <row r="165" spans="1:24" x14ac:dyDescent="0.3">
      <c r="A165" s="2">
        <v>164</v>
      </c>
      <c r="B165" s="17">
        <v>82</v>
      </c>
      <c r="C165" s="16">
        <f>VLOOKUP(B165,Dim_Periodos!$A$1:$D$181,2,FALSE)</f>
        <v>43182</v>
      </c>
      <c r="D165" s="16" t="str">
        <f>VLOOKUP(B165,Dim_Periodos!$A$1:$D$181,3,FALSE)</f>
        <v>Não</v>
      </c>
      <c r="E165" s="17">
        <f>VLOOKUP(B165,Dim_Periodos!$A$1:$D$181,4,FALSE)</f>
        <v>3</v>
      </c>
      <c r="F165" s="2">
        <v>3</v>
      </c>
      <c r="G165" s="2" t="str">
        <f t="shared" si="7"/>
        <v>Vinhos LTDA</v>
      </c>
      <c r="H165" s="2">
        <v>14</v>
      </c>
      <c r="I165" s="2" t="str">
        <f>VLOOKUP(Tabela2[[#This Row],[Cod Produto]],Dim_Produtos!A:B,2,FALSE)</f>
        <v>Vinho Tinto</v>
      </c>
      <c r="J165" s="2" t="str">
        <f>VLOOKUP(Tabela2[[#This Row],[Cod Produto]],Dim_Produtos!A:C,3,FALSE)</f>
        <v>Inglaterra</v>
      </c>
      <c r="K165" s="2">
        <f>VLOOKUP(M165,Dim_Clientes!$A$1:$E$9,5,FALSE)</f>
        <v>4</v>
      </c>
      <c r="L165" s="2" t="str">
        <f>VLOOKUP(K165,Dim_Score!$A$1:$C$6,3,FALSE)</f>
        <v>Restrições</v>
      </c>
      <c r="M165" s="2">
        <v>8</v>
      </c>
      <c r="N165" s="2" t="str">
        <f t="shared" si="8"/>
        <v>Julia Roberts</v>
      </c>
      <c r="O165" s="2">
        <f>VLOOKUP(M165,Dim_Clientes!$A$1:$E$9,4,FALSE)</f>
        <v>1</v>
      </c>
      <c r="P165" s="2" t="str">
        <f>VLOOKUP(O165,Dim_Segmentos!$A$1:$D$4,4,FALSE)</f>
        <v>Jovens sem renda morando com os pais</v>
      </c>
      <c r="Q165" s="2" t="str">
        <f>VLOOKUP(O165,Dim_Segmentos!$A$1:$D$4,3,FALSE)</f>
        <v>Sem renda</v>
      </c>
      <c r="R165" s="2">
        <v>1</v>
      </c>
      <c r="S165" s="2" t="str">
        <f>VLOOKUP(Tabela2[[#This Row],[Cod Vendedor]],Dim_Vendedores!$A$1:$H$6,2,FALSE)</f>
        <v>Thor</v>
      </c>
      <c r="T165" s="17">
        <v>5</v>
      </c>
      <c r="U165" s="17">
        <f>CONCATENATE(Tabela2[[#This Row],[Cod Produto]],Tabela2[[#This Row],[Data]])-1</f>
        <v>1443181</v>
      </c>
      <c r="V165" s="3">
        <f>VLOOKUP(Tabela2[[#This Row],[Cod_busca]],Precos!A:H,8,TRUE)*Tabela2[[#This Row],[Qtide Vendida]]</f>
        <v>80</v>
      </c>
      <c r="W165" s="3">
        <f>VLOOKUP(Tabela2[[#This Row],[Cod_busca]],Precos!A:G,7,TRUE)*Tabela2[[#This Row],[Qtide Vendida]]</f>
        <v>50</v>
      </c>
      <c r="X165" s="7">
        <f t="shared" si="9"/>
        <v>30</v>
      </c>
    </row>
    <row r="166" spans="1:24" x14ac:dyDescent="0.3">
      <c r="A166" s="2">
        <v>165</v>
      </c>
      <c r="B166" s="17">
        <v>27</v>
      </c>
      <c r="C166" s="16">
        <f>VLOOKUP(B166,Dim_Periodos!$A$1:$D$181,2,FALSE)</f>
        <v>43127</v>
      </c>
      <c r="D166" s="16" t="str">
        <f>VLOOKUP(B166,Dim_Periodos!$A$1:$D$181,3,FALSE)</f>
        <v>Sim</v>
      </c>
      <c r="E166" s="17">
        <f>VLOOKUP(B166,Dim_Periodos!$A$1:$D$181,4,FALSE)</f>
        <v>1</v>
      </c>
      <c r="F166" s="2">
        <v>4</v>
      </c>
      <c r="G166" s="2" t="str">
        <f t="shared" si="7"/>
        <v>Vinhos Ouro</v>
      </c>
      <c r="H166" s="2">
        <v>10</v>
      </c>
      <c r="I166" s="2" t="str">
        <f>VLOOKUP(Tabela2[[#This Row],[Cod Produto]],Dim_Produtos!A:B,2,FALSE)</f>
        <v>Vinho Uva Doce</v>
      </c>
      <c r="J166" s="2" t="str">
        <f>VLOOKUP(Tabela2[[#This Row],[Cod Produto]],Dim_Produtos!A:C,3,FALSE)</f>
        <v>Brasil</v>
      </c>
      <c r="K166" s="2">
        <f>VLOOKUP(M166,Dim_Clientes!$A$1:$E$9,5,FALSE)</f>
        <v>1</v>
      </c>
      <c r="L166" s="2" t="str">
        <f>VLOOKUP(K166,Dim_Score!$A$1:$C$6,3,FALSE)</f>
        <v>Excelente</v>
      </c>
      <c r="M166" s="2">
        <v>2</v>
      </c>
      <c r="N166" s="2" t="str">
        <f t="shared" si="8"/>
        <v>Anthony Hopkins</v>
      </c>
      <c r="O166" s="2">
        <f>VLOOKUP(M166,Dim_Clientes!$A$1:$E$9,4,FALSE)</f>
        <v>2</v>
      </c>
      <c r="P166" s="2" t="str">
        <f>VLOOKUP(O166,Dim_Segmentos!$A$1:$D$4,4,FALSE)</f>
        <v>Jovens recém formados</v>
      </c>
      <c r="Q166" s="2" t="str">
        <f>VLOOKUP(O166,Dim_Segmentos!$A$1:$D$4,3,FALSE)</f>
        <v>Dois Salários</v>
      </c>
      <c r="R166" s="2">
        <v>2</v>
      </c>
      <c r="S166" s="2" t="str">
        <f>VLOOKUP(Tabela2[[#This Row],[Cod Vendedor]],Dim_Vendedores!$A$1:$H$6,2,FALSE)</f>
        <v>Batman</v>
      </c>
      <c r="T166" s="17">
        <v>5</v>
      </c>
      <c r="U166" s="17">
        <f>CONCATENATE(Tabela2[[#This Row],[Cod Produto]],Tabela2[[#This Row],[Data]])-1</f>
        <v>1043126</v>
      </c>
      <c r="V166" s="3">
        <f>VLOOKUP(Tabela2[[#This Row],[Cod_busca]],Precos!A:H,8,TRUE)*Tabela2[[#This Row],[Qtide Vendida]]</f>
        <v>85</v>
      </c>
      <c r="W166" s="3">
        <f>VLOOKUP(Tabela2[[#This Row],[Cod_busca]],Precos!A:G,7,TRUE)*Tabela2[[#This Row],[Qtide Vendida]]</f>
        <v>55</v>
      </c>
      <c r="X166" s="7">
        <f t="shared" si="9"/>
        <v>30</v>
      </c>
    </row>
    <row r="167" spans="1:24" x14ac:dyDescent="0.3">
      <c r="A167" s="2">
        <v>166</v>
      </c>
      <c r="B167" s="17">
        <v>9</v>
      </c>
      <c r="C167" s="16">
        <f>VLOOKUP(B167,Dim_Periodos!$A$1:$D$181,2,FALSE)</f>
        <v>43109</v>
      </c>
      <c r="D167" s="16" t="str">
        <f>VLOOKUP(B167,Dim_Periodos!$A$1:$D$181,3,FALSE)</f>
        <v>Não</v>
      </c>
      <c r="E167" s="17">
        <f>VLOOKUP(B167,Dim_Periodos!$A$1:$D$181,4,FALSE)</f>
        <v>1</v>
      </c>
      <c r="F167" s="2">
        <v>2</v>
      </c>
      <c r="G167" s="2" t="str">
        <f t="shared" si="7"/>
        <v>Uvas S.A</v>
      </c>
      <c r="H167" s="2">
        <v>13</v>
      </c>
      <c r="I167" s="2" t="str">
        <f>VLOOKUP(Tabela2[[#This Row],[Cod Produto]],Dim_Produtos!A:B,2,FALSE)</f>
        <v>Vinho Seco</v>
      </c>
      <c r="J167" s="2" t="str">
        <f>VLOOKUP(Tabela2[[#This Row],[Cod Produto]],Dim_Produtos!A:C,3,FALSE)</f>
        <v>Califónia</v>
      </c>
      <c r="K167" s="2">
        <f>VLOOKUP(M167,Dim_Clientes!$A$1:$E$9,5,FALSE)</f>
        <v>1</v>
      </c>
      <c r="L167" s="2" t="str">
        <f>VLOOKUP(K167,Dim_Score!$A$1:$C$6,3,FALSE)</f>
        <v>Excelente</v>
      </c>
      <c r="M167" s="2">
        <v>1</v>
      </c>
      <c r="N167" s="2" t="str">
        <f t="shared" si="8"/>
        <v>Tom Cruise</v>
      </c>
      <c r="O167" s="2">
        <f>VLOOKUP(M167,Dim_Clientes!$A$1:$E$9,4,FALSE)</f>
        <v>1</v>
      </c>
      <c r="P167" s="2" t="str">
        <f>VLOOKUP(O167,Dim_Segmentos!$A$1:$D$4,4,FALSE)</f>
        <v>Jovens sem renda morando com os pais</v>
      </c>
      <c r="Q167" s="2" t="str">
        <f>VLOOKUP(O167,Dim_Segmentos!$A$1:$D$4,3,FALSE)</f>
        <v>Sem renda</v>
      </c>
      <c r="R167" s="2">
        <v>1</v>
      </c>
      <c r="S167" s="2" t="str">
        <f>VLOOKUP(Tabela2[[#This Row],[Cod Vendedor]],Dim_Vendedores!$A$1:$H$6,2,FALSE)</f>
        <v>Thor</v>
      </c>
      <c r="T167" s="17">
        <v>8</v>
      </c>
      <c r="U167" s="17">
        <f>CONCATENATE(Tabela2[[#This Row],[Cod Produto]],Tabela2[[#This Row],[Data]])-1</f>
        <v>1343108</v>
      </c>
      <c r="V167" s="3">
        <f>VLOOKUP(Tabela2[[#This Row],[Cod_busca]],Precos!A:H,8,TRUE)*Tabela2[[#This Row],[Qtide Vendida]]</f>
        <v>120</v>
      </c>
      <c r="W167" s="3">
        <f>VLOOKUP(Tabela2[[#This Row],[Cod_busca]],Precos!A:G,7,TRUE)*Tabela2[[#This Row],[Qtide Vendida]]</f>
        <v>76</v>
      </c>
      <c r="X167" s="7">
        <f t="shared" si="9"/>
        <v>44</v>
      </c>
    </row>
    <row r="168" spans="1:24" x14ac:dyDescent="0.3">
      <c r="A168" s="2">
        <v>167</v>
      </c>
      <c r="B168" s="17">
        <v>60</v>
      </c>
      <c r="C168" s="16">
        <f>VLOOKUP(B168,Dim_Periodos!$A$1:$D$181,2,FALSE)</f>
        <v>43160</v>
      </c>
      <c r="D168" s="16" t="str">
        <f>VLOOKUP(B168,Dim_Periodos!$A$1:$D$181,3,FALSE)</f>
        <v>Não</v>
      </c>
      <c r="E168" s="17">
        <f>VLOOKUP(B168,Dim_Periodos!$A$1:$D$181,4,FALSE)</f>
        <v>3</v>
      </c>
      <c r="F168" s="2">
        <v>1</v>
      </c>
      <c r="G168" s="2" t="str">
        <f t="shared" si="7"/>
        <v>Vinhos S.A</v>
      </c>
      <c r="H168" s="2">
        <v>10</v>
      </c>
      <c r="I168" s="2" t="str">
        <f>VLOOKUP(Tabela2[[#This Row],[Cod Produto]],Dim_Produtos!A:B,2,FALSE)</f>
        <v>Vinho Uva Doce</v>
      </c>
      <c r="J168" s="2" t="str">
        <f>VLOOKUP(Tabela2[[#This Row],[Cod Produto]],Dim_Produtos!A:C,3,FALSE)</f>
        <v>Brasil</v>
      </c>
      <c r="K168" s="2">
        <f>VLOOKUP(M168,Dim_Clientes!$A$1:$E$9,5,FALSE)</f>
        <v>2</v>
      </c>
      <c r="L168" s="2" t="str">
        <f>VLOOKUP(K168,Dim_Score!$A$1:$C$6,3,FALSE)</f>
        <v xml:space="preserve">Muito Bom </v>
      </c>
      <c r="M168" s="2">
        <v>4</v>
      </c>
      <c r="N168" s="2" t="str">
        <f t="shared" si="8"/>
        <v>Al Pacino</v>
      </c>
      <c r="O168" s="2">
        <f>VLOOKUP(M168,Dim_Clientes!$A$1:$E$9,4,FALSE)</f>
        <v>3</v>
      </c>
      <c r="P168" s="2" t="str">
        <f>VLOOKUP(O168,Dim_Segmentos!$A$1:$D$4,4,FALSE)</f>
        <v>Adultos experientes e estáveis Financeiramente</v>
      </c>
      <c r="Q168" s="2" t="str">
        <f>VLOOKUP(O168,Dim_Segmentos!$A$1:$D$4,3,FALSE)</f>
        <v>Até dez salários</v>
      </c>
      <c r="R168" s="2">
        <v>1</v>
      </c>
      <c r="S168" s="2" t="str">
        <f>VLOOKUP(Tabela2[[#This Row],[Cod Vendedor]],Dim_Vendedores!$A$1:$H$6,2,FALSE)</f>
        <v>Thor</v>
      </c>
      <c r="T168" s="17">
        <v>7</v>
      </c>
      <c r="U168" s="17">
        <f>CONCATENATE(Tabela2[[#This Row],[Cod Produto]],Tabela2[[#This Row],[Data]])-1</f>
        <v>1043159</v>
      </c>
      <c r="V168" s="3">
        <f>VLOOKUP(Tabela2[[#This Row],[Cod_busca]],Precos!A:H,8,TRUE)*Tabela2[[#This Row],[Qtide Vendida]]</f>
        <v>119</v>
      </c>
      <c r="W168" s="3">
        <f>VLOOKUP(Tabela2[[#This Row],[Cod_busca]],Precos!A:G,7,TRUE)*Tabela2[[#This Row],[Qtide Vendida]]</f>
        <v>77</v>
      </c>
      <c r="X168" s="7">
        <f t="shared" si="9"/>
        <v>42</v>
      </c>
    </row>
    <row r="169" spans="1:24" x14ac:dyDescent="0.3">
      <c r="A169" s="2">
        <v>168</v>
      </c>
      <c r="B169" s="17">
        <v>87</v>
      </c>
      <c r="C169" s="16">
        <f>VLOOKUP(B169,Dim_Periodos!$A$1:$D$181,2,FALSE)</f>
        <v>43187</v>
      </c>
      <c r="D169" s="16" t="str">
        <f>VLOOKUP(B169,Dim_Periodos!$A$1:$D$181,3,FALSE)</f>
        <v>Não</v>
      </c>
      <c r="E169" s="17">
        <f>VLOOKUP(B169,Dim_Periodos!$A$1:$D$181,4,FALSE)</f>
        <v>3</v>
      </c>
      <c r="F169" s="2">
        <v>4</v>
      </c>
      <c r="G169" s="2" t="str">
        <f t="shared" si="7"/>
        <v>Vinhos Ouro</v>
      </c>
      <c r="H169" s="2">
        <v>10</v>
      </c>
      <c r="I169" s="2" t="str">
        <f>VLOOKUP(Tabela2[[#This Row],[Cod Produto]],Dim_Produtos!A:B,2,FALSE)</f>
        <v>Vinho Uva Doce</v>
      </c>
      <c r="J169" s="2" t="str">
        <f>VLOOKUP(Tabela2[[#This Row],[Cod Produto]],Dim_Produtos!A:C,3,FALSE)</f>
        <v>Brasil</v>
      </c>
      <c r="K169" s="2">
        <f>VLOOKUP(M169,Dim_Clientes!$A$1:$E$9,5,FALSE)</f>
        <v>1</v>
      </c>
      <c r="L169" s="2" t="str">
        <f>VLOOKUP(K169,Dim_Score!$A$1:$C$6,3,FALSE)</f>
        <v>Excelente</v>
      </c>
      <c r="M169" s="2">
        <v>2</v>
      </c>
      <c r="N169" s="2" t="str">
        <f t="shared" si="8"/>
        <v>Anthony Hopkins</v>
      </c>
      <c r="O169" s="2">
        <f>VLOOKUP(M169,Dim_Clientes!$A$1:$E$9,4,FALSE)</f>
        <v>2</v>
      </c>
      <c r="P169" s="2" t="str">
        <f>VLOOKUP(O169,Dim_Segmentos!$A$1:$D$4,4,FALSE)</f>
        <v>Jovens recém formados</v>
      </c>
      <c r="Q169" s="2" t="str">
        <f>VLOOKUP(O169,Dim_Segmentos!$A$1:$D$4,3,FALSE)</f>
        <v>Dois Salários</v>
      </c>
      <c r="R169" s="2">
        <v>5</v>
      </c>
      <c r="S169" s="2" t="str">
        <f>VLOOKUP(Tabela2[[#This Row],[Cod Vendedor]],Dim_Vendedores!$A$1:$H$6,2,FALSE)</f>
        <v>Gamora</v>
      </c>
      <c r="T169" s="17">
        <v>10</v>
      </c>
      <c r="U169" s="17">
        <f>CONCATENATE(Tabela2[[#This Row],[Cod Produto]],Tabela2[[#This Row],[Data]])-1</f>
        <v>1043186</v>
      </c>
      <c r="V169" s="3">
        <f>VLOOKUP(Tabela2[[#This Row],[Cod_busca]],Precos!A:H,8,TRUE)*Tabela2[[#This Row],[Qtide Vendida]]</f>
        <v>170</v>
      </c>
      <c r="W169" s="3">
        <f>VLOOKUP(Tabela2[[#This Row],[Cod_busca]],Precos!A:G,7,TRUE)*Tabela2[[#This Row],[Qtide Vendida]]</f>
        <v>110</v>
      </c>
      <c r="X169" s="7">
        <f t="shared" si="9"/>
        <v>60</v>
      </c>
    </row>
    <row r="170" spans="1:24" x14ac:dyDescent="0.3">
      <c r="A170" s="2">
        <v>169</v>
      </c>
      <c r="B170" s="17">
        <v>23</v>
      </c>
      <c r="C170" s="16">
        <f>VLOOKUP(B170,Dim_Periodos!$A$1:$D$181,2,FALSE)</f>
        <v>43123</v>
      </c>
      <c r="D170" s="16" t="str">
        <f>VLOOKUP(B170,Dim_Periodos!$A$1:$D$181,3,FALSE)</f>
        <v>Não</v>
      </c>
      <c r="E170" s="17">
        <f>VLOOKUP(B170,Dim_Periodos!$A$1:$D$181,4,FALSE)</f>
        <v>1</v>
      </c>
      <c r="F170" s="2">
        <v>2</v>
      </c>
      <c r="G170" s="2" t="str">
        <f t="shared" si="7"/>
        <v>Uvas S.A</v>
      </c>
      <c r="H170" s="2">
        <v>9</v>
      </c>
      <c r="I170" s="2" t="str">
        <f>VLOOKUP(Tabela2[[#This Row],[Cod Produto]],Dim_Produtos!A:B,2,FALSE)</f>
        <v>Vinho Uva Verde</v>
      </c>
      <c r="J170" s="2" t="str">
        <f>VLOOKUP(Tabela2[[#This Row],[Cod Produto]],Dim_Produtos!A:C,3,FALSE)</f>
        <v>Brasil</v>
      </c>
      <c r="K170" s="2">
        <f>VLOOKUP(M170,Dim_Clientes!$A$1:$E$9,5,FALSE)</f>
        <v>2</v>
      </c>
      <c r="L170" s="2" t="str">
        <f>VLOOKUP(K170,Dim_Score!$A$1:$C$6,3,FALSE)</f>
        <v xml:space="preserve">Muito Bom </v>
      </c>
      <c r="M170" s="2">
        <v>4</v>
      </c>
      <c r="N170" s="2" t="str">
        <f t="shared" si="8"/>
        <v>Al Pacino</v>
      </c>
      <c r="O170" s="2">
        <f>VLOOKUP(M170,Dim_Clientes!$A$1:$E$9,4,FALSE)</f>
        <v>3</v>
      </c>
      <c r="P170" s="2" t="str">
        <f>VLOOKUP(O170,Dim_Segmentos!$A$1:$D$4,4,FALSE)</f>
        <v>Adultos experientes e estáveis Financeiramente</v>
      </c>
      <c r="Q170" s="2" t="str">
        <f>VLOOKUP(O170,Dim_Segmentos!$A$1:$D$4,3,FALSE)</f>
        <v>Até dez salários</v>
      </c>
      <c r="R170" s="2">
        <v>5</v>
      </c>
      <c r="S170" s="2" t="str">
        <f>VLOOKUP(Tabela2[[#This Row],[Cod Vendedor]],Dim_Vendedores!$A$1:$H$6,2,FALSE)</f>
        <v>Gamora</v>
      </c>
      <c r="T170" s="17">
        <v>7</v>
      </c>
      <c r="U170" s="17">
        <f>CONCATENATE(Tabela2[[#This Row],[Cod Produto]],Tabela2[[#This Row],[Data]])-1</f>
        <v>943122</v>
      </c>
      <c r="V170" s="3">
        <f>VLOOKUP(Tabela2[[#This Row],[Cod_busca]],Precos!A:H,8,TRUE)*Tabela2[[#This Row],[Qtide Vendida]]</f>
        <v>112</v>
      </c>
      <c r="W170" s="3">
        <f>VLOOKUP(Tabela2[[#This Row],[Cod_busca]],Precos!A:G,7,TRUE)*Tabela2[[#This Row],[Qtide Vendida]]</f>
        <v>70</v>
      </c>
      <c r="X170" s="7">
        <f t="shared" si="9"/>
        <v>42</v>
      </c>
    </row>
    <row r="171" spans="1:24" x14ac:dyDescent="0.3">
      <c r="A171" s="2">
        <v>170</v>
      </c>
      <c r="B171" s="17">
        <v>89</v>
      </c>
      <c r="C171" s="16">
        <f>VLOOKUP(B171,Dim_Periodos!$A$1:$D$181,2,FALSE)</f>
        <v>43189</v>
      </c>
      <c r="D171" s="16" t="str">
        <f>VLOOKUP(B171,Dim_Periodos!$A$1:$D$181,3,FALSE)</f>
        <v>Não</v>
      </c>
      <c r="E171" s="17">
        <f>VLOOKUP(B171,Dim_Periodos!$A$1:$D$181,4,FALSE)</f>
        <v>3</v>
      </c>
      <c r="F171" s="2">
        <v>4</v>
      </c>
      <c r="G171" s="2" t="str">
        <f t="shared" si="7"/>
        <v>Vinhos Ouro</v>
      </c>
      <c r="H171" s="2">
        <v>9</v>
      </c>
      <c r="I171" s="2" t="str">
        <f>VLOOKUP(Tabela2[[#This Row],[Cod Produto]],Dim_Produtos!A:B,2,FALSE)</f>
        <v>Vinho Uva Verde</v>
      </c>
      <c r="J171" s="2" t="str">
        <f>VLOOKUP(Tabela2[[#This Row],[Cod Produto]],Dim_Produtos!A:C,3,FALSE)</f>
        <v>Brasil</v>
      </c>
      <c r="K171" s="2">
        <f>VLOOKUP(M171,Dim_Clientes!$A$1:$E$9,5,FALSE)</f>
        <v>4</v>
      </c>
      <c r="L171" s="2" t="str">
        <f>VLOOKUP(K171,Dim_Score!$A$1:$C$6,3,FALSE)</f>
        <v>Restrições</v>
      </c>
      <c r="M171" s="2">
        <v>6</v>
      </c>
      <c r="N171" s="2" t="str">
        <f t="shared" si="8"/>
        <v>George Clooney</v>
      </c>
      <c r="O171" s="2">
        <f>VLOOKUP(M171,Dim_Clientes!$A$1:$E$9,4,FALSE)</f>
        <v>1</v>
      </c>
      <c r="P171" s="2" t="str">
        <f>VLOOKUP(O171,Dim_Segmentos!$A$1:$D$4,4,FALSE)</f>
        <v>Jovens sem renda morando com os pais</v>
      </c>
      <c r="Q171" s="2" t="str">
        <f>VLOOKUP(O171,Dim_Segmentos!$A$1:$D$4,3,FALSE)</f>
        <v>Sem renda</v>
      </c>
      <c r="R171" s="2">
        <v>4</v>
      </c>
      <c r="S171" s="2" t="str">
        <f>VLOOKUP(Tabela2[[#This Row],[Cod Vendedor]],Dim_Vendedores!$A$1:$H$6,2,FALSE)</f>
        <v>Scarlet</v>
      </c>
      <c r="T171" s="17">
        <v>2</v>
      </c>
      <c r="U171" s="17">
        <f>CONCATENATE(Tabela2[[#This Row],[Cod Produto]],Tabela2[[#This Row],[Data]])-1</f>
        <v>943188</v>
      </c>
      <c r="V171" s="3">
        <f>VLOOKUP(Tabela2[[#This Row],[Cod_busca]],Precos!A:H,8,TRUE)*Tabela2[[#This Row],[Qtide Vendida]]</f>
        <v>32</v>
      </c>
      <c r="W171" s="3">
        <f>VLOOKUP(Tabela2[[#This Row],[Cod_busca]],Precos!A:G,7,TRUE)*Tabela2[[#This Row],[Qtide Vendida]]</f>
        <v>20</v>
      </c>
      <c r="X171" s="7">
        <f t="shared" si="9"/>
        <v>12</v>
      </c>
    </row>
    <row r="172" spans="1:24" x14ac:dyDescent="0.3">
      <c r="A172" s="2">
        <v>171</v>
      </c>
      <c r="B172" s="17">
        <v>86</v>
      </c>
      <c r="C172" s="16">
        <f>VLOOKUP(B172,Dim_Periodos!$A$1:$D$181,2,FALSE)</f>
        <v>43186</v>
      </c>
      <c r="D172" s="16" t="str">
        <f>VLOOKUP(B172,Dim_Periodos!$A$1:$D$181,3,FALSE)</f>
        <v>Não</v>
      </c>
      <c r="E172" s="17">
        <f>VLOOKUP(B172,Dim_Periodos!$A$1:$D$181,4,FALSE)</f>
        <v>3</v>
      </c>
      <c r="F172" s="2">
        <v>4</v>
      </c>
      <c r="G172" s="2" t="str">
        <f t="shared" si="7"/>
        <v>Vinhos Ouro</v>
      </c>
      <c r="H172" s="2">
        <v>9</v>
      </c>
      <c r="I172" s="2" t="str">
        <f>VLOOKUP(Tabela2[[#This Row],[Cod Produto]],Dim_Produtos!A:B,2,FALSE)</f>
        <v>Vinho Uva Verde</v>
      </c>
      <c r="J172" s="2" t="str">
        <f>VLOOKUP(Tabela2[[#This Row],[Cod Produto]],Dim_Produtos!A:C,3,FALSE)</f>
        <v>Brasil</v>
      </c>
      <c r="K172" s="2">
        <f>VLOOKUP(M172,Dim_Clientes!$A$1:$E$9,5,FALSE)</f>
        <v>5</v>
      </c>
      <c r="L172" s="2" t="str">
        <f>VLOOKUP(K172,Dim_Score!$A$1:$C$6,3,FALSE)</f>
        <v>Inaceitável</v>
      </c>
      <c r="M172" s="2">
        <v>7</v>
      </c>
      <c r="N172" s="2" t="str">
        <f t="shared" si="8"/>
        <v>Matt Demon</v>
      </c>
      <c r="O172" s="2">
        <f>VLOOKUP(M172,Dim_Clientes!$A$1:$E$9,4,FALSE)</f>
        <v>3</v>
      </c>
      <c r="P172" s="2" t="str">
        <f>VLOOKUP(O172,Dim_Segmentos!$A$1:$D$4,4,FALSE)</f>
        <v>Adultos experientes e estáveis Financeiramente</v>
      </c>
      <c r="Q172" s="2" t="str">
        <f>VLOOKUP(O172,Dim_Segmentos!$A$1:$D$4,3,FALSE)</f>
        <v>Até dez salários</v>
      </c>
      <c r="R172" s="2">
        <v>3</v>
      </c>
      <c r="S172" s="2" t="str">
        <f>VLOOKUP(Tabela2[[#This Row],[Cod Vendedor]],Dim_Vendedores!$A$1:$H$6,2,FALSE)</f>
        <v>Hulk</v>
      </c>
      <c r="T172" s="17">
        <v>6</v>
      </c>
      <c r="U172" s="17">
        <f>CONCATENATE(Tabela2[[#This Row],[Cod Produto]],Tabela2[[#This Row],[Data]])-1</f>
        <v>943185</v>
      </c>
      <c r="V172" s="3">
        <f>VLOOKUP(Tabela2[[#This Row],[Cod_busca]],Precos!A:H,8,TRUE)*Tabela2[[#This Row],[Qtide Vendida]]</f>
        <v>96</v>
      </c>
      <c r="W172" s="3">
        <f>VLOOKUP(Tabela2[[#This Row],[Cod_busca]],Precos!A:G,7,TRUE)*Tabela2[[#This Row],[Qtide Vendida]]</f>
        <v>60</v>
      </c>
      <c r="X172" s="7">
        <f t="shared" si="9"/>
        <v>36</v>
      </c>
    </row>
    <row r="173" spans="1:24" x14ac:dyDescent="0.3">
      <c r="A173" s="2">
        <v>172</v>
      </c>
      <c r="B173" s="17">
        <v>133</v>
      </c>
      <c r="C173" s="16">
        <f>VLOOKUP(B173,Dim_Periodos!$A$1:$D$181,2,FALSE)</f>
        <v>43233</v>
      </c>
      <c r="D173" s="16" t="str">
        <f>VLOOKUP(B173,Dim_Periodos!$A$1:$D$181,3,FALSE)</f>
        <v>Sim</v>
      </c>
      <c r="E173" s="17">
        <f>VLOOKUP(B173,Dim_Periodos!$A$1:$D$181,4,FALSE)</f>
        <v>5</v>
      </c>
      <c r="F173" s="2">
        <v>2</v>
      </c>
      <c r="G173" s="2" t="str">
        <f t="shared" si="7"/>
        <v>Uvas S.A</v>
      </c>
      <c r="H173" s="2">
        <v>11</v>
      </c>
      <c r="I173" s="2" t="str">
        <f>VLOOKUP(Tabela2[[#This Row],[Cod Produto]],Dim_Produtos!A:B,2,FALSE)</f>
        <v>Vinho Português</v>
      </c>
      <c r="J173" s="2" t="str">
        <f>VLOOKUP(Tabela2[[#This Row],[Cod Produto]],Dim_Produtos!A:C,3,FALSE)</f>
        <v>Portugal</v>
      </c>
      <c r="K173" s="2">
        <f>VLOOKUP(M173,Dim_Clientes!$A$1:$E$9,5,FALSE)</f>
        <v>5</v>
      </c>
      <c r="L173" s="2" t="str">
        <f>VLOOKUP(K173,Dim_Score!$A$1:$C$6,3,FALSE)</f>
        <v>Inaceitável</v>
      </c>
      <c r="M173" s="2">
        <v>7</v>
      </c>
      <c r="N173" s="2" t="str">
        <f t="shared" si="8"/>
        <v>Matt Demon</v>
      </c>
      <c r="O173" s="2">
        <f>VLOOKUP(M173,Dim_Clientes!$A$1:$E$9,4,FALSE)</f>
        <v>3</v>
      </c>
      <c r="P173" s="2" t="str">
        <f>VLOOKUP(O173,Dim_Segmentos!$A$1:$D$4,4,FALSE)</f>
        <v>Adultos experientes e estáveis Financeiramente</v>
      </c>
      <c r="Q173" s="2" t="str">
        <f>VLOOKUP(O173,Dim_Segmentos!$A$1:$D$4,3,FALSE)</f>
        <v>Até dez salários</v>
      </c>
      <c r="R173" s="2">
        <v>2</v>
      </c>
      <c r="S173" s="2" t="str">
        <f>VLOOKUP(Tabela2[[#This Row],[Cod Vendedor]],Dim_Vendedores!$A$1:$H$6,2,FALSE)</f>
        <v>Batman</v>
      </c>
      <c r="T173" s="17">
        <v>6</v>
      </c>
      <c r="U173" s="17">
        <f>CONCATENATE(Tabela2[[#This Row],[Cod Produto]],Tabela2[[#This Row],[Data]])-1</f>
        <v>1143232</v>
      </c>
      <c r="V173" s="3">
        <f>VLOOKUP(Tabela2[[#This Row],[Cod_busca]],Precos!A:H,8,TRUE)*Tabela2[[#This Row],[Qtide Vendida]]</f>
        <v>102</v>
      </c>
      <c r="W173" s="3">
        <f>VLOOKUP(Tabela2[[#This Row],[Cod_busca]],Precos!A:G,7,TRUE)*Tabela2[[#This Row],[Qtide Vendida]]</f>
        <v>54</v>
      </c>
      <c r="X173" s="7">
        <f t="shared" si="9"/>
        <v>48</v>
      </c>
    </row>
    <row r="174" spans="1:24" x14ac:dyDescent="0.3">
      <c r="A174" s="2">
        <v>173</v>
      </c>
      <c r="B174" s="17">
        <v>108</v>
      </c>
      <c r="C174" s="16">
        <f>VLOOKUP(B174,Dim_Periodos!$A$1:$D$181,2,FALSE)</f>
        <v>43208</v>
      </c>
      <c r="D174" s="16" t="str">
        <f>VLOOKUP(B174,Dim_Periodos!$A$1:$D$181,3,FALSE)</f>
        <v>Não</v>
      </c>
      <c r="E174" s="17">
        <f>VLOOKUP(B174,Dim_Periodos!$A$1:$D$181,4,FALSE)</f>
        <v>4</v>
      </c>
      <c r="F174" s="2">
        <v>4</v>
      </c>
      <c r="G174" s="2" t="str">
        <f t="shared" si="7"/>
        <v>Vinhos Ouro</v>
      </c>
      <c r="H174" s="2">
        <v>14</v>
      </c>
      <c r="I174" s="2" t="str">
        <f>VLOOKUP(Tabela2[[#This Row],[Cod Produto]],Dim_Produtos!A:B,2,FALSE)</f>
        <v>Vinho Tinto</v>
      </c>
      <c r="J174" s="2" t="str">
        <f>VLOOKUP(Tabela2[[#This Row],[Cod Produto]],Dim_Produtos!A:C,3,FALSE)</f>
        <v>Inglaterra</v>
      </c>
      <c r="K174" s="2">
        <f>VLOOKUP(M174,Dim_Clientes!$A$1:$E$9,5,FALSE)</f>
        <v>4</v>
      </c>
      <c r="L174" s="2" t="str">
        <f>VLOOKUP(K174,Dim_Score!$A$1:$C$6,3,FALSE)</f>
        <v>Restrições</v>
      </c>
      <c r="M174" s="2">
        <v>8</v>
      </c>
      <c r="N174" s="2" t="str">
        <f t="shared" si="8"/>
        <v>Julia Roberts</v>
      </c>
      <c r="O174" s="2">
        <f>VLOOKUP(M174,Dim_Clientes!$A$1:$E$9,4,FALSE)</f>
        <v>1</v>
      </c>
      <c r="P174" s="2" t="str">
        <f>VLOOKUP(O174,Dim_Segmentos!$A$1:$D$4,4,FALSE)</f>
        <v>Jovens sem renda morando com os pais</v>
      </c>
      <c r="Q174" s="2" t="str">
        <f>VLOOKUP(O174,Dim_Segmentos!$A$1:$D$4,3,FALSE)</f>
        <v>Sem renda</v>
      </c>
      <c r="R174" s="2">
        <v>4</v>
      </c>
      <c r="S174" s="2" t="str">
        <f>VLOOKUP(Tabela2[[#This Row],[Cod Vendedor]],Dim_Vendedores!$A$1:$H$6,2,FALSE)</f>
        <v>Scarlet</v>
      </c>
      <c r="T174" s="17">
        <v>9</v>
      </c>
      <c r="U174" s="17">
        <f>CONCATENATE(Tabela2[[#This Row],[Cod Produto]],Tabela2[[#This Row],[Data]])-1</f>
        <v>1443207</v>
      </c>
      <c r="V174" s="3">
        <f>VLOOKUP(Tabela2[[#This Row],[Cod_busca]],Precos!A:H,8,TRUE)*Tabela2[[#This Row],[Qtide Vendida]]</f>
        <v>144</v>
      </c>
      <c r="W174" s="3">
        <f>VLOOKUP(Tabela2[[#This Row],[Cod_busca]],Precos!A:G,7,TRUE)*Tabela2[[#This Row],[Qtide Vendida]]</f>
        <v>90</v>
      </c>
      <c r="X174" s="7">
        <f t="shared" si="9"/>
        <v>54</v>
      </c>
    </row>
    <row r="175" spans="1:24" x14ac:dyDescent="0.3">
      <c r="A175" s="2">
        <v>174</v>
      </c>
      <c r="B175" s="17">
        <v>89</v>
      </c>
      <c r="C175" s="16">
        <f>VLOOKUP(B175,Dim_Periodos!$A$1:$D$181,2,FALSE)</f>
        <v>43189</v>
      </c>
      <c r="D175" s="16" t="str">
        <f>VLOOKUP(B175,Dim_Periodos!$A$1:$D$181,3,FALSE)</f>
        <v>Não</v>
      </c>
      <c r="E175" s="17">
        <f>VLOOKUP(B175,Dim_Periodos!$A$1:$D$181,4,FALSE)</f>
        <v>3</v>
      </c>
      <c r="F175" s="2">
        <v>1</v>
      </c>
      <c r="G175" s="2" t="str">
        <f t="shared" si="7"/>
        <v>Vinhos S.A</v>
      </c>
      <c r="H175" s="2">
        <v>13</v>
      </c>
      <c r="I175" s="2" t="str">
        <f>VLOOKUP(Tabela2[[#This Row],[Cod Produto]],Dim_Produtos!A:B,2,FALSE)</f>
        <v>Vinho Seco</v>
      </c>
      <c r="J175" s="2" t="str">
        <f>VLOOKUP(Tabela2[[#This Row],[Cod Produto]],Dim_Produtos!A:C,3,FALSE)</f>
        <v>Califónia</v>
      </c>
      <c r="K175" s="2">
        <f>VLOOKUP(M175,Dim_Clientes!$A$1:$E$9,5,FALSE)</f>
        <v>2</v>
      </c>
      <c r="L175" s="2" t="str">
        <f>VLOOKUP(K175,Dim_Score!$A$1:$C$6,3,FALSE)</f>
        <v xml:space="preserve">Muito Bom </v>
      </c>
      <c r="M175" s="2">
        <v>3</v>
      </c>
      <c r="N175" s="2" t="str">
        <f t="shared" si="8"/>
        <v>Orlando Bloom</v>
      </c>
      <c r="O175" s="2">
        <f>VLOOKUP(M175,Dim_Clientes!$A$1:$E$9,4,FALSE)</f>
        <v>3</v>
      </c>
      <c r="P175" s="2" t="str">
        <f>VLOOKUP(O175,Dim_Segmentos!$A$1:$D$4,4,FALSE)</f>
        <v>Adultos experientes e estáveis Financeiramente</v>
      </c>
      <c r="Q175" s="2" t="str">
        <f>VLOOKUP(O175,Dim_Segmentos!$A$1:$D$4,3,FALSE)</f>
        <v>Até dez salários</v>
      </c>
      <c r="R175" s="2">
        <v>1</v>
      </c>
      <c r="S175" s="2" t="str">
        <f>VLOOKUP(Tabela2[[#This Row],[Cod Vendedor]],Dim_Vendedores!$A$1:$H$6,2,FALSE)</f>
        <v>Thor</v>
      </c>
      <c r="T175" s="17">
        <v>8</v>
      </c>
      <c r="U175" s="17">
        <f>CONCATENATE(Tabela2[[#This Row],[Cod Produto]],Tabela2[[#This Row],[Data]])-1</f>
        <v>1343188</v>
      </c>
      <c r="V175" s="3">
        <f>VLOOKUP(Tabela2[[#This Row],[Cod_busca]],Precos!A:H,8,TRUE)*Tabela2[[#This Row],[Qtide Vendida]]</f>
        <v>120</v>
      </c>
      <c r="W175" s="3">
        <f>VLOOKUP(Tabela2[[#This Row],[Cod_busca]],Precos!A:G,7,TRUE)*Tabela2[[#This Row],[Qtide Vendida]]</f>
        <v>76</v>
      </c>
      <c r="X175" s="7">
        <f t="shared" si="9"/>
        <v>44</v>
      </c>
    </row>
    <row r="176" spans="1:24" x14ac:dyDescent="0.3">
      <c r="A176" s="2">
        <v>175</v>
      </c>
      <c r="B176" s="17">
        <v>153</v>
      </c>
      <c r="C176" s="16">
        <f>VLOOKUP(B176,Dim_Periodos!$A$1:$D$181,2,FALSE)</f>
        <v>43253</v>
      </c>
      <c r="D176" s="16" t="str">
        <f>VLOOKUP(B176,Dim_Periodos!$A$1:$D$181,3,FALSE)</f>
        <v>Sim</v>
      </c>
      <c r="E176" s="17">
        <f>VLOOKUP(B176,Dim_Periodos!$A$1:$D$181,4,FALSE)</f>
        <v>6</v>
      </c>
      <c r="F176" s="2">
        <v>1</v>
      </c>
      <c r="G176" s="2" t="str">
        <f t="shared" si="7"/>
        <v>Vinhos S.A</v>
      </c>
      <c r="H176" s="2">
        <v>12</v>
      </c>
      <c r="I176" s="2" t="str">
        <f>VLOOKUP(Tabela2[[#This Row],[Cod Produto]],Dim_Produtos!A:B,2,FALSE)</f>
        <v>Vinho Italiano</v>
      </c>
      <c r="J176" s="2" t="str">
        <f>VLOOKUP(Tabela2[[#This Row],[Cod Produto]],Dim_Produtos!A:C,3,FALSE)</f>
        <v>Itália</v>
      </c>
      <c r="K176" s="2">
        <f>VLOOKUP(M176,Dim_Clientes!$A$1:$E$9,5,FALSE)</f>
        <v>2</v>
      </c>
      <c r="L176" s="2" t="str">
        <f>VLOOKUP(K176,Dim_Score!$A$1:$C$6,3,FALSE)</f>
        <v xml:space="preserve">Muito Bom </v>
      </c>
      <c r="M176" s="2">
        <v>3</v>
      </c>
      <c r="N176" s="2" t="str">
        <f t="shared" si="8"/>
        <v>Orlando Bloom</v>
      </c>
      <c r="O176" s="2">
        <f>VLOOKUP(M176,Dim_Clientes!$A$1:$E$9,4,FALSE)</f>
        <v>3</v>
      </c>
      <c r="P176" s="2" t="str">
        <f>VLOOKUP(O176,Dim_Segmentos!$A$1:$D$4,4,FALSE)</f>
        <v>Adultos experientes e estáveis Financeiramente</v>
      </c>
      <c r="Q176" s="2" t="str">
        <f>VLOOKUP(O176,Dim_Segmentos!$A$1:$D$4,3,FALSE)</f>
        <v>Até dez salários</v>
      </c>
      <c r="R176" s="2">
        <v>2</v>
      </c>
      <c r="S176" s="2" t="str">
        <f>VLOOKUP(Tabela2[[#This Row],[Cod Vendedor]],Dim_Vendedores!$A$1:$H$6,2,FALSE)</f>
        <v>Batman</v>
      </c>
      <c r="T176" s="17">
        <v>10</v>
      </c>
      <c r="U176" s="17">
        <f>CONCATENATE(Tabela2[[#This Row],[Cod Produto]],Tabela2[[#This Row],[Data]])-1</f>
        <v>1243252</v>
      </c>
      <c r="V176" s="3">
        <f>VLOOKUP(Tabela2[[#This Row],[Cod_busca]],Precos!A:H,8,TRUE)*Tabela2[[#This Row],[Qtide Vendida]]</f>
        <v>130</v>
      </c>
      <c r="W176" s="3">
        <f>VLOOKUP(Tabela2[[#This Row],[Cod_busca]],Precos!A:G,7,TRUE)*Tabela2[[#This Row],[Qtide Vendida]]</f>
        <v>80</v>
      </c>
      <c r="X176" s="7">
        <f t="shared" si="9"/>
        <v>50</v>
      </c>
    </row>
    <row r="177" spans="1:24" x14ac:dyDescent="0.3">
      <c r="A177" s="2">
        <v>176</v>
      </c>
      <c r="B177" s="17">
        <v>91</v>
      </c>
      <c r="C177" s="16">
        <f>VLOOKUP(B177,Dim_Periodos!$A$1:$D$181,2,FALSE)</f>
        <v>43191</v>
      </c>
      <c r="D177" s="16" t="str">
        <f>VLOOKUP(B177,Dim_Periodos!$A$1:$D$181,3,FALSE)</f>
        <v>Sim</v>
      </c>
      <c r="E177" s="17">
        <f>VLOOKUP(B177,Dim_Periodos!$A$1:$D$181,4,FALSE)</f>
        <v>4</v>
      </c>
      <c r="F177" s="2">
        <v>3</v>
      </c>
      <c r="G177" s="2" t="str">
        <f t="shared" si="7"/>
        <v>Vinhos LTDA</v>
      </c>
      <c r="H177" s="2">
        <v>9</v>
      </c>
      <c r="I177" s="2" t="str">
        <f>VLOOKUP(Tabela2[[#This Row],[Cod Produto]],Dim_Produtos!A:B,2,FALSE)</f>
        <v>Vinho Uva Verde</v>
      </c>
      <c r="J177" s="2" t="str">
        <f>VLOOKUP(Tabela2[[#This Row],[Cod Produto]],Dim_Produtos!A:C,3,FALSE)</f>
        <v>Brasil</v>
      </c>
      <c r="K177" s="2">
        <f>VLOOKUP(M177,Dim_Clientes!$A$1:$E$9,5,FALSE)</f>
        <v>4</v>
      </c>
      <c r="L177" s="2" t="str">
        <f>VLOOKUP(K177,Dim_Score!$A$1:$C$6,3,FALSE)</f>
        <v>Restrições</v>
      </c>
      <c r="M177" s="2">
        <v>8</v>
      </c>
      <c r="N177" s="2" t="str">
        <f t="shared" si="8"/>
        <v>Julia Roberts</v>
      </c>
      <c r="O177" s="2">
        <f>VLOOKUP(M177,Dim_Clientes!$A$1:$E$9,4,FALSE)</f>
        <v>1</v>
      </c>
      <c r="P177" s="2" t="str">
        <f>VLOOKUP(O177,Dim_Segmentos!$A$1:$D$4,4,FALSE)</f>
        <v>Jovens sem renda morando com os pais</v>
      </c>
      <c r="Q177" s="2" t="str">
        <f>VLOOKUP(O177,Dim_Segmentos!$A$1:$D$4,3,FALSE)</f>
        <v>Sem renda</v>
      </c>
      <c r="R177" s="2">
        <v>1</v>
      </c>
      <c r="S177" s="2" t="str">
        <f>VLOOKUP(Tabela2[[#This Row],[Cod Vendedor]],Dim_Vendedores!$A$1:$H$6,2,FALSE)</f>
        <v>Thor</v>
      </c>
      <c r="T177" s="17">
        <v>2</v>
      </c>
      <c r="U177" s="17">
        <f>CONCATENATE(Tabela2[[#This Row],[Cod Produto]],Tabela2[[#This Row],[Data]])-1</f>
        <v>943190</v>
      </c>
      <c r="V177" s="3">
        <f>VLOOKUP(Tabela2[[#This Row],[Cod_busca]],Precos!A:H,8,TRUE)*Tabela2[[#This Row],[Qtide Vendida]]</f>
        <v>32</v>
      </c>
      <c r="W177" s="3">
        <f>VLOOKUP(Tabela2[[#This Row],[Cod_busca]],Precos!A:G,7,TRUE)*Tabela2[[#This Row],[Qtide Vendida]]</f>
        <v>20</v>
      </c>
      <c r="X177" s="7">
        <f t="shared" si="9"/>
        <v>12</v>
      </c>
    </row>
    <row r="178" spans="1:24" x14ac:dyDescent="0.3">
      <c r="A178" s="2">
        <v>177</v>
      </c>
      <c r="B178" s="17">
        <v>144</v>
      </c>
      <c r="C178" s="16">
        <f>VLOOKUP(B178,Dim_Periodos!$A$1:$D$181,2,FALSE)</f>
        <v>43244</v>
      </c>
      <c r="D178" s="16" t="str">
        <f>VLOOKUP(B178,Dim_Periodos!$A$1:$D$181,3,FALSE)</f>
        <v>Não</v>
      </c>
      <c r="E178" s="17">
        <f>VLOOKUP(B178,Dim_Periodos!$A$1:$D$181,4,FALSE)</f>
        <v>5</v>
      </c>
      <c r="F178" s="2">
        <v>4</v>
      </c>
      <c r="G178" s="2" t="str">
        <f t="shared" si="7"/>
        <v>Vinhos Ouro</v>
      </c>
      <c r="H178" s="2">
        <v>10</v>
      </c>
      <c r="I178" s="2" t="str">
        <f>VLOOKUP(Tabela2[[#This Row],[Cod Produto]],Dim_Produtos!A:B,2,FALSE)</f>
        <v>Vinho Uva Doce</v>
      </c>
      <c r="J178" s="2" t="str">
        <f>VLOOKUP(Tabela2[[#This Row],[Cod Produto]],Dim_Produtos!A:C,3,FALSE)</f>
        <v>Brasil</v>
      </c>
      <c r="K178" s="2">
        <f>VLOOKUP(M178,Dim_Clientes!$A$1:$E$9,5,FALSE)</f>
        <v>5</v>
      </c>
      <c r="L178" s="2" t="str">
        <f>VLOOKUP(K178,Dim_Score!$A$1:$C$6,3,FALSE)</f>
        <v>Inaceitável</v>
      </c>
      <c r="M178" s="2">
        <v>7</v>
      </c>
      <c r="N178" s="2" t="str">
        <f t="shared" si="8"/>
        <v>Matt Demon</v>
      </c>
      <c r="O178" s="2">
        <f>VLOOKUP(M178,Dim_Clientes!$A$1:$E$9,4,FALSE)</f>
        <v>3</v>
      </c>
      <c r="P178" s="2" t="str">
        <f>VLOOKUP(O178,Dim_Segmentos!$A$1:$D$4,4,FALSE)</f>
        <v>Adultos experientes e estáveis Financeiramente</v>
      </c>
      <c r="Q178" s="2" t="str">
        <f>VLOOKUP(O178,Dim_Segmentos!$A$1:$D$4,3,FALSE)</f>
        <v>Até dez salários</v>
      </c>
      <c r="R178" s="2">
        <v>1</v>
      </c>
      <c r="S178" s="2" t="str">
        <f>VLOOKUP(Tabela2[[#This Row],[Cod Vendedor]],Dim_Vendedores!$A$1:$H$6,2,FALSE)</f>
        <v>Thor</v>
      </c>
      <c r="T178" s="17">
        <v>5</v>
      </c>
      <c r="U178" s="17">
        <f>CONCATENATE(Tabela2[[#This Row],[Cod Produto]],Tabela2[[#This Row],[Data]])-1</f>
        <v>1043243</v>
      </c>
      <c r="V178" s="3">
        <f>VLOOKUP(Tabela2[[#This Row],[Cod_busca]],Precos!A:H,8,TRUE)*Tabela2[[#This Row],[Qtide Vendida]]</f>
        <v>85</v>
      </c>
      <c r="W178" s="3">
        <f>VLOOKUP(Tabela2[[#This Row],[Cod_busca]],Precos!A:G,7,TRUE)*Tabela2[[#This Row],[Qtide Vendida]]</f>
        <v>55</v>
      </c>
      <c r="X178" s="7">
        <f t="shared" si="9"/>
        <v>30</v>
      </c>
    </row>
    <row r="179" spans="1:24" x14ac:dyDescent="0.3">
      <c r="A179" s="2">
        <v>178</v>
      </c>
      <c r="B179" s="17">
        <v>179</v>
      </c>
      <c r="C179" s="16">
        <f>VLOOKUP(B179,Dim_Periodos!$A$1:$D$181,2,FALSE)</f>
        <v>43279</v>
      </c>
      <c r="D179" s="16" t="str">
        <f>VLOOKUP(B179,Dim_Periodos!$A$1:$D$181,3,FALSE)</f>
        <v>Não</v>
      </c>
      <c r="E179" s="17">
        <f>VLOOKUP(B179,Dim_Periodos!$A$1:$D$181,4,FALSE)</f>
        <v>6</v>
      </c>
      <c r="F179" s="2">
        <v>3</v>
      </c>
      <c r="G179" s="2" t="str">
        <f t="shared" si="7"/>
        <v>Vinhos LTDA</v>
      </c>
      <c r="H179" s="2">
        <v>13</v>
      </c>
      <c r="I179" s="2" t="str">
        <f>VLOOKUP(Tabela2[[#This Row],[Cod Produto]],Dim_Produtos!A:B,2,FALSE)</f>
        <v>Vinho Seco</v>
      </c>
      <c r="J179" s="2" t="str">
        <f>VLOOKUP(Tabela2[[#This Row],[Cod Produto]],Dim_Produtos!A:C,3,FALSE)</f>
        <v>Califónia</v>
      </c>
      <c r="K179" s="2">
        <f>VLOOKUP(M179,Dim_Clientes!$A$1:$E$9,5,FALSE)</f>
        <v>2</v>
      </c>
      <c r="L179" s="2" t="str">
        <f>VLOOKUP(K179,Dim_Score!$A$1:$C$6,3,FALSE)</f>
        <v xml:space="preserve">Muito Bom </v>
      </c>
      <c r="M179" s="2">
        <v>4</v>
      </c>
      <c r="N179" s="2" t="str">
        <f t="shared" si="8"/>
        <v>Al Pacino</v>
      </c>
      <c r="O179" s="2">
        <f>VLOOKUP(M179,Dim_Clientes!$A$1:$E$9,4,FALSE)</f>
        <v>3</v>
      </c>
      <c r="P179" s="2" t="str">
        <f>VLOOKUP(O179,Dim_Segmentos!$A$1:$D$4,4,FALSE)</f>
        <v>Adultos experientes e estáveis Financeiramente</v>
      </c>
      <c r="Q179" s="2" t="str">
        <f>VLOOKUP(O179,Dim_Segmentos!$A$1:$D$4,3,FALSE)</f>
        <v>Até dez salários</v>
      </c>
      <c r="R179" s="2">
        <v>3</v>
      </c>
      <c r="S179" s="2" t="str">
        <f>VLOOKUP(Tabela2[[#This Row],[Cod Vendedor]],Dim_Vendedores!$A$1:$H$6,2,FALSE)</f>
        <v>Hulk</v>
      </c>
      <c r="T179" s="17">
        <v>4</v>
      </c>
      <c r="U179" s="17">
        <f>CONCATENATE(Tabela2[[#This Row],[Cod Produto]],Tabela2[[#This Row],[Data]])-1</f>
        <v>1343278</v>
      </c>
      <c r="V179" s="3">
        <f>VLOOKUP(Tabela2[[#This Row],[Cod_busca]],Precos!A:H,8,TRUE)*Tabela2[[#This Row],[Qtide Vendida]]</f>
        <v>60</v>
      </c>
      <c r="W179" s="3">
        <f>VLOOKUP(Tabela2[[#This Row],[Cod_busca]],Precos!A:G,7,TRUE)*Tabela2[[#This Row],[Qtide Vendida]]</f>
        <v>38</v>
      </c>
      <c r="X179" s="7">
        <f t="shared" si="9"/>
        <v>22</v>
      </c>
    </row>
    <row r="180" spans="1:24" x14ac:dyDescent="0.3">
      <c r="A180" s="2">
        <v>179</v>
      </c>
      <c r="B180" s="17">
        <v>15</v>
      </c>
      <c r="C180" s="16">
        <f>VLOOKUP(B180,Dim_Periodos!$A$1:$D$181,2,FALSE)</f>
        <v>43115</v>
      </c>
      <c r="D180" s="16" t="str">
        <f>VLOOKUP(B180,Dim_Periodos!$A$1:$D$181,3,FALSE)</f>
        <v>Não</v>
      </c>
      <c r="E180" s="17">
        <f>VLOOKUP(B180,Dim_Periodos!$A$1:$D$181,4,FALSE)</f>
        <v>1</v>
      </c>
      <c r="F180" s="2">
        <v>1</v>
      </c>
      <c r="G180" s="2" t="str">
        <f t="shared" si="7"/>
        <v>Vinhos S.A</v>
      </c>
      <c r="H180" s="2">
        <v>14</v>
      </c>
      <c r="I180" s="2" t="str">
        <f>VLOOKUP(Tabela2[[#This Row],[Cod Produto]],Dim_Produtos!A:B,2,FALSE)</f>
        <v>Vinho Tinto</v>
      </c>
      <c r="J180" s="2" t="str">
        <f>VLOOKUP(Tabela2[[#This Row],[Cod Produto]],Dim_Produtos!A:C,3,FALSE)</f>
        <v>Inglaterra</v>
      </c>
      <c r="K180" s="2">
        <f>VLOOKUP(M180,Dim_Clientes!$A$1:$E$9,5,FALSE)</f>
        <v>5</v>
      </c>
      <c r="L180" s="2" t="str">
        <f>VLOOKUP(K180,Dim_Score!$A$1:$C$6,3,FALSE)</f>
        <v>Inaceitável</v>
      </c>
      <c r="M180" s="2">
        <v>7</v>
      </c>
      <c r="N180" s="2" t="str">
        <f t="shared" si="8"/>
        <v>Matt Demon</v>
      </c>
      <c r="O180" s="2">
        <f>VLOOKUP(M180,Dim_Clientes!$A$1:$E$9,4,FALSE)</f>
        <v>3</v>
      </c>
      <c r="P180" s="2" t="str">
        <f>VLOOKUP(O180,Dim_Segmentos!$A$1:$D$4,4,FALSE)</f>
        <v>Adultos experientes e estáveis Financeiramente</v>
      </c>
      <c r="Q180" s="2" t="str">
        <f>VLOOKUP(O180,Dim_Segmentos!$A$1:$D$4,3,FALSE)</f>
        <v>Até dez salários</v>
      </c>
      <c r="R180" s="2">
        <v>2</v>
      </c>
      <c r="S180" s="2" t="str">
        <f>VLOOKUP(Tabela2[[#This Row],[Cod Vendedor]],Dim_Vendedores!$A$1:$H$6,2,FALSE)</f>
        <v>Batman</v>
      </c>
      <c r="T180" s="17">
        <v>8</v>
      </c>
      <c r="U180" s="17">
        <f>CONCATENATE(Tabela2[[#This Row],[Cod Produto]],Tabela2[[#This Row],[Data]])-1</f>
        <v>1443114</v>
      </c>
      <c r="V180" s="3">
        <f>VLOOKUP(Tabela2[[#This Row],[Cod_busca]],Precos!A:H,8,TRUE)*Tabela2[[#This Row],[Qtide Vendida]]</f>
        <v>128</v>
      </c>
      <c r="W180" s="3">
        <f>VLOOKUP(Tabela2[[#This Row],[Cod_busca]],Precos!A:G,7,TRUE)*Tabela2[[#This Row],[Qtide Vendida]]</f>
        <v>80</v>
      </c>
      <c r="X180" s="7">
        <f t="shared" si="9"/>
        <v>48</v>
      </c>
    </row>
    <row r="181" spans="1:24" x14ac:dyDescent="0.3">
      <c r="A181" s="2">
        <v>180</v>
      </c>
      <c r="B181" s="17">
        <v>149</v>
      </c>
      <c r="C181" s="16">
        <f>VLOOKUP(B181,Dim_Periodos!$A$1:$D$181,2,FALSE)</f>
        <v>43249</v>
      </c>
      <c r="D181" s="16" t="str">
        <f>VLOOKUP(B181,Dim_Periodos!$A$1:$D$181,3,FALSE)</f>
        <v>Não</v>
      </c>
      <c r="E181" s="17">
        <f>VLOOKUP(B181,Dim_Periodos!$A$1:$D$181,4,FALSE)</f>
        <v>5</v>
      </c>
      <c r="F181" s="2">
        <v>1</v>
      </c>
      <c r="G181" s="2" t="str">
        <f t="shared" si="7"/>
        <v>Vinhos S.A</v>
      </c>
      <c r="H181" s="2">
        <v>11</v>
      </c>
      <c r="I181" s="2" t="str">
        <f>VLOOKUP(Tabela2[[#This Row],[Cod Produto]],Dim_Produtos!A:B,2,FALSE)</f>
        <v>Vinho Português</v>
      </c>
      <c r="J181" s="2" t="str">
        <f>VLOOKUP(Tabela2[[#This Row],[Cod Produto]],Dim_Produtos!A:C,3,FALSE)</f>
        <v>Portugal</v>
      </c>
      <c r="K181" s="2">
        <f>VLOOKUP(M181,Dim_Clientes!$A$1:$E$9,5,FALSE)</f>
        <v>1</v>
      </c>
      <c r="L181" s="2" t="str">
        <f>VLOOKUP(K181,Dim_Score!$A$1:$C$6,3,FALSE)</f>
        <v>Excelente</v>
      </c>
      <c r="M181" s="2">
        <v>1</v>
      </c>
      <c r="N181" s="2" t="str">
        <f t="shared" si="8"/>
        <v>Tom Cruise</v>
      </c>
      <c r="O181" s="2">
        <f>VLOOKUP(M181,Dim_Clientes!$A$1:$E$9,4,FALSE)</f>
        <v>1</v>
      </c>
      <c r="P181" s="2" t="str">
        <f>VLOOKUP(O181,Dim_Segmentos!$A$1:$D$4,4,FALSE)</f>
        <v>Jovens sem renda morando com os pais</v>
      </c>
      <c r="Q181" s="2" t="str">
        <f>VLOOKUP(O181,Dim_Segmentos!$A$1:$D$4,3,FALSE)</f>
        <v>Sem renda</v>
      </c>
      <c r="R181" s="2">
        <v>2</v>
      </c>
      <c r="S181" s="2" t="str">
        <f>VLOOKUP(Tabela2[[#This Row],[Cod Vendedor]],Dim_Vendedores!$A$1:$H$6,2,FALSE)</f>
        <v>Batman</v>
      </c>
      <c r="T181" s="17">
        <v>4</v>
      </c>
      <c r="U181" s="17">
        <f>CONCATENATE(Tabela2[[#This Row],[Cod Produto]],Tabela2[[#This Row],[Data]])-1</f>
        <v>1143248</v>
      </c>
      <c r="V181" s="3">
        <f>VLOOKUP(Tabela2[[#This Row],[Cod_busca]],Precos!A:H,8,TRUE)*Tabela2[[#This Row],[Qtide Vendida]]</f>
        <v>68</v>
      </c>
      <c r="W181" s="3">
        <f>VLOOKUP(Tabela2[[#This Row],[Cod_busca]],Precos!A:G,7,TRUE)*Tabela2[[#This Row],[Qtide Vendida]]</f>
        <v>36</v>
      </c>
      <c r="X181" s="7">
        <f t="shared" si="9"/>
        <v>32</v>
      </c>
    </row>
    <row r="182" spans="1:24" x14ac:dyDescent="0.3">
      <c r="A182" s="2">
        <v>181</v>
      </c>
      <c r="B182" s="17">
        <v>147</v>
      </c>
      <c r="C182" s="16">
        <f>VLOOKUP(B182,Dim_Periodos!$A$1:$D$181,2,FALSE)</f>
        <v>43247</v>
      </c>
      <c r="D182" s="16" t="str">
        <f>VLOOKUP(B182,Dim_Periodos!$A$1:$D$181,3,FALSE)</f>
        <v>Sim</v>
      </c>
      <c r="E182" s="17">
        <f>VLOOKUP(B182,Dim_Periodos!$A$1:$D$181,4,FALSE)</f>
        <v>5</v>
      </c>
      <c r="F182" s="2">
        <v>4</v>
      </c>
      <c r="G182" s="2" t="str">
        <f t="shared" si="7"/>
        <v>Vinhos Ouro</v>
      </c>
      <c r="H182" s="2">
        <v>10</v>
      </c>
      <c r="I182" s="2" t="str">
        <f>VLOOKUP(Tabela2[[#This Row],[Cod Produto]],Dim_Produtos!A:B,2,FALSE)</f>
        <v>Vinho Uva Doce</v>
      </c>
      <c r="J182" s="2" t="str">
        <f>VLOOKUP(Tabela2[[#This Row],[Cod Produto]],Dim_Produtos!A:C,3,FALSE)</f>
        <v>Brasil</v>
      </c>
      <c r="K182" s="2">
        <f>VLOOKUP(M182,Dim_Clientes!$A$1:$E$9,5,FALSE)</f>
        <v>5</v>
      </c>
      <c r="L182" s="2" t="str">
        <f>VLOOKUP(K182,Dim_Score!$A$1:$C$6,3,FALSE)</f>
        <v>Inaceitável</v>
      </c>
      <c r="M182" s="2">
        <v>7</v>
      </c>
      <c r="N182" s="2" t="str">
        <f t="shared" si="8"/>
        <v>Matt Demon</v>
      </c>
      <c r="O182" s="2">
        <f>VLOOKUP(M182,Dim_Clientes!$A$1:$E$9,4,FALSE)</f>
        <v>3</v>
      </c>
      <c r="P182" s="2" t="str">
        <f>VLOOKUP(O182,Dim_Segmentos!$A$1:$D$4,4,FALSE)</f>
        <v>Adultos experientes e estáveis Financeiramente</v>
      </c>
      <c r="Q182" s="2" t="str">
        <f>VLOOKUP(O182,Dim_Segmentos!$A$1:$D$4,3,FALSE)</f>
        <v>Até dez salários</v>
      </c>
      <c r="R182" s="2">
        <v>3</v>
      </c>
      <c r="S182" s="2" t="str">
        <f>VLOOKUP(Tabela2[[#This Row],[Cod Vendedor]],Dim_Vendedores!$A$1:$H$6,2,FALSE)</f>
        <v>Hulk</v>
      </c>
      <c r="T182" s="17">
        <v>7</v>
      </c>
      <c r="U182" s="17">
        <f>CONCATENATE(Tabela2[[#This Row],[Cod Produto]],Tabela2[[#This Row],[Data]])-1</f>
        <v>1043246</v>
      </c>
      <c r="V182" s="3">
        <f>VLOOKUP(Tabela2[[#This Row],[Cod_busca]],Precos!A:H,8,TRUE)*Tabela2[[#This Row],[Qtide Vendida]]</f>
        <v>119</v>
      </c>
      <c r="W182" s="3">
        <f>VLOOKUP(Tabela2[[#This Row],[Cod_busca]],Precos!A:G,7,TRUE)*Tabela2[[#This Row],[Qtide Vendida]]</f>
        <v>77</v>
      </c>
      <c r="X182" s="7">
        <f t="shared" si="9"/>
        <v>42</v>
      </c>
    </row>
    <row r="183" spans="1:24" x14ac:dyDescent="0.3">
      <c r="A183" s="2">
        <v>182</v>
      </c>
      <c r="B183" s="17">
        <v>164</v>
      </c>
      <c r="C183" s="16">
        <f>VLOOKUP(B183,Dim_Periodos!$A$1:$D$181,2,FALSE)</f>
        <v>43264</v>
      </c>
      <c r="D183" s="16" t="str">
        <f>VLOOKUP(B183,Dim_Periodos!$A$1:$D$181,3,FALSE)</f>
        <v>Não</v>
      </c>
      <c r="E183" s="17">
        <f>VLOOKUP(B183,Dim_Periodos!$A$1:$D$181,4,FALSE)</f>
        <v>6</v>
      </c>
      <c r="F183" s="2">
        <v>4</v>
      </c>
      <c r="G183" s="2" t="str">
        <f t="shared" si="7"/>
        <v>Vinhos Ouro</v>
      </c>
      <c r="H183" s="2">
        <v>9</v>
      </c>
      <c r="I183" s="2" t="str">
        <f>VLOOKUP(Tabela2[[#This Row],[Cod Produto]],Dim_Produtos!A:B,2,FALSE)</f>
        <v>Vinho Uva Verde</v>
      </c>
      <c r="J183" s="2" t="str">
        <f>VLOOKUP(Tabela2[[#This Row],[Cod Produto]],Dim_Produtos!A:C,3,FALSE)</f>
        <v>Brasil</v>
      </c>
      <c r="K183" s="2">
        <f>VLOOKUP(M183,Dim_Clientes!$A$1:$E$9,5,FALSE)</f>
        <v>1</v>
      </c>
      <c r="L183" s="2" t="str">
        <f>VLOOKUP(K183,Dim_Score!$A$1:$C$6,3,FALSE)</f>
        <v>Excelente</v>
      </c>
      <c r="M183" s="2">
        <v>2</v>
      </c>
      <c r="N183" s="2" t="str">
        <f t="shared" si="8"/>
        <v>Anthony Hopkins</v>
      </c>
      <c r="O183" s="2">
        <f>VLOOKUP(M183,Dim_Clientes!$A$1:$E$9,4,FALSE)</f>
        <v>2</v>
      </c>
      <c r="P183" s="2" t="str">
        <f>VLOOKUP(O183,Dim_Segmentos!$A$1:$D$4,4,FALSE)</f>
        <v>Jovens recém formados</v>
      </c>
      <c r="Q183" s="2" t="str">
        <f>VLOOKUP(O183,Dim_Segmentos!$A$1:$D$4,3,FALSE)</f>
        <v>Dois Salários</v>
      </c>
      <c r="R183" s="2">
        <v>5</v>
      </c>
      <c r="S183" s="2" t="str">
        <f>VLOOKUP(Tabela2[[#This Row],[Cod Vendedor]],Dim_Vendedores!$A$1:$H$6,2,FALSE)</f>
        <v>Gamora</v>
      </c>
      <c r="T183" s="17">
        <v>5</v>
      </c>
      <c r="U183" s="17">
        <f>CONCATENATE(Tabela2[[#This Row],[Cod Produto]],Tabela2[[#This Row],[Data]])-1</f>
        <v>943263</v>
      </c>
      <c r="V183" s="3">
        <f>VLOOKUP(Tabela2[[#This Row],[Cod_busca]],Precos!A:H,8,TRUE)*Tabela2[[#This Row],[Qtide Vendida]]</f>
        <v>80</v>
      </c>
      <c r="W183" s="3">
        <f>VLOOKUP(Tabela2[[#This Row],[Cod_busca]],Precos!A:G,7,TRUE)*Tabela2[[#This Row],[Qtide Vendida]]</f>
        <v>50</v>
      </c>
      <c r="X183" s="7">
        <f t="shared" si="9"/>
        <v>30</v>
      </c>
    </row>
    <row r="184" spans="1:24" x14ac:dyDescent="0.3">
      <c r="A184" s="2">
        <v>183</v>
      </c>
      <c r="B184" s="17">
        <v>104</v>
      </c>
      <c r="C184" s="16">
        <f>VLOOKUP(B184,Dim_Periodos!$A$1:$D$181,2,FALSE)</f>
        <v>43204</v>
      </c>
      <c r="D184" s="16" t="str">
        <f>VLOOKUP(B184,Dim_Periodos!$A$1:$D$181,3,FALSE)</f>
        <v>Sim</v>
      </c>
      <c r="E184" s="17">
        <f>VLOOKUP(B184,Dim_Periodos!$A$1:$D$181,4,FALSE)</f>
        <v>4</v>
      </c>
      <c r="F184" s="2">
        <v>2</v>
      </c>
      <c r="G184" s="2" t="str">
        <f t="shared" si="7"/>
        <v>Uvas S.A</v>
      </c>
      <c r="H184" s="2">
        <v>13</v>
      </c>
      <c r="I184" s="2" t="str">
        <f>VLOOKUP(Tabela2[[#This Row],[Cod Produto]],Dim_Produtos!A:B,2,FALSE)</f>
        <v>Vinho Seco</v>
      </c>
      <c r="J184" s="2" t="str">
        <f>VLOOKUP(Tabela2[[#This Row],[Cod Produto]],Dim_Produtos!A:C,3,FALSE)</f>
        <v>Califónia</v>
      </c>
      <c r="K184" s="2">
        <f>VLOOKUP(M184,Dim_Clientes!$A$1:$E$9,5,FALSE)</f>
        <v>4</v>
      </c>
      <c r="L184" s="2" t="str">
        <f>VLOOKUP(K184,Dim_Score!$A$1:$C$6,3,FALSE)</f>
        <v>Restrições</v>
      </c>
      <c r="M184" s="2">
        <v>6</v>
      </c>
      <c r="N184" s="2" t="str">
        <f t="shared" si="8"/>
        <v>George Clooney</v>
      </c>
      <c r="O184" s="2">
        <f>VLOOKUP(M184,Dim_Clientes!$A$1:$E$9,4,FALSE)</f>
        <v>1</v>
      </c>
      <c r="P184" s="2" t="str">
        <f>VLOOKUP(O184,Dim_Segmentos!$A$1:$D$4,4,FALSE)</f>
        <v>Jovens sem renda morando com os pais</v>
      </c>
      <c r="Q184" s="2" t="str">
        <f>VLOOKUP(O184,Dim_Segmentos!$A$1:$D$4,3,FALSE)</f>
        <v>Sem renda</v>
      </c>
      <c r="R184" s="2">
        <v>4</v>
      </c>
      <c r="S184" s="2" t="str">
        <f>VLOOKUP(Tabela2[[#This Row],[Cod Vendedor]],Dim_Vendedores!$A$1:$H$6,2,FALSE)</f>
        <v>Scarlet</v>
      </c>
      <c r="T184" s="17">
        <v>7</v>
      </c>
      <c r="U184" s="17">
        <f>CONCATENATE(Tabela2[[#This Row],[Cod Produto]],Tabela2[[#This Row],[Data]])-1</f>
        <v>1343203</v>
      </c>
      <c r="V184" s="3">
        <f>VLOOKUP(Tabela2[[#This Row],[Cod_busca]],Precos!A:H,8,TRUE)*Tabela2[[#This Row],[Qtide Vendida]]</f>
        <v>105</v>
      </c>
      <c r="W184" s="3">
        <f>VLOOKUP(Tabela2[[#This Row],[Cod_busca]],Precos!A:G,7,TRUE)*Tabela2[[#This Row],[Qtide Vendida]]</f>
        <v>66.5</v>
      </c>
      <c r="X184" s="7">
        <f t="shared" si="9"/>
        <v>38.5</v>
      </c>
    </row>
    <row r="185" spans="1:24" x14ac:dyDescent="0.3">
      <c r="A185" s="2">
        <v>184</v>
      </c>
      <c r="B185" s="17">
        <v>66</v>
      </c>
      <c r="C185" s="16">
        <f>VLOOKUP(B185,Dim_Periodos!$A$1:$D$181,2,FALSE)</f>
        <v>43166</v>
      </c>
      <c r="D185" s="16" t="str">
        <f>VLOOKUP(B185,Dim_Periodos!$A$1:$D$181,3,FALSE)</f>
        <v>Não</v>
      </c>
      <c r="E185" s="17">
        <f>VLOOKUP(B185,Dim_Periodos!$A$1:$D$181,4,FALSE)</f>
        <v>3</v>
      </c>
      <c r="F185" s="2">
        <v>4</v>
      </c>
      <c r="G185" s="2" t="str">
        <f t="shared" si="7"/>
        <v>Vinhos Ouro</v>
      </c>
      <c r="H185" s="2">
        <v>13</v>
      </c>
      <c r="I185" s="2" t="str">
        <f>VLOOKUP(Tabela2[[#This Row],[Cod Produto]],Dim_Produtos!A:B,2,FALSE)</f>
        <v>Vinho Seco</v>
      </c>
      <c r="J185" s="2" t="str">
        <f>VLOOKUP(Tabela2[[#This Row],[Cod Produto]],Dim_Produtos!A:C,3,FALSE)</f>
        <v>Califónia</v>
      </c>
      <c r="K185" s="2">
        <f>VLOOKUP(M185,Dim_Clientes!$A$1:$E$9,5,FALSE)</f>
        <v>4</v>
      </c>
      <c r="L185" s="2" t="str">
        <f>VLOOKUP(K185,Dim_Score!$A$1:$C$6,3,FALSE)</f>
        <v>Restrições</v>
      </c>
      <c r="M185" s="2">
        <v>8</v>
      </c>
      <c r="N185" s="2" t="str">
        <f t="shared" si="8"/>
        <v>Julia Roberts</v>
      </c>
      <c r="O185" s="2">
        <f>VLOOKUP(M185,Dim_Clientes!$A$1:$E$9,4,FALSE)</f>
        <v>1</v>
      </c>
      <c r="P185" s="2" t="str">
        <f>VLOOKUP(O185,Dim_Segmentos!$A$1:$D$4,4,FALSE)</f>
        <v>Jovens sem renda morando com os pais</v>
      </c>
      <c r="Q185" s="2" t="str">
        <f>VLOOKUP(O185,Dim_Segmentos!$A$1:$D$4,3,FALSE)</f>
        <v>Sem renda</v>
      </c>
      <c r="R185" s="2">
        <v>5</v>
      </c>
      <c r="S185" s="2" t="str">
        <f>VLOOKUP(Tabela2[[#This Row],[Cod Vendedor]],Dim_Vendedores!$A$1:$H$6,2,FALSE)</f>
        <v>Gamora</v>
      </c>
      <c r="T185" s="17">
        <v>2</v>
      </c>
      <c r="U185" s="17">
        <f>CONCATENATE(Tabela2[[#This Row],[Cod Produto]],Tabela2[[#This Row],[Data]])-1</f>
        <v>1343165</v>
      </c>
      <c r="V185" s="3">
        <f>VLOOKUP(Tabela2[[#This Row],[Cod_busca]],Precos!A:H,8,TRUE)*Tabela2[[#This Row],[Qtide Vendida]]</f>
        <v>30</v>
      </c>
      <c r="W185" s="3">
        <f>VLOOKUP(Tabela2[[#This Row],[Cod_busca]],Precos!A:G,7,TRUE)*Tabela2[[#This Row],[Qtide Vendida]]</f>
        <v>19</v>
      </c>
      <c r="X185" s="7">
        <f t="shared" si="9"/>
        <v>11</v>
      </c>
    </row>
    <row r="186" spans="1:24" x14ac:dyDescent="0.3">
      <c r="A186" s="2">
        <v>185</v>
      </c>
      <c r="B186" s="17">
        <v>166</v>
      </c>
      <c r="C186" s="16">
        <f>VLOOKUP(B186,Dim_Periodos!$A$1:$D$181,2,FALSE)</f>
        <v>43266</v>
      </c>
      <c r="D186" s="16" t="str">
        <f>VLOOKUP(B186,Dim_Periodos!$A$1:$D$181,3,FALSE)</f>
        <v>Não</v>
      </c>
      <c r="E186" s="17">
        <f>VLOOKUP(B186,Dim_Periodos!$A$1:$D$181,4,FALSE)</f>
        <v>6</v>
      </c>
      <c r="F186" s="2">
        <v>3</v>
      </c>
      <c r="G186" s="2" t="str">
        <f t="shared" si="7"/>
        <v>Vinhos LTDA</v>
      </c>
      <c r="H186" s="2">
        <v>10</v>
      </c>
      <c r="I186" s="2" t="str">
        <f>VLOOKUP(Tabela2[[#This Row],[Cod Produto]],Dim_Produtos!A:B,2,FALSE)</f>
        <v>Vinho Uva Doce</v>
      </c>
      <c r="J186" s="2" t="str">
        <f>VLOOKUP(Tabela2[[#This Row],[Cod Produto]],Dim_Produtos!A:C,3,FALSE)</f>
        <v>Brasil</v>
      </c>
      <c r="K186" s="2">
        <f>VLOOKUP(M186,Dim_Clientes!$A$1:$E$9,5,FALSE)</f>
        <v>1</v>
      </c>
      <c r="L186" s="2" t="str">
        <f>VLOOKUP(K186,Dim_Score!$A$1:$C$6,3,FALSE)</f>
        <v>Excelente</v>
      </c>
      <c r="M186" s="2">
        <v>1</v>
      </c>
      <c r="N186" s="2" t="str">
        <f t="shared" si="8"/>
        <v>Tom Cruise</v>
      </c>
      <c r="O186" s="2">
        <f>VLOOKUP(M186,Dim_Clientes!$A$1:$E$9,4,FALSE)</f>
        <v>1</v>
      </c>
      <c r="P186" s="2" t="str">
        <f>VLOOKUP(O186,Dim_Segmentos!$A$1:$D$4,4,FALSE)</f>
        <v>Jovens sem renda morando com os pais</v>
      </c>
      <c r="Q186" s="2" t="str">
        <f>VLOOKUP(O186,Dim_Segmentos!$A$1:$D$4,3,FALSE)</f>
        <v>Sem renda</v>
      </c>
      <c r="R186" s="2">
        <v>1</v>
      </c>
      <c r="S186" s="2" t="str">
        <f>VLOOKUP(Tabela2[[#This Row],[Cod Vendedor]],Dim_Vendedores!$A$1:$H$6,2,FALSE)</f>
        <v>Thor</v>
      </c>
      <c r="T186" s="17">
        <v>8</v>
      </c>
      <c r="U186" s="17">
        <f>CONCATENATE(Tabela2[[#This Row],[Cod Produto]],Tabela2[[#This Row],[Data]])-1</f>
        <v>1043265</v>
      </c>
      <c r="V186" s="3">
        <f>VLOOKUP(Tabela2[[#This Row],[Cod_busca]],Precos!A:H,8,TRUE)*Tabela2[[#This Row],[Qtide Vendida]]</f>
        <v>136</v>
      </c>
      <c r="W186" s="3">
        <f>VLOOKUP(Tabela2[[#This Row],[Cod_busca]],Precos!A:G,7,TRUE)*Tabela2[[#This Row],[Qtide Vendida]]</f>
        <v>88</v>
      </c>
      <c r="X186" s="7">
        <f t="shared" si="9"/>
        <v>48</v>
      </c>
    </row>
    <row r="187" spans="1:24" x14ac:dyDescent="0.3">
      <c r="A187" s="2">
        <v>186</v>
      </c>
      <c r="B187" s="17">
        <v>137</v>
      </c>
      <c r="C187" s="16">
        <f>VLOOKUP(B187,Dim_Periodos!$A$1:$D$181,2,FALSE)</f>
        <v>43237</v>
      </c>
      <c r="D187" s="16" t="str">
        <f>VLOOKUP(B187,Dim_Periodos!$A$1:$D$181,3,FALSE)</f>
        <v>Não</v>
      </c>
      <c r="E187" s="17">
        <f>VLOOKUP(B187,Dim_Periodos!$A$1:$D$181,4,FALSE)</f>
        <v>5</v>
      </c>
      <c r="F187" s="2">
        <v>2</v>
      </c>
      <c r="G187" s="2" t="str">
        <f t="shared" si="7"/>
        <v>Uvas S.A</v>
      </c>
      <c r="H187" s="2">
        <v>13</v>
      </c>
      <c r="I187" s="2" t="str">
        <f>VLOOKUP(Tabela2[[#This Row],[Cod Produto]],Dim_Produtos!A:B,2,FALSE)</f>
        <v>Vinho Seco</v>
      </c>
      <c r="J187" s="2" t="str">
        <f>VLOOKUP(Tabela2[[#This Row],[Cod Produto]],Dim_Produtos!A:C,3,FALSE)</f>
        <v>Califónia</v>
      </c>
      <c r="K187" s="2">
        <f>VLOOKUP(M187,Dim_Clientes!$A$1:$E$9,5,FALSE)</f>
        <v>2</v>
      </c>
      <c r="L187" s="2" t="str">
        <f>VLOOKUP(K187,Dim_Score!$A$1:$C$6,3,FALSE)</f>
        <v xml:space="preserve">Muito Bom </v>
      </c>
      <c r="M187" s="2">
        <v>3</v>
      </c>
      <c r="N187" s="2" t="str">
        <f t="shared" ref="N187:N250" si="10">VLOOKUP(M187,Tabela_Clientes,2,FALSE)</f>
        <v>Orlando Bloom</v>
      </c>
      <c r="O187" s="2">
        <f>VLOOKUP(M187,Dim_Clientes!$A$1:$E$9,4,FALSE)</f>
        <v>3</v>
      </c>
      <c r="P187" s="2" t="str">
        <f>VLOOKUP(O187,Dim_Segmentos!$A$1:$D$4,4,FALSE)</f>
        <v>Adultos experientes e estáveis Financeiramente</v>
      </c>
      <c r="Q187" s="2" t="str">
        <f>VLOOKUP(O187,Dim_Segmentos!$A$1:$D$4,3,FALSE)</f>
        <v>Até dez salários</v>
      </c>
      <c r="R187" s="2">
        <v>3</v>
      </c>
      <c r="S187" s="2" t="str">
        <f>VLOOKUP(Tabela2[[#This Row],[Cod Vendedor]],Dim_Vendedores!$A$1:$H$6,2,FALSE)</f>
        <v>Hulk</v>
      </c>
      <c r="T187" s="17">
        <v>7</v>
      </c>
      <c r="U187" s="17">
        <f>CONCATENATE(Tabela2[[#This Row],[Cod Produto]],Tabela2[[#This Row],[Data]])-1</f>
        <v>1343236</v>
      </c>
      <c r="V187" s="3">
        <f>VLOOKUP(Tabela2[[#This Row],[Cod_busca]],Precos!A:H,8,TRUE)*Tabela2[[#This Row],[Qtide Vendida]]</f>
        <v>105</v>
      </c>
      <c r="W187" s="3">
        <f>VLOOKUP(Tabela2[[#This Row],[Cod_busca]],Precos!A:G,7,TRUE)*Tabela2[[#This Row],[Qtide Vendida]]</f>
        <v>66.5</v>
      </c>
      <c r="X187" s="7">
        <f t="shared" ref="X187:X250" si="11">V187-W187</f>
        <v>38.5</v>
      </c>
    </row>
    <row r="188" spans="1:24" x14ac:dyDescent="0.3">
      <c r="A188" s="2">
        <v>187</v>
      </c>
      <c r="B188" s="17">
        <v>178</v>
      </c>
      <c r="C188" s="16">
        <f>VLOOKUP(B188,Dim_Periodos!$A$1:$D$181,2,FALSE)</f>
        <v>43278</v>
      </c>
      <c r="D188" s="16" t="str">
        <f>VLOOKUP(B188,Dim_Periodos!$A$1:$D$181,3,FALSE)</f>
        <v>Não</v>
      </c>
      <c r="E188" s="17">
        <f>VLOOKUP(B188,Dim_Periodos!$A$1:$D$181,4,FALSE)</f>
        <v>6</v>
      </c>
      <c r="F188" s="2">
        <v>2</v>
      </c>
      <c r="G188" s="2" t="str">
        <f t="shared" si="7"/>
        <v>Uvas S.A</v>
      </c>
      <c r="H188" s="2">
        <v>9</v>
      </c>
      <c r="I188" s="2" t="str">
        <f>VLOOKUP(Tabela2[[#This Row],[Cod Produto]],Dim_Produtos!A:B,2,FALSE)</f>
        <v>Vinho Uva Verde</v>
      </c>
      <c r="J188" s="2" t="str">
        <f>VLOOKUP(Tabela2[[#This Row],[Cod Produto]],Dim_Produtos!A:C,3,FALSE)</f>
        <v>Brasil</v>
      </c>
      <c r="K188" s="2">
        <f>VLOOKUP(M188,Dim_Clientes!$A$1:$E$9,5,FALSE)</f>
        <v>2</v>
      </c>
      <c r="L188" s="2" t="str">
        <f>VLOOKUP(K188,Dim_Score!$A$1:$C$6,3,FALSE)</f>
        <v xml:space="preserve">Muito Bom </v>
      </c>
      <c r="M188" s="2">
        <v>3</v>
      </c>
      <c r="N188" s="2" t="str">
        <f t="shared" si="10"/>
        <v>Orlando Bloom</v>
      </c>
      <c r="O188" s="2">
        <f>VLOOKUP(M188,Dim_Clientes!$A$1:$E$9,4,FALSE)</f>
        <v>3</v>
      </c>
      <c r="P188" s="2" t="str">
        <f>VLOOKUP(O188,Dim_Segmentos!$A$1:$D$4,4,FALSE)</f>
        <v>Adultos experientes e estáveis Financeiramente</v>
      </c>
      <c r="Q188" s="2" t="str">
        <f>VLOOKUP(O188,Dim_Segmentos!$A$1:$D$4,3,FALSE)</f>
        <v>Até dez salários</v>
      </c>
      <c r="R188" s="2">
        <v>3</v>
      </c>
      <c r="S188" s="2" t="str">
        <f>VLOOKUP(Tabela2[[#This Row],[Cod Vendedor]],Dim_Vendedores!$A$1:$H$6,2,FALSE)</f>
        <v>Hulk</v>
      </c>
      <c r="T188" s="17">
        <v>7</v>
      </c>
      <c r="U188" s="17">
        <f>CONCATENATE(Tabela2[[#This Row],[Cod Produto]],Tabela2[[#This Row],[Data]])-1</f>
        <v>943277</v>
      </c>
      <c r="V188" s="3">
        <f>VLOOKUP(Tabela2[[#This Row],[Cod_busca]],Precos!A:H,8,TRUE)*Tabela2[[#This Row],[Qtide Vendida]]</f>
        <v>112</v>
      </c>
      <c r="W188" s="3">
        <f>VLOOKUP(Tabela2[[#This Row],[Cod_busca]],Precos!A:G,7,TRUE)*Tabela2[[#This Row],[Qtide Vendida]]</f>
        <v>70</v>
      </c>
      <c r="X188" s="7">
        <f t="shared" si="11"/>
        <v>42</v>
      </c>
    </row>
    <row r="189" spans="1:24" x14ac:dyDescent="0.3">
      <c r="A189" s="2">
        <v>188</v>
      </c>
      <c r="B189" s="17">
        <v>77</v>
      </c>
      <c r="C189" s="16">
        <f>VLOOKUP(B189,Dim_Periodos!$A$1:$D$181,2,FALSE)</f>
        <v>43177</v>
      </c>
      <c r="D189" s="16" t="str">
        <f>VLOOKUP(B189,Dim_Periodos!$A$1:$D$181,3,FALSE)</f>
        <v>Sim</v>
      </c>
      <c r="E189" s="17">
        <f>VLOOKUP(B189,Dim_Periodos!$A$1:$D$181,4,FALSE)</f>
        <v>3</v>
      </c>
      <c r="F189" s="2">
        <v>2</v>
      </c>
      <c r="G189" s="2" t="str">
        <f t="shared" si="7"/>
        <v>Uvas S.A</v>
      </c>
      <c r="H189" s="2">
        <v>14</v>
      </c>
      <c r="I189" s="2" t="str">
        <f>VLOOKUP(Tabela2[[#This Row],[Cod Produto]],Dim_Produtos!A:B,2,FALSE)</f>
        <v>Vinho Tinto</v>
      </c>
      <c r="J189" s="2" t="str">
        <f>VLOOKUP(Tabela2[[#This Row],[Cod Produto]],Dim_Produtos!A:C,3,FALSE)</f>
        <v>Inglaterra</v>
      </c>
      <c r="K189" s="2">
        <f>VLOOKUP(M189,Dim_Clientes!$A$1:$E$9,5,FALSE)</f>
        <v>4</v>
      </c>
      <c r="L189" s="2" t="str">
        <f>VLOOKUP(K189,Dim_Score!$A$1:$C$6,3,FALSE)</f>
        <v>Restrições</v>
      </c>
      <c r="M189" s="2">
        <v>8</v>
      </c>
      <c r="N189" s="2" t="str">
        <f t="shared" si="10"/>
        <v>Julia Roberts</v>
      </c>
      <c r="O189" s="2">
        <f>VLOOKUP(M189,Dim_Clientes!$A$1:$E$9,4,FALSE)</f>
        <v>1</v>
      </c>
      <c r="P189" s="2" t="str">
        <f>VLOOKUP(O189,Dim_Segmentos!$A$1:$D$4,4,FALSE)</f>
        <v>Jovens sem renda morando com os pais</v>
      </c>
      <c r="Q189" s="2" t="str">
        <f>VLOOKUP(O189,Dim_Segmentos!$A$1:$D$4,3,FALSE)</f>
        <v>Sem renda</v>
      </c>
      <c r="R189" s="2">
        <v>5</v>
      </c>
      <c r="S189" s="2" t="str">
        <f>VLOOKUP(Tabela2[[#This Row],[Cod Vendedor]],Dim_Vendedores!$A$1:$H$6,2,FALSE)</f>
        <v>Gamora</v>
      </c>
      <c r="T189" s="17">
        <v>3</v>
      </c>
      <c r="U189" s="17">
        <f>CONCATENATE(Tabela2[[#This Row],[Cod Produto]],Tabela2[[#This Row],[Data]])-1</f>
        <v>1443176</v>
      </c>
      <c r="V189" s="3">
        <f>VLOOKUP(Tabela2[[#This Row],[Cod_busca]],Precos!A:H,8,TRUE)*Tabela2[[#This Row],[Qtide Vendida]]</f>
        <v>48</v>
      </c>
      <c r="W189" s="3">
        <f>VLOOKUP(Tabela2[[#This Row],[Cod_busca]],Precos!A:G,7,TRUE)*Tabela2[[#This Row],[Qtide Vendida]]</f>
        <v>30</v>
      </c>
      <c r="X189" s="7">
        <f t="shared" si="11"/>
        <v>18</v>
      </c>
    </row>
    <row r="190" spans="1:24" x14ac:dyDescent="0.3">
      <c r="A190" s="2">
        <v>189</v>
      </c>
      <c r="B190" s="17">
        <v>178</v>
      </c>
      <c r="C190" s="16">
        <f>VLOOKUP(B190,Dim_Periodos!$A$1:$D$181,2,FALSE)</f>
        <v>43278</v>
      </c>
      <c r="D190" s="16" t="str">
        <f>VLOOKUP(B190,Dim_Periodos!$A$1:$D$181,3,FALSE)</f>
        <v>Não</v>
      </c>
      <c r="E190" s="17">
        <f>VLOOKUP(B190,Dim_Periodos!$A$1:$D$181,4,FALSE)</f>
        <v>6</v>
      </c>
      <c r="F190" s="2">
        <v>1</v>
      </c>
      <c r="G190" s="2" t="str">
        <f t="shared" si="7"/>
        <v>Vinhos S.A</v>
      </c>
      <c r="H190" s="2">
        <v>12</v>
      </c>
      <c r="I190" s="2" t="str">
        <f>VLOOKUP(Tabela2[[#This Row],[Cod Produto]],Dim_Produtos!A:B,2,FALSE)</f>
        <v>Vinho Italiano</v>
      </c>
      <c r="J190" s="2" t="str">
        <f>VLOOKUP(Tabela2[[#This Row],[Cod Produto]],Dim_Produtos!A:C,3,FALSE)</f>
        <v>Itália</v>
      </c>
      <c r="K190" s="2">
        <f>VLOOKUP(M190,Dim_Clientes!$A$1:$E$9,5,FALSE)</f>
        <v>2</v>
      </c>
      <c r="L190" s="2" t="str">
        <f>VLOOKUP(K190,Dim_Score!$A$1:$C$6,3,FALSE)</f>
        <v xml:space="preserve">Muito Bom </v>
      </c>
      <c r="M190" s="2">
        <v>4</v>
      </c>
      <c r="N190" s="2" t="str">
        <f t="shared" si="10"/>
        <v>Al Pacino</v>
      </c>
      <c r="O190" s="2">
        <f>VLOOKUP(M190,Dim_Clientes!$A$1:$E$9,4,FALSE)</f>
        <v>3</v>
      </c>
      <c r="P190" s="2" t="str">
        <f>VLOOKUP(O190,Dim_Segmentos!$A$1:$D$4,4,FALSE)</f>
        <v>Adultos experientes e estáveis Financeiramente</v>
      </c>
      <c r="Q190" s="2" t="str">
        <f>VLOOKUP(O190,Dim_Segmentos!$A$1:$D$4,3,FALSE)</f>
        <v>Até dez salários</v>
      </c>
      <c r="R190" s="2">
        <v>2</v>
      </c>
      <c r="S190" s="2" t="str">
        <f>VLOOKUP(Tabela2[[#This Row],[Cod Vendedor]],Dim_Vendedores!$A$1:$H$6,2,FALSE)</f>
        <v>Batman</v>
      </c>
      <c r="T190" s="17">
        <v>4</v>
      </c>
      <c r="U190" s="17">
        <f>CONCATENATE(Tabela2[[#This Row],[Cod Produto]],Tabela2[[#This Row],[Data]])-1</f>
        <v>1243277</v>
      </c>
      <c r="V190" s="3">
        <f>VLOOKUP(Tabela2[[#This Row],[Cod_busca]],Precos!A:H,8,TRUE)*Tabela2[[#This Row],[Qtide Vendida]]</f>
        <v>56</v>
      </c>
      <c r="W190" s="3">
        <f>VLOOKUP(Tabela2[[#This Row],[Cod_busca]],Precos!A:G,7,TRUE)*Tabela2[[#This Row],[Qtide Vendida]]</f>
        <v>36</v>
      </c>
      <c r="X190" s="7">
        <f t="shared" si="11"/>
        <v>20</v>
      </c>
    </row>
    <row r="191" spans="1:24" x14ac:dyDescent="0.3">
      <c r="A191" s="2">
        <v>190</v>
      </c>
      <c r="B191" s="17">
        <v>74</v>
      </c>
      <c r="C191" s="16">
        <f>VLOOKUP(B191,Dim_Periodos!$A$1:$D$181,2,FALSE)</f>
        <v>43174</v>
      </c>
      <c r="D191" s="16" t="str">
        <f>VLOOKUP(B191,Dim_Periodos!$A$1:$D$181,3,FALSE)</f>
        <v>Não</v>
      </c>
      <c r="E191" s="17">
        <f>VLOOKUP(B191,Dim_Periodos!$A$1:$D$181,4,FALSE)</f>
        <v>3</v>
      </c>
      <c r="F191" s="2">
        <v>3</v>
      </c>
      <c r="G191" s="2" t="str">
        <f t="shared" si="7"/>
        <v>Vinhos LTDA</v>
      </c>
      <c r="H191" s="2">
        <v>12</v>
      </c>
      <c r="I191" s="2" t="str">
        <f>VLOOKUP(Tabela2[[#This Row],[Cod Produto]],Dim_Produtos!A:B,2,FALSE)</f>
        <v>Vinho Italiano</v>
      </c>
      <c r="J191" s="2" t="str">
        <f>VLOOKUP(Tabela2[[#This Row],[Cod Produto]],Dim_Produtos!A:C,3,FALSE)</f>
        <v>Itália</v>
      </c>
      <c r="K191" s="2">
        <f>VLOOKUP(M191,Dim_Clientes!$A$1:$E$9,5,FALSE)</f>
        <v>3</v>
      </c>
      <c r="L191" s="2" t="str">
        <f>VLOOKUP(K191,Dim_Score!$A$1:$C$6,3,FALSE)</f>
        <v>Bom</v>
      </c>
      <c r="M191" s="2">
        <v>5</v>
      </c>
      <c r="N191" s="2" t="str">
        <f t="shared" si="10"/>
        <v>Antonio Banderas</v>
      </c>
      <c r="O191" s="2">
        <f>VLOOKUP(M191,Dim_Clientes!$A$1:$E$9,4,FALSE)</f>
        <v>2</v>
      </c>
      <c r="P191" s="2" t="str">
        <f>VLOOKUP(O191,Dim_Segmentos!$A$1:$D$4,4,FALSE)</f>
        <v>Jovens recém formados</v>
      </c>
      <c r="Q191" s="2" t="str">
        <f>VLOOKUP(O191,Dim_Segmentos!$A$1:$D$4,3,FALSE)</f>
        <v>Dois Salários</v>
      </c>
      <c r="R191" s="2">
        <v>2</v>
      </c>
      <c r="S191" s="2" t="str">
        <f>VLOOKUP(Tabela2[[#This Row],[Cod Vendedor]],Dim_Vendedores!$A$1:$H$6,2,FALSE)</f>
        <v>Batman</v>
      </c>
      <c r="T191" s="17">
        <v>7</v>
      </c>
      <c r="U191" s="17">
        <f>CONCATENATE(Tabela2[[#This Row],[Cod Produto]],Tabela2[[#This Row],[Data]])-1</f>
        <v>1243173</v>
      </c>
      <c r="V191" s="3">
        <f>VLOOKUP(Tabela2[[#This Row],[Cod_busca]],Precos!A:H,8,TRUE)*Tabela2[[#This Row],[Qtide Vendida]]</f>
        <v>119</v>
      </c>
      <c r="W191" s="3">
        <f>VLOOKUP(Tabela2[[#This Row],[Cod_busca]],Precos!A:G,7,TRUE)*Tabela2[[#This Row],[Qtide Vendida]]</f>
        <v>63</v>
      </c>
      <c r="X191" s="7">
        <f t="shared" si="11"/>
        <v>56</v>
      </c>
    </row>
    <row r="192" spans="1:24" x14ac:dyDescent="0.3">
      <c r="A192" s="2">
        <v>191</v>
      </c>
      <c r="B192" s="17">
        <v>69</v>
      </c>
      <c r="C192" s="16">
        <f>VLOOKUP(B192,Dim_Periodos!$A$1:$D$181,2,FALSE)</f>
        <v>43169</v>
      </c>
      <c r="D192" s="16" t="str">
        <f>VLOOKUP(B192,Dim_Periodos!$A$1:$D$181,3,FALSE)</f>
        <v>Sim</v>
      </c>
      <c r="E192" s="17">
        <f>VLOOKUP(B192,Dim_Periodos!$A$1:$D$181,4,FALSE)</f>
        <v>3</v>
      </c>
      <c r="F192" s="2">
        <v>3</v>
      </c>
      <c r="G192" s="2" t="str">
        <f t="shared" si="7"/>
        <v>Vinhos LTDA</v>
      </c>
      <c r="H192" s="2">
        <v>12</v>
      </c>
      <c r="I192" s="2" t="str">
        <f>VLOOKUP(Tabela2[[#This Row],[Cod Produto]],Dim_Produtos!A:B,2,FALSE)</f>
        <v>Vinho Italiano</v>
      </c>
      <c r="J192" s="2" t="str">
        <f>VLOOKUP(Tabela2[[#This Row],[Cod Produto]],Dim_Produtos!A:C,3,FALSE)</f>
        <v>Itália</v>
      </c>
      <c r="K192" s="2">
        <f>VLOOKUP(M192,Dim_Clientes!$A$1:$E$9,5,FALSE)</f>
        <v>1</v>
      </c>
      <c r="L192" s="2" t="str">
        <f>VLOOKUP(K192,Dim_Score!$A$1:$C$6,3,FALSE)</f>
        <v>Excelente</v>
      </c>
      <c r="M192" s="2">
        <v>1</v>
      </c>
      <c r="N192" s="2" t="str">
        <f t="shared" si="10"/>
        <v>Tom Cruise</v>
      </c>
      <c r="O192" s="2">
        <f>VLOOKUP(M192,Dim_Clientes!$A$1:$E$9,4,FALSE)</f>
        <v>1</v>
      </c>
      <c r="P192" s="2" t="str">
        <f>VLOOKUP(O192,Dim_Segmentos!$A$1:$D$4,4,FALSE)</f>
        <v>Jovens sem renda morando com os pais</v>
      </c>
      <c r="Q192" s="2" t="str">
        <f>VLOOKUP(O192,Dim_Segmentos!$A$1:$D$4,3,FALSE)</f>
        <v>Sem renda</v>
      </c>
      <c r="R192" s="2">
        <v>5</v>
      </c>
      <c r="S192" s="2" t="str">
        <f>VLOOKUP(Tabela2[[#This Row],[Cod Vendedor]],Dim_Vendedores!$A$1:$H$6,2,FALSE)</f>
        <v>Gamora</v>
      </c>
      <c r="T192" s="17">
        <v>7</v>
      </c>
      <c r="U192" s="17">
        <f>CONCATENATE(Tabela2[[#This Row],[Cod Produto]],Tabela2[[#This Row],[Data]])-1</f>
        <v>1243168</v>
      </c>
      <c r="V192" s="3">
        <f>VLOOKUP(Tabela2[[#This Row],[Cod_busca]],Precos!A:H,8,TRUE)*Tabela2[[#This Row],[Qtide Vendida]]</f>
        <v>119</v>
      </c>
      <c r="W192" s="3">
        <f>VLOOKUP(Tabela2[[#This Row],[Cod_busca]],Precos!A:G,7,TRUE)*Tabela2[[#This Row],[Qtide Vendida]]</f>
        <v>63</v>
      </c>
      <c r="X192" s="7">
        <f t="shared" si="11"/>
        <v>56</v>
      </c>
    </row>
    <row r="193" spans="1:24" x14ac:dyDescent="0.3">
      <c r="A193" s="2">
        <v>192</v>
      </c>
      <c r="B193" s="17">
        <v>99</v>
      </c>
      <c r="C193" s="16">
        <f>VLOOKUP(B193,Dim_Periodos!$A$1:$D$181,2,FALSE)</f>
        <v>43199</v>
      </c>
      <c r="D193" s="16" t="str">
        <f>VLOOKUP(B193,Dim_Periodos!$A$1:$D$181,3,FALSE)</f>
        <v>Não</v>
      </c>
      <c r="E193" s="17">
        <f>VLOOKUP(B193,Dim_Periodos!$A$1:$D$181,4,FALSE)</f>
        <v>4</v>
      </c>
      <c r="F193" s="2">
        <v>4</v>
      </c>
      <c r="G193" s="2" t="str">
        <f t="shared" si="7"/>
        <v>Vinhos Ouro</v>
      </c>
      <c r="H193" s="2">
        <v>13</v>
      </c>
      <c r="I193" s="2" t="str">
        <f>VLOOKUP(Tabela2[[#This Row],[Cod Produto]],Dim_Produtos!A:B,2,FALSE)</f>
        <v>Vinho Seco</v>
      </c>
      <c r="J193" s="2" t="str">
        <f>VLOOKUP(Tabela2[[#This Row],[Cod Produto]],Dim_Produtos!A:C,3,FALSE)</f>
        <v>Califónia</v>
      </c>
      <c r="K193" s="2">
        <f>VLOOKUP(M193,Dim_Clientes!$A$1:$E$9,5,FALSE)</f>
        <v>2</v>
      </c>
      <c r="L193" s="2" t="str">
        <f>VLOOKUP(K193,Dim_Score!$A$1:$C$6,3,FALSE)</f>
        <v xml:space="preserve">Muito Bom </v>
      </c>
      <c r="M193" s="2">
        <v>3</v>
      </c>
      <c r="N193" s="2" t="str">
        <f t="shared" si="10"/>
        <v>Orlando Bloom</v>
      </c>
      <c r="O193" s="2">
        <f>VLOOKUP(M193,Dim_Clientes!$A$1:$E$9,4,FALSE)</f>
        <v>3</v>
      </c>
      <c r="P193" s="2" t="str">
        <f>VLOOKUP(O193,Dim_Segmentos!$A$1:$D$4,4,FALSE)</f>
        <v>Adultos experientes e estáveis Financeiramente</v>
      </c>
      <c r="Q193" s="2" t="str">
        <f>VLOOKUP(O193,Dim_Segmentos!$A$1:$D$4,3,FALSE)</f>
        <v>Até dez salários</v>
      </c>
      <c r="R193" s="2">
        <v>3</v>
      </c>
      <c r="S193" s="2" t="str">
        <f>VLOOKUP(Tabela2[[#This Row],[Cod Vendedor]],Dim_Vendedores!$A$1:$H$6,2,FALSE)</f>
        <v>Hulk</v>
      </c>
      <c r="T193" s="17">
        <v>4</v>
      </c>
      <c r="U193" s="17">
        <f>CONCATENATE(Tabela2[[#This Row],[Cod Produto]],Tabela2[[#This Row],[Data]])-1</f>
        <v>1343198</v>
      </c>
      <c r="V193" s="3">
        <f>VLOOKUP(Tabela2[[#This Row],[Cod_busca]],Precos!A:H,8,TRUE)*Tabela2[[#This Row],[Qtide Vendida]]</f>
        <v>60</v>
      </c>
      <c r="W193" s="3">
        <f>VLOOKUP(Tabela2[[#This Row],[Cod_busca]],Precos!A:G,7,TRUE)*Tabela2[[#This Row],[Qtide Vendida]]</f>
        <v>38</v>
      </c>
      <c r="X193" s="7">
        <f t="shared" si="11"/>
        <v>22</v>
      </c>
    </row>
    <row r="194" spans="1:24" x14ac:dyDescent="0.3">
      <c r="A194" s="2">
        <v>193</v>
      </c>
      <c r="B194" s="17">
        <v>118</v>
      </c>
      <c r="C194" s="16">
        <f>VLOOKUP(B194,Dim_Periodos!$A$1:$D$181,2,FALSE)</f>
        <v>43218</v>
      </c>
      <c r="D194" s="16" t="str">
        <f>VLOOKUP(B194,Dim_Periodos!$A$1:$D$181,3,FALSE)</f>
        <v>Sim</v>
      </c>
      <c r="E194" s="17">
        <f>VLOOKUP(B194,Dim_Periodos!$A$1:$D$181,4,FALSE)</f>
        <v>4</v>
      </c>
      <c r="F194" s="2">
        <v>1</v>
      </c>
      <c r="G194" s="2" t="str">
        <f t="shared" ref="G194:G257" si="12">VLOOKUP(F194,Tabela_Lojas,2,FALSE)</f>
        <v>Vinhos S.A</v>
      </c>
      <c r="H194" s="2">
        <v>10</v>
      </c>
      <c r="I194" s="2" t="str">
        <f>VLOOKUP(Tabela2[[#This Row],[Cod Produto]],Dim_Produtos!A:B,2,FALSE)</f>
        <v>Vinho Uva Doce</v>
      </c>
      <c r="J194" s="2" t="str">
        <f>VLOOKUP(Tabela2[[#This Row],[Cod Produto]],Dim_Produtos!A:C,3,FALSE)</f>
        <v>Brasil</v>
      </c>
      <c r="K194" s="2">
        <f>VLOOKUP(M194,Dim_Clientes!$A$1:$E$9,5,FALSE)</f>
        <v>1</v>
      </c>
      <c r="L194" s="2" t="str">
        <f>VLOOKUP(K194,Dim_Score!$A$1:$C$6,3,FALSE)</f>
        <v>Excelente</v>
      </c>
      <c r="M194" s="2">
        <v>1</v>
      </c>
      <c r="N194" s="2" t="str">
        <f t="shared" si="10"/>
        <v>Tom Cruise</v>
      </c>
      <c r="O194" s="2">
        <f>VLOOKUP(M194,Dim_Clientes!$A$1:$E$9,4,FALSE)</f>
        <v>1</v>
      </c>
      <c r="P194" s="2" t="str">
        <f>VLOOKUP(O194,Dim_Segmentos!$A$1:$D$4,4,FALSE)</f>
        <v>Jovens sem renda morando com os pais</v>
      </c>
      <c r="Q194" s="2" t="str">
        <f>VLOOKUP(O194,Dim_Segmentos!$A$1:$D$4,3,FALSE)</f>
        <v>Sem renda</v>
      </c>
      <c r="R194" s="2">
        <v>5</v>
      </c>
      <c r="S194" s="2" t="str">
        <f>VLOOKUP(Tabela2[[#This Row],[Cod Vendedor]],Dim_Vendedores!$A$1:$H$6,2,FALSE)</f>
        <v>Gamora</v>
      </c>
      <c r="T194" s="17">
        <v>10</v>
      </c>
      <c r="U194" s="17">
        <f>CONCATENATE(Tabela2[[#This Row],[Cod Produto]],Tabela2[[#This Row],[Data]])-1</f>
        <v>1043217</v>
      </c>
      <c r="V194" s="3">
        <f>VLOOKUP(Tabela2[[#This Row],[Cod_busca]],Precos!A:H,8,TRUE)*Tabela2[[#This Row],[Qtide Vendida]]</f>
        <v>170</v>
      </c>
      <c r="W194" s="3">
        <f>VLOOKUP(Tabela2[[#This Row],[Cod_busca]],Precos!A:G,7,TRUE)*Tabela2[[#This Row],[Qtide Vendida]]</f>
        <v>110</v>
      </c>
      <c r="X194" s="7">
        <f t="shared" si="11"/>
        <v>60</v>
      </c>
    </row>
    <row r="195" spans="1:24" x14ac:dyDescent="0.3">
      <c r="A195" s="2">
        <v>194</v>
      </c>
      <c r="B195" s="17">
        <v>138</v>
      </c>
      <c r="C195" s="16">
        <f>VLOOKUP(B195,Dim_Periodos!$A$1:$D$181,2,FALSE)</f>
        <v>43238</v>
      </c>
      <c r="D195" s="16" t="str">
        <f>VLOOKUP(B195,Dim_Periodos!$A$1:$D$181,3,FALSE)</f>
        <v>Não</v>
      </c>
      <c r="E195" s="17">
        <f>VLOOKUP(B195,Dim_Periodos!$A$1:$D$181,4,FALSE)</f>
        <v>5</v>
      </c>
      <c r="F195" s="2">
        <v>4</v>
      </c>
      <c r="G195" s="2" t="str">
        <f t="shared" si="12"/>
        <v>Vinhos Ouro</v>
      </c>
      <c r="H195" s="2">
        <v>14</v>
      </c>
      <c r="I195" s="2" t="str">
        <f>VLOOKUP(Tabela2[[#This Row],[Cod Produto]],Dim_Produtos!A:B,2,FALSE)</f>
        <v>Vinho Tinto</v>
      </c>
      <c r="J195" s="2" t="str">
        <f>VLOOKUP(Tabela2[[#This Row],[Cod Produto]],Dim_Produtos!A:C,3,FALSE)</f>
        <v>Inglaterra</v>
      </c>
      <c r="K195" s="2">
        <f>VLOOKUP(M195,Dim_Clientes!$A$1:$E$9,5,FALSE)</f>
        <v>2</v>
      </c>
      <c r="L195" s="2" t="str">
        <f>VLOOKUP(K195,Dim_Score!$A$1:$C$6,3,FALSE)</f>
        <v xml:space="preserve">Muito Bom </v>
      </c>
      <c r="M195" s="2">
        <v>3</v>
      </c>
      <c r="N195" s="2" t="str">
        <f t="shared" si="10"/>
        <v>Orlando Bloom</v>
      </c>
      <c r="O195" s="2">
        <f>VLOOKUP(M195,Dim_Clientes!$A$1:$E$9,4,FALSE)</f>
        <v>3</v>
      </c>
      <c r="P195" s="2" t="str">
        <f>VLOOKUP(O195,Dim_Segmentos!$A$1:$D$4,4,FALSE)</f>
        <v>Adultos experientes e estáveis Financeiramente</v>
      </c>
      <c r="Q195" s="2" t="str">
        <f>VLOOKUP(O195,Dim_Segmentos!$A$1:$D$4,3,FALSE)</f>
        <v>Até dez salários</v>
      </c>
      <c r="R195" s="2">
        <v>3</v>
      </c>
      <c r="S195" s="2" t="str">
        <f>VLOOKUP(Tabela2[[#This Row],[Cod Vendedor]],Dim_Vendedores!$A$1:$H$6,2,FALSE)</f>
        <v>Hulk</v>
      </c>
      <c r="T195" s="17">
        <v>8</v>
      </c>
      <c r="U195" s="17">
        <f>CONCATENATE(Tabela2[[#This Row],[Cod Produto]],Tabela2[[#This Row],[Data]])-1</f>
        <v>1443237</v>
      </c>
      <c r="V195" s="3">
        <f>VLOOKUP(Tabela2[[#This Row],[Cod_busca]],Precos!A:H,8,TRUE)*Tabela2[[#This Row],[Qtide Vendida]]</f>
        <v>128</v>
      </c>
      <c r="W195" s="3">
        <f>VLOOKUP(Tabela2[[#This Row],[Cod_busca]],Precos!A:G,7,TRUE)*Tabela2[[#This Row],[Qtide Vendida]]</f>
        <v>80</v>
      </c>
      <c r="X195" s="7">
        <f t="shared" si="11"/>
        <v>48</v>
      </c>
    </row>
    <row r="196" spans="1:24" x14ac:dyDescent="0.3">
      <c r="A196" s="2">
        <v>195</v>
      </c>
      <c r="B196" s="17">
        <v>63</v>
      </c>
      <c r="C196" s="16">
        <f>VLOOKUP(B196,Dim_Periodos!$A$1:$D$181,2,FALSE)</f>
        <v>43163</v>
      </c>
      <c r="D196" s="16" t="str">
        <f>VLOOKUP(B196,Dim_Periodos!$A$1:$D$181,3,FALSE)</f>
        <v>Sim</v>
      </c>
      <c r="E196" s="17">
        <f>VLOOKUP(B196,Dim_Periodos!$A$1:$D$181,4,FALSE)</f>
        <v>3</v>
      </c>
      <c r="F196" s="2">
        <v>2</v>
      </c>
      <c r="G196" s="2" t="str">
        <f t="shared" si="12"/>
        <v>Uvas S.A</v>
      </c>
      <c r="H196" s="2">
        <v>11</v>
      </c>
      <c r="I196" s="2" t="str">
        <f>VLOOKUP(Tabela2[[#This Row],[Cod Produto]],Dim_Produtos!A:B,2,FALSE)</f>
        <v>Vinho Português</v>
      </c>
      <c r="J196" s="2" t="str">
        <f>VLOOKUP(Tabela2[[#This Row],[Cod Produto]],Dim_Produtos!A:C,3,FALSE)</f>
        <v>Portugal</v>
      </c>
      <c r="K196" s="2">
        <f>VLOOKUP(M196,Dim_Clientes!$A$1:$E$9,5,FALSE)</f>
        <v>4</v>
      </c>
      <c r="L196" s="2" t="str">
        <f>VLOOKUP(K196,Dim_Score!$A$1:$C$6,3,FALSE)</f>
        <v>Restrições</v>
      </c>
      <c r="M196" s="2">
        <v>8</v>
      </c>
      <c r="N196" s="2" t="str">
        <f t="shared" si="10"/>
        <v>Julia Roberts</v>
      </c>
      <c r="O196" s="2">
        <f>VLOOKUP(M196,Dim_Clientes!$A$1:$E$9,4,FALSE)</f>
        <v>1</v>
      </c>
      <c r="P196" s="2" t="str">
        <f>VLOOKUP(O196,Dim_Segmentos!$A$1:$D$4,4,FALSE)</f>
        <v>Jovens sem renda morando com os pais</v>
      </c>
      <c r="Q196" s="2" t="str">
        <f>VLOOKUP(O196,Dim_Segmentos!$A$1:$D$4,3,FALSE)</f>
        <v>Sem renda</v>
      </c>
      <c r="R196" s="2">
        <v>1</v>
      </c>
      <c r="S196" s="2" t="str">
        <f>VLOOKUP(Tabela2[[#This Row],[Cod Vendedor]],Dim_Vendedores!$A$1:$H$6,2,FALSE)</f>
        <v>Thor</v>
      </c>
      <c r="T196" s="17">
        <v>10</v>
      </c>
      <c r="U196" s="17">
        <f>CONCATENATE(Tabela2[[#This Row],[Cod Produto]],Tabela2[[#This Row],[Data]])-1</f>
        <v>1143162</v>
      </c>
      <c r="V196" s="3">
        <f>VLOOKUP(Tabela2[[#This Row],[Cod_busca]],Precos!A:H,8,TRUE)*Tabela2[[#This Row],[Qtide Vendida]]</f>
        <v>170</v>
      </c>
      <c r="W196" s="3">
        <f>VLOOKUP(Tabela2[[#This Row],[Cod_busca]],Precos!A:G,7,TRUE)*Tabela2[[#This Row],[Qtide Vendida]]</f>
        <v>110</v>
      </c>
      <c r="X196" s="7">
        <f t="shared" si="11"/>
        <v>60</v>
      </c>
    </row>
    <row r="197" spans="1:24" x14ac:dyDescent="0.3">
      <c r="A197" s="2">
        <v>196</v>
      </c>
      <c r="B197" s="17">
        <v>75</v>
      </c>
      <c r="C197" s="16">
        <f>VLOOKUP(B197,Dim_Periodos!$A$1:$D$181,2,FALSE)</f>
        <v>43175</v>
      </c>
      <c r="D197" s="16" t="str">
        <f>VLOOKUP(B197,Dim_Periodos!$A$1:$D$181,3,FALSE)</f>
        <v>Não</v>
      </c>
      <c r="E197" s="17">
        <f>VLOOKUP(B197,Dim_Periodos!$A$1:$D$181,4,FALSE)</f>
        <v>3</v>
      </c>
      <c r="F197" s="2">
        <v>1</v>
      </c>
      <c r="G197" s="2" t="str">
        <f t="shared" si="12"/>
        <v>Vinhos S.A</v>
      </c>
      <c r="H197" s="2">
        <v>11</v>
      </c>
      <c r="I197" s="2" t="str">
        <f>VLOOKUP(Tabela2[[#This Row],[Cod Produto]],Dim_Produtos!A:B,2,FALSE)</f>
        <v>Vinho Português</v>
      </c>
      <c r="J197" s="2" t="str">
        <f>VLOOKUP(Tabela2[[#This Row],[Cod Produto]],Dim_Produtos!A:C,3,FALSE)</f>
        <v>Portugal</v>
      </c>
      <c r="K197" s="2">
        <f>VLOOKUP(M197,Dim_Clientes!$A$1:$E$9,5,FALSE)</f>
        <v>5</v>
      </c>
      <c r="L197" s="2" t="str">
        <f>VLOOKUP(K197,Dim_Score!$A$1:$C$6,3,FALSE)</f>
        <v>Inaceitável</v>
      </c>
      <c r="M197" s="2">
        <v>7</v>
      </c>
      <c r="N197" s="2" t="str">
        <f t="shared" si="10"/>
        <v>Matt Demon</v>
      </c>
      <c r="O197" s="2">
        <f>VLOOKUP(M197,Dim_Clientes!$A$1:$E$9,4,FALSE)</f>
        <v>3</v>
      </c>
      <c r="P197" s="2" t="str">
        <f>VLOOKUP(O197,Dim_Segmentos!$A$1:$D$4,4,FALSE)</f>
        <v>Adultos experientes e estáveis Financeiramente</v>
      </c>
      <c r="Q197" s="2" t="str">
        <f>VLOOKUP(O197,Dim_Segmentos!$A$1:$D$4,3,FALSE)</f>
        <v>Até dez salários</v>
      </c>
      <c r="R197" s="2">
        <v>2</v>
      </c>
      <c r="S197" s="2" t="str">
        <f>VLOOKUP(Tabela2[[#This Row],[Cod Vendedor]],Dim_Vendedores!$A$1:$H$6,2,FALSE)</f>
        <v>Batman</v>
      </c>
      <c r="T197" s="17">
        <v>8</v>
      </c>
      <c r="U197" s="17">
        <f>CONCATENATE(Tabela2[[#This Row],[Cod Produto]],Tabela2[[#This Row],[Data]])-1</f>
        <v>1143174</v>
      </c>
      <c r="V197" s="3">
        <f>VLOOKUP(Tabela2[[#This Row],[Cod_busca]],Precos!A:H,8,TRUE)*Tabela2[[#This Row],[Qtide Vendida]]</f>
        <v>136</v>
      </c>
      <c r="W197" s="3">
        <f>VLOOKUP(Tabela2[[#This Row],[Cod_busca]],Precos!A:G,7,TRUE)*Tabela2[[#This Row],[Qtide Vendida]]</f>
        <v>88</v>
      </c>
      <c r="X197" s="7">
        <f t="shared" si="11"/>
        <v>48</v>
      </c>
    </row>
    <row r="198" spans="1:24" x14ac:dyDescent="0.3">
      <c r="A198" s="2">
        <v>197</v>
      </c>
      <c r="B198" s="17">
        <v>33</v>
      </c>
      <c r="C198" s="16">
        <f>VLOOKUP(B198,Dim_Periodos!$A$1:$D$181,2,FALSE)</f>
        <v>43133</v>
      </c>
      <c r="D198" s="16" t="str">
        <f>VLOOKUP(B198,Dim_Periodos!$A$1:$D$181,3,FALSE)</f>
        <v>Não</v>
      </c>
      <c r="E198" s="17">
        <f>VLOOKUP(B198,Dim_Periodos!$A$1:$D$181,4,FALSE)</f>
        <v>2</v>
      </c>
      <c r="F198" s="2">
        <v>1</v>
      </c>
      <c r="G198" s="2" t="str">
        <f t="shared" si="12"/>
        <v>Vinhos S.A</v>
      </c>
      <c r="H198" s="2">
        <v>11</v>
      </c>
      <c r="I198" s="2" t="str">
        <f>VLOOKUP(Tabela2[[#This Row],[Cod Produto]],Dim_Produtos!A:B,2,FALSE)</f>
        <v>Vinho Português</v>
      </c>
      <c r="J198" s="2" t="str">
        <f>VLOOKUP(Tabela2[[#This Row],[Cod Produto]],Dim_Produtos!A:C,3,FALSE)</f>
        <v>Portugal</v>
      </c>
      <c r="K198" s="2">
        <f>VLOOKUP(M198,Dim_Clientes!$A$1:$E$9,5,FALSE)</f>
        <v>4</v>
      </c>
      <c r="L198" s="2" t="str">
        <f>VLOOKUP(K198,Dim_Score!$A$1:$C$6,3,FALSE)</f>
        <v>Restrições</v>
      </c>
      <c r="M198" s="2">
        <v>8</v>
      </c>
      <c r="N198" s="2" t="str">
        <f t="shared" si="10"/>
        <v>Julia Roberts</v>
      </c>
      <c r="O198" s="2">
        <f>VLOOKUP(M198,Dim_Clientes!$A$1:$E$9,4,FALSE)</f>
        <v>1</v>
      </c>
      <c r="P198" s="2" t="str">
        <f>VLOOKUP(O198,Dim_Segmentos!$A$1:$D$4,4,FALSE)</f>
        <v>Jovens sem renda morando com os pais</v>
      </c>
      <c r="Q198" s="2" t="str">
        <f>VLOOKUP(O198,Dim_Segmentos!$A$1:$D$4,3,FALSE)</f>
        <v>Sem renda</v>
      </c>
      <c r="R198" s="2">
        <v>4</v>
      </c>
      <c r="S198" s="2" t="str">
        <f>VLOOKUP(Tabela2[[#This Row],[Cod Vendedor]],Dim_Vendedores!$A$1:$H$6,2,FALSE)</f>
        <v>Scarlet</v>
      </c>
      <c r="T198" s="17">
        <v>7</v>
      </c>
      <c r="U198" s="17">
        <f>CONCATENATE(Tabela2[[#This Row],[Cod Produto]],Tabela2[[#This Row],[Data]])-1</f>
        <v>1143132</v>
      </c>
      <c r="V198" s="3">
        <f>VLOOKUP(Tabela2[[#This Row],[Cod_busca]],Precos!A:H,8,TRUE)*Tabela2[[#This Row],[Qtide Vendida]]</f>
        <v>119</v>
      </c>
      <c r="W198" s="3">
        <f>VLOOKUP(Tabela2[[#This Row],[Cod_busca]],Precos!A:G,7,TRUE)*Tabela2[[#This Row],[Qtide Vendida]]</f>
        <v>77</v>
      </c>
      <c r="X198" s="7">
        <f t="shared" si="11"/>
        <v>42</v>
      </c>
    </row>
    <row r="199" spans="1:24" x14ac:dyDescent="0.3">
      <c r="A199" s="2">
        <v>198</v>
      </c>
      <c r="B199" s="17">
        <v>133</v>
      </c>
      <c r="C199" s="16">
        <f>VLOOKUP(B199,Dim_Periodos!$A$1:$D$181,2,FALSE)</f>
        <v>43233</v>
      </c>
      <c r="D199" s="16" t="str">
        <f>VLOOKUP(B199,Dim_Periodos!$A$1:$D$181,3,FALSE)</f>
        <v>Sim</v>
      </c>
      <c r="E199" s="17">
        <f>VLOOKUP(B199,Dim_Periodos!$A$1:$D$181,4,FALSE)</f>
        <v>5</v>
      </c>
      <c r="F199" s="2">
        <v>4</v>
      </c>
      <c r="G199" s="2" t="str">
        <f t="shared" si="12"/>
        <v>Vinhos Ouro</v>
      </c>
      <c r="H199" s="2">
        <v>14</v>
      </c>
      <c r="I199" s="2" t="str">
        <f>VLOOKUP(Tabela2[[#This Row],[Cod Produto]],Dim_Produtos!A:B,2,FALSE)</f>
        <v>Vinho Tinto</v>
      </c>
      <c r="J199" s="2" t="str">
        <f>VLOOKUP(Tabela2[[#This Row],[Cod Produto]],Dim_Produtos!A:C,3,FALSE)</f>
        <v>Inglaterra</v>
      </c>
      <c r="K199" s="2">
        <f>VLOOKUP(M199,Dim_Clientes!$A$1:$E$9,5,FALSE)</f>
        <v>1</v>
      </c>
      <c r="L199" s="2" t="str">
        <f>VLOOKUP(K199,Dim_Score!$A$1:$C$6,3,FALSE)</f>
        <v>Excelente</v>
      </c>
      <c r="M199" s="2">
        <v>2</v>
      </c>
      <c r="N199" s="2" t="str">
        <f t="shared" si="10"/>
        <v>Anthony Hopkins</v>
      </c>
      <c r="O199" s="2">
        <f>VLOOKUP(M199,Dim_Clientes!$A$1:$E$9,4,FALSE)</f>
        <v>2</v>
      </c>
      <c r="P199" s="2" t="str">
        <f>VLOOKUP(O199,Dim_Segmentos!$A$1:$D$4,4,FALSE)</f>
        <v>Jovens recém formados</v>
      </c>
      <c r="Q199" s="2" t="str">
        <f>VLOOKUP(O199,Dim_Segmentos!$A$1:$D$4,3,FALSE)</f>
        <v>Dois Salários</v>
      </c>
      <c r="R199" s="2">
        <v>5</v>
      </c>
      <c r="S199" s="2" t="str">
        <f>VLOOKUP(Tabela2[[#This Row],[Cod Vendedor]],Dim_Vendedores!$A$1:$H$6,2,FALSE)</f>
        <v>Gamora</v>
      </c>
      <c r="T199" s="17">
        <v>1</v>
      </c>
      <c r="U199" s="17">
        <f>CONCATENATE(Tabela2[[#This Row],[Cod Produto]],Tabela2[[#This Row],[Data]])-1</f>
        <v>1443232</v>
      </c>
      <c r="V199" s="3">
        <f>VLOOKUP(Tabela2[[#This Row],[Cod_busca]],Precos!A:H,8,TRUE)*Tabela2[[#This Row],[Qtide Vendida]]</f>
        <v>16</v>
      </c>
      <c r="W199" s="3">
        <f>VLOOKUP(Tabela2[[#This Row],[Cod_busca]],Precos!A:G,7,TRUE)*Tabela2[[#This Row],[Qtide Vendida]]</f>
        <v>10</v>
      </c>
      <c r="X199" s="7">
        <f t="shared" si="11"/>
        <v>6</v>
      </c>
    </row>
    <row r="200" spans="1:24" x14ac:dyDescent="0.3">
      <c r="A200" s="2">
        <v>199</v>
      </c>
      <c r="B200" s="17">
        <v>3</v>
      </c>
      <c r="C200" s="16">
        <f>VLOOKUP(B200,Dim_Periodos!$A$1:$D$181,2,FALSE)</f>
        <v>43103</v>
      </c>
      <c r="D200" s="16" t="str">
        <f>VLOOKUP(B200,Dim_Periodos!$A$1:$D$181,3,FALSE)</f>
        <v>Não</v>
      </c>
      <c r="E200" s="17">
        <f>VLOOKUP(B200,Dim_Periodos!$A$1:$D$181,4,FALSE)</f>
        <v>1</v>
      </c>
      <c r="F200" s="2">
        <v>1</v>
      </c>
      <c r="G200" s="2" t="str">
        <f t="shared" si="12"/>
        <v>Vinhos S.A</v>
      </c>
      <c r="H200" s="2">
        <v>14</v>
      </c>
      <c r="I200" s="2" t="str">
        <f>VLOOKUP(Tabela2[[#This Row],[Cod Produto]],Dim_Produtos!A:B,2,FALSE)</f>
        <v>Vinho Tinto</v>
      </c>
      <c r="J200" s="2" t="str">
        <f>VLOOKUP(Tabela2[[#This Row],[Cod Produto]],Dim_Produtos!A:C,3,FALSE)</f>
        <v>Inglaterra</v>
      </c>
      <c r="K200" s="2">
        <f>VLOOKUP(M200,Dim_Clientes!$A$1:$E$9,5,FALSE)</f>
        <v>4</v>
      </c>
      <c r="L200" s="2" t="str">
        <f>VLOOKUP(K200,Dim_Score!$A$1:$C$6,3,FALSE)</f>
        <v>Restrições</v>
      </c>
      <c r="M200" s="2">
        <v>8</v>
      </c>
      <c r="N200" s="2" t="str">
        <f t="shared" si="10"/>
        <v>Julia Roberts</v>
      </c>
      <c r="O200" s="2">
        <f>VLOOKUP(M200,Dim_Clientes!$A$1:$E$9,4,FALSE)</f>
        <v>1</v>
      </c>
      <c r="P200" s="2" t="str">
        <f>VLOOKUP(O200,Dim_Segmentos!$A$1:$D$4,4,FALSE)</f>
        <v>Jovens sem renda morando com os pais</v>
      </c>
      <c r="Q200" s="2" t="str">
        <f>VLOOKUP(O200,Dim_Segmentos!$A$1:$D$4,3,FALSE)</f>
        <v>Sem renda</v>
      </c>
      <c r="R200" s="2">
        <v>4</v>
      </c>
      <c r="S200" s="2" t="str">
        <f>VLOOKUP(Tabela2[[#This Row],[Cod Vendedor]],Dim_Vendedores!$A$1:$H$6,2,FALSE)</f>
        <v>Scarlet</v>
      </c>
      <c r="T200" s="17">
        <v>4</v>
      </c>
      <c r="U200" s="17">
        <f>CONCATENATE(Tabela2[[#This Row],[Cod Produto]],Tabela2[[#This Row],[Data]])-1</f>
        <v>1443102</v>
      </c>
      <c r="V200" s="3">
        <f>VLOOKUP(Tabela2[[#This Row],[Cod_busca]],Precos!A:H,8,TRUE)*Tabela2[[#This Row],[Qtide Vendida]]</f>
        <v>64</v>
      </c>
      <c r="W200" s="3">
        <f>VLOOKUP(Tabela2[[#This Row],[Cod_busca]],Precos!A:G,7,TRUE)*Tabela2[[#This Row],[Qtide Vendida]]</f>
        <v>40</v>
      </c>
      <c r="X200" s="7">
        <f t="shared" si="11"/>
        <v>24</v>
      </c>
    </row>
    <row r="201" spans="1:24" x14ac:dyDescent="0.3">
      <c r="A201" s="2">
        <v>200</v>
      </c>
      <c r="B201" s="17">
        <v>75</v>
      </c>
      <c r="C201" s="16">
        <f>VLOOKUP(B201,Dim_Periodos!$A$1:$D$181,2,FALSE)</f>
        <v>43175</v>
      </c>
      <c r="D201" s="16" t="str">
        <f>VLOOKUP(B201,Dim_Periodos!$A$1:$D$181,3,FALSE)</f>
        <v>Não</v>
      </c>
      <c r="E201" s="17">
        <f>VLOOKUP(B201,Dim_Periodos!$A$1:$D$181,4,FALSE)</f>
        <v>3</v>
      </c>
      <c r="F201" s="2">
        <v>3</v>
      </c>
      <c r="G201" s="2" t="str">
        <f t="shared" si="12"/>
        <v>Vinhos LTDA</v>
      </c>
      <c r="H201" s="2">
        <v>13</v>
      </c>
      <c r="I201" s="2" t="str">
        <f>VLOOKUP(Tabela2[[#This Row],[Cod Produto]],Dim_Produtos!A:B,2,FALSE)</f>
        <v>Vinho Seco</v>
      </c>
      <c r="J201" s="2" t="str">
        <f>VLOOKUP(Tabela2[[#This Row],[Cod Produto]],Dim_Produtos!A:C,3,FALSE)</f>
        <v>Califónia</v>
      </c>
      <c r="K201" s="2">
        <f>VLOOKUP(M201,Dim_Clientes!$A$1:$E$9,5,FALSE)</f>
        <v>3</v>
      </c>
      <c r="L201" s="2" t="str">
        <f>VLOOKUP(K201,Dim_Score!$A$1:$C$6,3,FALSE)</f>
        <v>Bom</v>
      </c>
      <c r="M201" s="2">
        <v>5</v>
      </c>
      <c r="N201" s="2" t="str">
        <f t="shared" si="10"/>
        <v>Antonio Banderas</v>
      </c>
      <c r="O201" s="2">
        <f>VLOOKUP(M201,Dim_Clientes!$A$1:$E$9,4,FALSE)</f>
        <v>2</v>
      </c>
      <c r="P201" s="2" t="str">
        <f>VLOOKUP(O201,Dim_Segmentos!$A$1:$D$4,4,FALSE)</f>
        <v>Jovens recém formados</v>
      </c>
      <c r="Q201" s="2" t="str">
        <f>VLOOKUP(O201,Dim_Segmentos!$A$1:$D$4,3,FALSE)</f>
        <v>Dois Salários</v>
      </c>
      <c r="R201" s="2">
        <v>3</v>
      </c>
      <c r="S201" s="2" t="str">
        <f>VLOOKUP(Tabela2[[#This Row],[Cod Vendedor]],Dim_Vendedores!$A$1:$H$6,2,FALSE)</f>
        <v>Hulk</v>
      </c>
      <c r="T201" s="17">
        <v>7</v>
      </c>
      <c r="U201" s="17">
        <f>CONCATENATE(Tabela2[[#This Row],[Cod Produto]],Tabela2[[#This Row],[Data]])-1</f>
        <v>1343174</v>
      </c>
      <c r="V201" s="3">
        <f>VLOOKUP(Tabela2[[#This Row],[Cod_busca]],Precos!A:H,8,TRUE)*Tabela2[[#This Row],[Qtide Vendida]]</f>
        <v>105</v>
      </c>
      <c r="W201" s="3">
        <f>VLOOKUP(Tabela2[[#This Row],[Cod_busca]],Precos!A:G,7,TRUE)*Tabela2[[#This Row],[Qtide Vendida]]</f>
        <v>66.5</v>
      </c>
      <c r="X201" s="7">
        <f t="shared" si="11"/>
        <v>38.5</v>
      </c>
    </row>
    <row r="202" spans="1:24" x14ac:dyDescent="0.3">
      <c r="A202" s="2">
        <v>201</v>
      </c>
      <c r="B202" s="17">
        <v>79</v>
      </c>
      <c r="C202" s="16">
        <f>VLOOKUP(B202,Dim_Periodos!$A$1:$D$181,2,FALSE)</f>
        <v>43179</v>
      </c>
      <c r="D202" s="16" t="str">
        <f>VLOOKUP(B202,Dim_Periodos!$A$1:$D$181,3,FALSE)</f>
        <v>Não</v>
      </c>
      <c r="E202" s="17">
        <f>VLOOKUP(B202,Dim_Periodos!$A$1:$D$181,4,FALSE)</f>
        <v>3</v>
      </c>
      <c r="F202" s="2">
        <v>2</v>
      </c>
      <c r="G202" s="2" t="str">
        <f t="shared" si="12"/>
        <v>Uvas S.A</v>
      </c>
      <c r="H202" s="2">
        <v>10</v>
      </c>
      <c r="I202" s="2" t="str">
        <f>VLOOKUP(Tabela2[[#This Row],[Cod Produto]],Dim_Produtos!A:B,2,FALSE)</f>
        <v>Vinho Uva Doce</v>
      </c>
      <c r="J202" s="2" t="str">
        <f>VLOOKUP(Tabela2[[#This Row],[Cod Produto]],Dim_Produtos!A:C,3,FALSE)</f>
        <v>Brasil</v>
      </c>
      <c r="K202" s="2">
        <f>VLOOKUP(M202,Dim_Clientes!$A$1:$E$9,5,FALSE)</f>
        <v>1</v>
      </c>
      <c r="L202" s="2" t="str">
        <f>VLOOKUP(K202,Dim_Score!$A$1:$C$6,3,FALSE)</f>
        <v>Excelente</v>
      </c>
      <c r="M202" s="2">
        <v>1</v>
      </c>
      <c r="N202" s="2" t="str">
        <f t="shared" si="10"/>
        <v>Tom Cruise</v>
      </c>
      <c r="O202" s="2">
        <f>VLOOKUP(M202,Dim_Clientes!$A$1:$E$9,4,FALSE)</f>
        <v>1</v>
      </c>
      <c r="P202" s="2" t="str">
        <f>VLOOKUP(O202,Dim_Segmentos!$A$1:$D$4,4,FALSE)</f>
        <v>Jovens sem renda morando com os pais</v>
      </c>
      <c r="Q202" s="2" t="str">
        <f>VLOOKUP(O202,Dim_Segmentos!$A$1:$D$4,3,FALSE)</f>
        <v>Sem renda</v>
      </c>
      <c r="R202" s="2">
        <v>2</v>
      </c>
      <c r="S202" s="2" t="str">
        <f>VLOOKUP(Tabela2[[#This Row],[Cod Vendedor]],Dim_Vendedores!$A$1:$H$6,2,FALSE)</f>
        <v>Batman</v>
      </c>
      <c r="T202" s="17">
        <v>8</v>
      </c>
      <c r="U202" s="17">
        <f>CONCATENATE(Tabela2[[#This Row],[Cod Produto]],Tabela2[[#This Row],[Data]])-1</f>
        <v>1043178</v>
      </c>
      <c r="V202" s="3">
        <f>VLOOKUP(Tabela2[[#This Row],[Cod_busca]],Precos!A:H,8,TRUE)*Tabela2[[#This Row],[Qtide Vendida]]</f>
        <v>136</v>
      </c>
      <c r="W202" s="3">
        <f>VLOOKUP(Tabela2[[#This Row],[Cod_busca]],Precos!A:G,7,TRUE)*Tabela2[[#This Row],[Qtide Vendida]]</f>
        <v>88</v>
      </c>
      <c r="X202" s="7">
        <f t="shared" si="11"/>
        <v>48</v>
      </c>
    </row>
    <row r="203" spans="1:24" x14ac:dyDescent="0.3">
      <c r="A203" s="2">
        <v>202</v>
      </c>
      <c r="B203" s="17">
        <v>170</v>
      </c>
      <c r="C203" s="16">
        <f>VLOOKUP(B203,Dim_Periodos!$A$1:$D$181,2,FALSE)</f>
        <v>43270</v>
      </c>
      <c r="D203" s="16" t="str">
        <f>VLOOKUP(B203,Dim_Periodos!$A$1:$D$181,3,FALSE)</f>
        <v>Não</v>
      </c>
      <c r="E203" s="17">
        <f>VLOOKUP(B203,Dim_Periodos!$A$1:$D$181,4,FALSE)</f>
        <v>6</v>
      </c>
      <c r="F203" s="2">
        <v>3</v>
      </c>
      <c r="G203" s="2" t="str">
        <f t="shared" si="12"/>
        <v>Vinhos LTDA</v>
      </c>
      <c r="H203" s="2">
        <v>14</v>
      </c>
      <c r="I203" s="2" t="str">
        <f>VLOOKUP(Tabela2[[#This Row],[Cod Produto]],Dim_Produtos!A:B,2,FALSE)</f>
        <v>Vinho Tinto</v>
      </c>
      <c r="J203" s="2" t="str">
        <f>VLOOKUP(Tabela2[[#This Row],[Cod Produto]],Dim_Produtos!A:C,3,FALSE)</f>
        <v>Inglaterra</v>
      </c>
      <c r="K203" s="2">
        <f>VLOOKUP(M203,Dim_Clientes!$A$1:$E$9,5,FALSE)</f>
        <v>2</v>
      </c>
      <c r="L203" s="2" t="str">
        <f>VLOOKUP(K203,Dim_Score!$A$1:$C$6,3,FALSE)</f>
        <v xml:space="preserve">Muito Bom </v>
      </c>
      <c r="M203" s="2">
        <v>3</v>
      </c>
      <c r="N203" s="2" t="str">
        <f t="shared" si="10"/>
        <v>Orlando Bloom</v>
      </c>
      <c r="O203" s="2">
        <f>VLOOKUP(M203,Dim_Clientes!$A$1:$E$9,4,FALSE)</f>
        <v>3</v>
      </c>
      <c r="P203" s="2" t="str">
        <f>VLOOKUP(O203,Dim_Segmentos!$A$1:$D$4,4,FALSE)</f>
        <v>Adultos experientes e estáveis Financeiramente</v>
      </c>
      <c r="Q203" s="2" t="str">
        <f>VLOOKUP(O203,Dim_Segmentos!$A$1:$D$4,3,FALSE)</f>
        <v>Até dez salários</v>
      </c>
      <c r="R203" s="2">
        <v>3</v>
      </c>
      <c r="S203" s="2" t="str">
        <f>VLOOKUP(Tabela2[[#This Row],[Cod Vendedor]],Dim_Vendedores!$A$1:$H$6,2,FALSE)</f>
        <v>Hulk</v>
      </c>
      <c r="T203" s="17">
        <v>1</v>
      </c>
      <c r="U203" s="17">
        <f>CONCATENATE(Tabela2[[#This Row],[Cod Produto]],Tabela2[[#This Row],[Data]])-1</f>
        <v>1443269</v>
      </c>
      <c r="V203" s="3">
        <f>VLOOKUP(Tabela2[[#This Row],[Cod_busca]],Precos!A:H,8,TRUE)*Tabela2[[#This Row],[Qtide Vendida]]</f>
        <v>16</v>
      </c>
      <c r="W203" s="3">
        <f>VLOOKUP(Tabela2[[#This Row],[Cod_busca]],Precos!A:G,7,TRUE)*Tabela2[[#This Row],[Qtide Vendida]]</f>
        <v>10</v>
      </c>
      <c r="X203" s="7">
        <f t="shared" si="11"/>
        <v>6</v>
      </c>
    </row>
    <row r="204" spans="1:24" x14ac:dyDescent="0.3">
      <c r="A204" s="2">
        <v>203</v>
      </c>
      <c r="B204" s="17">
        <v>105</v>
      </c>
      <c r="C204" s="16">
        <f>VLOOKUP(B204,Dim_Periodos!$A$1:$D$181,2,FALSE)</f>
        <v>43205</v>
      </c>
      <c r="D204" s="16" t="str">
        <f>VLOOKUP(B204,Dim_Periodos!$A$1:$D$181,3,FALSE)</f>
        <v>Sim</v>
      </c>
      <c r="E204" s="17">
        <f>VLOOKUP(B204,Dim_Periodos!$A$1:$D$181,4,FALSE)</f>
        <v>4</v>
      </c>
      <c r="F204" s="2">
        <v>1</v>
      </c>
      <c r="G204" s="2" t="str">
        <f t="shared" si="12"/>
        <v>Vinhos S.A</v>
      </c>
      <c r="H204" s="2">
        <v>12</v>
      </c>
      <c r="I204" s="2" t="str">
        <f>VLOOKUP(Tabela2[[#This Row],[Cod Produto]],Dim_Produtos!A:B,2,FALSE)</f>
        <v>Vinho Italiano</v>
      </c>
      <c r="J204" s="2" t="str">
        <f>VLOOKUP(Tabela2[[#This Row],[Cod Produto]],Dim_Produtos!A:C,3,FALSE)</f>
        <v>Itália</v>
      </c>
      <c r="K204" s="2">
        <f>VLOOKUP(M204,Dim_Clientes!$A$1:$E$9,5,FALSE)</f>
        <v>2</v>
      </c>
      <c r="L204" s="2" t="str">
        <f>VLOOKUP(K204,Dim_Score!$A$1:$C$6,3,FALSE)</f>
        <v xml:space="preserve">Muito Bom </v>
      </c>
      <c r="M204" s="2">
        <v>3</v>
      </c>
      <c r="N204" s="2" t="str">
        <f t="shared" si="10"/>
        <v>Orlando Bloom</v>
      </c>
      <c r="O204" s="2">
        <f>VLOOKUP(M204,Dim_Clientes!$A$1:$E$9,4,FALSE)</f>
        <v>3</v>
      </c>
      <c r="P204" s="2" t="str">
        <f>VLOOKUP(O204,Dim_Segmentos!$A$1:$D$4,4,FALSE)</f>
        <v>Adultos experientes e estáveis Financeiramente</v>
      </c>
      <c r="Q204" s="2" t="str">
        <f>VLOOKUP(O204,Dim_Segmentos!$A$1:$D$4,3,FALSE)</f>
        <v>Até dez salários</v>
      </c>
      <c r="R204" s="2">
        <v>1</v>
      </c>
      <c r="S204" s="2" t="str">
        <f>VLOOKUP(Tabela2[[#This Row],[Cod Vendedor]],Dim_Vendedores!$A$1:$H$6,2,FALSE)</f>
        <v>Thor</v>
      </c>
      <c r="T204" s="17">
        <v>6</v>
      </c>
      <c r="U204" s="17">
        <f>CONCATENATE(Tabela2[[#This Row],[Cod Produto]],Tabela2[[#This Row],[Data]])-1</f>
        <v>1243204</v>
      </c>
      <c r="V204" s="3">
        <f>VLOOKUP(Tabela2[[#This Row],[Cod_busca]],Precos!A:H,8,TRUE)*Tabela2[[#This Row],[Qtide Vendida]]</f>
        <v>102</v>
      </c>
      <c r="W204" s="3">
        <f>VLOOKUP(Tabela2[[#This Row],[Cod_busca]],Precos!A:G,7,TRUE)*Tabela2[[#This Row],[Qtide Vendida]]</f>
        <v>54</v>
      </c>
      <c r="X204" s="7">
        <f t="shared" si="11"/>
        <v>48</v>
      </c>
    </row>
    <row r="205" spans="1:24" x14ac:dyDescent="0.3">
      <c r="A205" s="2">
        <v>204</v>
      </c>
      <c r="B205" s="17">
        <v>140</v>
      </c>
      <c r="C205" s="16">
        <f>VLOOKUP(B205,Dim_Periodos!$A$1:$D$181,2,FALSE)</f>
        <v>43240</v>
      </c>
      <c r="D205" s="16" t="str">
        <f>VLOOKUP(B205,Dim_Periodos!$A$1:$D$181,3,FALSE)</f>
        <v>Sim</v>
      </c>
      <c r="E205" s="17">
        <f>VLOOKUP(B205,Dim_Periodos!$A$1:$D$181,4,FALSE)</f>
        <v>5</v>
      </c>
      <c r="F205" s="2">
        <v>2</v>
      </c>
      <c r="G205" s="2" t="str">
        <f t="shared" si="12"/>
        <v>Uvas S.A</v>
      </c>
      <c r="H205" s="2">
        <v>12</v>
      </c>
      <c r="I205" s="2" t="str">
        <f>VLOOKUP(Tabela2[[#This Row],[Cod Produto]],Dim_Produtos!A:B,2,FALSE)</f>
        <v>Vinho Italiano</v>
      </c>
      <c r="J205" s="2" t="str">
        <f>VLOOKUP(Tabela2[[#This Row],[Cod Produto]],Dim_Produtos!A:C,3,FALSE)</f>
        <v>Itália</v>
      </c>
      <c r="K205" s="2">
        <f>VLOOKUP(M205,Dim_Clientes!$A$1:$E$9,5,FALSE)</f>
        <v>1</v>
      </c>
      <c r="L205" s="2" t="str">
        <f>VLOOKUP(K205,Dim_Score!$A$1:$C$6,3,FALSE)</f>
        <v>Excelente</v>
      </c>
      <c r="M205" s="2">
        <v>2</v>
      </c>
      <c r="N205" s="2" t="str">
        <f t="shared" si="10"/>
        <v>Anthony Hopkins</v>
      </c>
      <c r="O205" s="2">
        <f>VLOOKUP(M205,Dim_Clientes!$A$1:$E$9,4,FALSE)</f>
        <v>2</v>
      </c>
      <c r="P205" s="2" t="str">
        <f>VLOOKUP(O205,Dim_Segmentos!$A$1:$D$4,4,FALSE)</f>
        <v>Jovens recém formados</v>
      </c>
      <c r="Q205" s="2" t="str">
        <f>VLOOKUP(O205,Dim_Segmentos!$A$1:$D$4,3,FALSE)</f>
        <v>Dois Salários</v>
      </c>
      <c r="R205" s="2">
        <v>3</v>
      </c>
      <c r="S205" s="2" t="str">
        <f>VLOOKUP(Tabela2[[#This Row],[Cod Vendedor]],Dim_Vendedores!$A$1:$H$6,2,FALSE)</f>
        <v>Hulk</v>
      </c>
      <c r="T205" s="17">
        <v>2</v>
      </c>
      <c r="U205" s="17">
        <f>CONCATENATE(Tabela2[[#This Row],[Cod Produto]],Tabela2[[#This Row],[Data]])-1</f>
        <v>1243239</v>
      </c>
      <c r="V205" s="3">
        <f>VLOOKUP(Tabela2[[#This Row],[Cod_busca]],Precos!A:H,8,TRUE)*Tabela2[[#This Row],[Qtide Vendida]]</f>
        <v>34</v>
      </c>
      <c r="W205" s="3">
        <f>VLOOKUP(Tabela2[[#This Row],[Cod_busca]],Precos!A:G,7,TRUE)*Tabela2[[#This Row],[Qtide Vendida]]</f>
        <v>18</v>
      </c>
      <c r="X205" s="7">
        <f t="shared" si="11"/>
        <v>16</v>
      </c>
    </row>
    <row r="206" spans="1:24" x14ac:dyDescent="0.3">
      <c r="A206" s="2">
        <v>205</v>
      </c>
      <c r="B206" s="17">
        <v>113</v>
      </c>
      <c r="C206" s="16">
        <f>VLOOKUP(B206,Dim_Periodos!$A$1:$D$181,2,FALSE)</f>
        <v>43213</v>
      </c>
      <c r="D206" s="16" t="str">
        <f>VLOOKUP(B206,Dim_Periodos!$A$1:$D$181,3,FALSE)</f>
        <v>Não</v>
      </c>
      <c r="E206" s="17">
        <f>VLOOKUP(B206,Dim_Periodos!$A$1:$D$181,4,FALSE)</f>
        <v>4</v>
      </c>
      <c r="F206" s="2">
        <v>2</v>
      </c>
      <c r="G206" s="2" t="str">
        <f t="shared" si="12"/>
        <v>Uvas S.A</v>
      </c>
      <c r="H206" s="2">
        <v>11</v>
      </c>
      <c r="I206" s="2" t="str">
        <f>VLOOKUP(Tabela2[[#This Row],[Cod Produto]],Dim_Produtos!A:B,2,FALSE)</f>
        <v>Vinho Português</v>
      </c>
      <c r="J206" s="2" t="str">
        <f>VLOOKUP(Tabela2[[#This Row],[Cod Produto]],Dim_Produtos!A:C,3,FALSE)</f>
        <v>Portugal</v>
      </c>
      <c r="K206" s="2">
        <f>VLOOKUP(M206,Dim_Clientes!$A$1:$E$9,5,FALSE)</f>
        <v>4</v>
      </c>
      <c r="L206" s="2" t="str">
        <f>VLOOKUP(K206,Dim_Score!$A$1:$C$6,3,FALSE)</f>
        <v>Restrições</v>
      </c>
      <c r="M206" s="2">
        <v>8</v>
      </c>
      <c r="N206" s="2" t="str">
        <f t="shared" si="10"/>
        <v>Julia Roberts</v>
      </c>
      <c r="O206" s="2">
        <f>VLOOKUP(M206,Dim_Clientes!$A$1:$E$9,4,FALSE)</f>
        <v>1</v>
      </c>
      <c r="P206" s="2" t="str">
        <f>VLOOKUP(O206,Dim_Segmentos!$A$1:$D$4,4,FALSE)</f>
        <v>Jovens sem renda morando com os pais</v>
      </c>
      <c r="Q206" s="2" t="str">
        <f>VLOOKUP(O206,Dim_Segmentos!$A$1:$D$4,3,FALSE)</f>
        <v>Sem renda</v>
      </c>
      <c r="R206" s="2">
        <v>4</v>
      </c>
      <c r="S206" s="2" t="str">
        <f>VLOOKUP(Tabela2[[#This Row],[Cod Vendedor]],Dim_Vendedores!$A$1:$H$6,2,FALSE)</f>
        <v>Scarlet</v>
      </c>
      <c r="T206" s="17">
        <v>7</v>
      </c>
      <c r="U206" s="17">
        <f>CONCATENATE(Tabela2[[#This Row],[Cod Produto]],Tabela2[[#This Row],[Data]])-1</f>
        <v>1143212</v>
      </c>
      <c r="V206" s="3">
        <f>VLOOKUP(Tabela2[[#This Row],[Cod_busca]],Precos!A:H,8,TRUE)*Tabela2[[#This Row],[Qtide Vendida]]</f>
        <v>119</v>
      </c>
      <c r="W206" s="3">
        <f>VLOOKUP(Tabela2[[#This Row],[Cod_busca]],Precos!A:G,7,TRUE)*Tabela2[[#This Row],[Qtide Vendida]]</f>
        <v>77</v>
      </c>
      <c r="X206" s="7">
        <f t="shared" si="11"/>
        <v>42</v>
      </c>
    </row>
    <row r="207" spans="1:24" x14ac:dyDescent="0.3">
      <c r="A207" s="2">
        <v>206</v>
      </c>
      <c r="B207" s="17">
        <v>176</v>
      </c>
      <c r="C207" s="16">
        <f>VLOOKUP(B207,Dim_Periodos!$A$1:$D$181,2,FALSE)</f>
        <v>43276</v>
      </c>
      <c r="D207" s="16" t="str">
        <f>VLOOKUP(B207,Dim_Periodos!$A$1:$D$181,3,FALSE)</f>
        <v>Não</v>
      </c>
      <c r="E207" s="17">
        <f>VLOOKUP(B207,Dim_Periodos!$A$1:$D$181,4,FALSE)</f>
        <v>6</v>
      </c>
      <c r="F207" s="2">
        <v>3</v>
      </c>
      <c r="G207" s="2" t="str">
        <f t="shared" si="12"/>
        <v>Vinhos LTDA</v>
      </c>
      <c r="H207" s="2">
        <v>12</v>
      </c>
      <c r="I207" s="2" t="str">
        <f>VLOOKUP(Tabela2[[#This Row],[Cod Produto]],Dim_Produtos!A:B,2,FALSE)</f>
        <v>Vinho Italiano</v>
      </c>
      <c r="J207" s="2" t="str">
        <f>VLOOKUP(Tabela2[[#This Row],[Cod Produto]],Dim_Produtos!A:C,3,FALSE)</f>
        <v>Itália</v>
      </c>
      <c r="K207" s="2">
        <f>VLOOKUP(M207,Dim_Clientes!$A$1:$E$9,5,FALSE)</f>
        <v>4</v>
      </c>
      <c r="L207" s="2" t="str">
        <f>VLOOKUP(K207,Dim_Score!$A$1:$C$6,3,FALSE)</f>
        <v>Restrições</v>
      </c>
      <c r="M207" s="2">
        <v>8</v>
      </c>
      <c r="N207" s="2" t="str">
        <f t="shared" si="10"/>
        <v>Julia Roberts</v>
      </c>
      <c r="O207" s="2">
        <f>VLOOKUP(M207,Dim_Clientes!$A$1:$E$9,4,FALSE)</f>
        <v>1</v>
      </c>
      <c r="P207" s="2" t="str">
        <f>VLOOKUP(O207,Dim_Segmentos!$A$1:$D$4,4,FALSE)</f>
        <v>Jovens sem renda morando com os pais</v>
      </c>
      <c r="Q207" s="2" t="str">
        <f>VLOOKUP(O207,Dim_Segmentos!$A$1:$D$4,3,FALSE)</f>
        <v>Sem renda</v>
      </c>
      <c r="R207" s="2">
        <v>2</v>
      </c>
      <c r="S207" s="2" t="str">
        <f>VLOOKUP(Tabela2[[#This Row],[Cod Vendedor]],Dim_Vendedores!$A$1:$H$6,2,FALSE)</f>
        <v>Batman</v>
      </c>
      <c r="T207" s="17">
        <v>10</v>
      </c>
      <c r="U207" s="17">
        <f>CONCATENATE(Tabela2[[#This Row],[Cod Produto]],Tabela2[[#This Row],[Data]])-1</f>
        <v>1243275</v>
      </c>
      <c r="V207" s="3">
        <f>VLOOKUP(Tabela2[[#This Row],[Cod_busca]],Precos!A:H,8,TRUE)*Tabela2[[#This Row],[Qtide Vendida]]</f>
        <v>140</v>
      </c>
      <c r="W207" s="3">
        <f>VLOOKUP(Tabela2[[#This Row],[Cod_busca]],Precos!A:G,7,TRUE)*Tabela2[[#This Row],[Qtide Vendida]]</f>
        <v>90</v>
      </c>
      <c r="X207" s="7">
        <f t="shared" si="11"/>
        <v>50</v>
      </c>
    </row>
    <row r="208" spans="1:24" x14ac:dyDescent="0.3">
      <c r="A208" s="2">
        <v>207</v>
      </c>
      <c r="B208" s="17">
        <v>37</v>
      </c>
      <c r="C208" s="16">
        <f>VLOOKUP(B208,Dim_Periodos!$A$1:$D$181,2,FALSE)</f>
        <v>43137</v>
      </c>
      <c r="D208" s="16" t="str">
        <f>VLOOKUP(B208,Dim_Periodos!$A$1:$D$181,3,FALSE)</f>
        <v>Não</v>
      </c>
      <c r="E208" s="17">
        <f>VLOOKUP(B208,Dim_Periodos!$A$1:$D$181,4,FALSE)</f>
        <v>2</v>
      </c>
      <c r="F208" s="2">
        <v>1</v>
      </c>
      <c r="G208" s="2" t="str">
        <f t="shared" si="12"/>
        <v>Vinhos S.A</v>
      </c>
      <c r="H208" s="2">
        <v>14</v>
      </c>
      <c r="I208" s="2" t="str">
        <f>VLOOKUP(Tabela2[[#This Row],[Cod Produto]],Dim_Produtos!A:B,2,FALSE)</f>
        <v>Vinho Tinto</v>
      </c>
      <c r="J208" s="2" t="str">
        <f>VLOOKUP(Tabela2[[#This Row],[Cod Produto]],Dim_Produtos!A:C,3,FALSE)</f>
        <v>Inglaterra</v>
      </c>
      <c r="K208" s="2">
        <f>VLOOKUP(M208,Dim_Clientes!$A$1:$E$9,5,FALSE)</f>
        <v>1</v>
      </c>
      <c r="L208" s="2" t="str">
        <f>VLOOKUP(K208,Dim_Score!$A$1:$C$6,3,FALSE)</f>
        <v>Excelente</v>
      </c>
      <c r="M208" s="2">
        <v>2</v>
      </c>
      <c r="N208" s="2" t="str">
        <f t="shared" si="10"/>
        <v>Anthony Hopkins</v>
      </c>
      <c r="O208" s="2">
        <f>VLOOKUP(M208,Dim_Clientes!$A$1:$E$9,4,FALSE)</f>
        <v>2</v>
      </c>
      <c r="P208" s="2" t="str">
        <f>VLOOKUP(O208,Dim_Segmentos!$A$1:$D$4,4,FALSE)</f>
        <v>Jovens recém formados</v>
      </c>
      <c r="Q208" s="2" t="str">
        <f>VLOOKUP(O208,Dim_Segmentos!$A$1:$D$4,3,FALSE)</f>
        <v>Dois Salários</v>
      </c>
      <c r="R208" s="2">
        <v>3</v>
      </c>
      <c r="S208" s="2" t="str">
        <f>VLOOKUP(Tabela2[[#This Row],[Cod Vendedor]],Dim_Vendedores!$A$1:$H$6,2,FALSE)</f>
        <v>Hulk</v>
      </c>
      <c r="T208" s="17">
        <v>10</v>
      </c>
      <c r="U208" s="17">
        <f>CONCATENATE(Tabela2[[#This Row],[Cod Produto]],Tabela2[[#This Row],[Data]])-1</f>
        <v>1443136</v>
      </c>
      <c r="V208" s="3">
        <f>VLOOKUP(Tabela2[[#This Row],[Cod_busca]],Precos!A:H,8,TRUE)*Tabela2[[#This Row],[Qtide Vendida]]</f>
        <v>160</v>
      </c>
      <c r="W208" s="3">
        <f>VLOOKUP(Tabela2[[#This Row],[Cod_busca]],Precos!A:G,7,TRUE)*Tabela2[[#This Row],[Qtide Vendida]]</f>
        <v>100</v>
      </c>
      <c r="X208" s="7">
        <f t="shared" si="11"/>
        <v>60</v>
      </c>
    </row>
    <row r="209" spans="1:24" x14ac:dyDescent="0.3">
      <c r="A209" s="2">
        <v>208</v>
      </c>
      <c r="B209" s="17">
        <v>56</v>
      </c>
      <c r="C209" s="16">
        <f>VLOOKUP(B209,Dim_Periodos!$A$1:$D$181,2,FALSE)</f>
        <v>43156</v>
      </c>
      <c r="D209" s="16" t="str">
        <f>VLOOKUP(B209,Dim_Periodos!$A$1:$D$181,3,FALSE)</f>
        <v>Sim</v>
      </c>
      <c r="E209" s="17">
        <f>VLOOKUP(B209,Dim_Periodos!$A$1:$D$181,4,FALSE)</f>
        <v>2</v>
      </c>
      <c r="F209" s="2">
        <v>1</v>
      </c>
      <c r="G209" s="2" t="str">
        <f t="shared" si="12"/>
        <v>Vinhos S.A</v>
      </c>
      <c r="H209" s="2">
        <v>12</v>
      </c>
      <c r="I209" s="2" t="str">
        <f>VLOOKUP(Tabela2[[#This Row],[Cod Produto]],Dim_Produtos!A:B,2,FALSE)</f>
        <v>Vinho Italiano</v>
      </c>
      <c r="J209" s="2" t="str">
        <f>VLOOKUP(Tabela2[[#This Row],[Cod Produto]],Dim_Produtos!A:C,3,FALSE)</f>
        <v>Itália</v>
      </c>
      <c r="K209" s="2">
        <f>VLOOKUP(M209,Dim_Clientes!$A$1:$E$9,5,FALSE)</f>
        <v>1</v>
      </c>
      <c r="L209" s="2" t="str">
        <f>VLOOKUP(K209,Dim_Score!$A$1:$C$6,3,FALSE)</f>
        <v>Excelente</v>
      </c>
      <c r="M209" s="2">
        <v>1</v>
      </c>
      <c r="N209" s="2" t="str">
        <f t="shared" si="10"/>
        <v>Tom Cruise</v>
      </c>
      <c r="O209" s="2">
        <f>VLOOKUP(M209,Dim_Clientes!$A$1:$E$9,4,FALSE)</f>
        <v>1</v>
      </c>
      <c r="P209" s="2" t="str">
        <f>VLOOKUP(O209,Dim_Segmentos!$A$1:$D$4,4,FALSE)</f>
        <v>Jovens sem renda morando com os pais</v>
      </c>
      <c r="Q209" s="2" t="str">
        <f>VLOOKUP(O209,Dim_Segmentos!$A$1:$D$4,3,FALSE)</f>
        <v>Sem renda</v>
      </c>
      <c r="R209" s="2">
        <v>2</v>
      </c>
      <c r="S209" s="2" t="str">
        <f>VLOOKUP(Tabela2[[#This Row],[Cod Vendedor]],Dim_Vendedores!$A$1:$H$6,2,FALSE)</f>
        <v>Batman</v>
      </c>
      <c r="T209" s="17">
        <v>3</v>
      </c>
      <c r="U209" s="17">
        <f>CONCATENATE(Tabela2[[#This Row],[Cod Produto]],Tabela2[[#This Row],[Data]])-1</f>
        <v>1243155</v>
      </c>
      <c r="V209" s="3">
        <f>VLOOKUP(Tabela2[[#This Row],[Cod_busca]],Precos!A:H,8,TRUE)*Tabela2[[#This Row],[Qtide Vendida]]</f>
        <v>51</v>
      </c>
      <c r="W209" s="3">
        <f>VLOOKUP(Tabela2[[#This Row],[Cod_busca]],Precos!A:G,7,TRUE)*Tabela2[[#This Row],[Qtide Vendida]]</f>
        <v>27</v>
      </c>
      <c r="X209" s="7">
        <f t="shared" si="11"/>
        <v>24</v>
      </c>
    </row>
    <row r="210" spans="1:24" x14ac:dyDescent="0.3">
      <c r="A210" s="2">
        <v>209</v>
      </c>
      <c r="B210" s="17">
        <v>35</v>
      </c>
      <c r="C210" s="16">
        <f>VLOOKUP(B210,Dim_Periodos!$A$1:$D$181,2,FALSE)</f>
        <v>43135</v>
      </c>
      <c r="D210" s="16" t="str">
        <f>VLOOKUP(B210,Dim_Periodos!$A$1:$D$181,3,FALSE)</f>
        <v>Sim</v>
      </c>
      <c r="E210" s="17">
        <f>VLOOKUP(B210,Dim_Periodos!$A$1:$D$181,4,FALSE)</f>
        <v>2</v>
      </c>
      <c r="F210" s="2">
        <v>1</v>
      </c>
      <c r="G210" s="2" t="str">
        <f t="shared" si="12"/>
        <v>Vinhos S.A</v>
      </c>
      <c r="H210" s="2">
        <v>14</v>
      </c>
      <c r="I210" s="2" t="str">
        <f>VLOOKUP(Tabela2[[#This Row],[Cod Produto]],Dim_Produtos!A:B,2,FALSE)</f>
        <v>Vinho Tinto</v>
      </c>
      <c r="J210" s="2" t="str">
        <f>VLOOKUP(Tabela2[[#This Row],[Cod Produto]],Dim_Produtos!A:C,3,FALSE)</f>
        <v>Inglaterra</v>
      </c>
      <c r="K210" s="2">
        <f>VLOOKUP(M210,Dim_Clientes!$A$1:$E$9,5,FALSE)</f>
        <v>4</v>
      </c>
      <c r="L210" s="2" t="str">
        <f>VLOOKUP(K210,Dim_Score!$A$1:$C$6,3,FALSE)</f>
        <v>Restrições</v>
      </c>
      <c r="M210" s="2">
        <v>6</v>
      </c>
      <c r="N210" s="2" t="str">
        <f t="shared" si="10"/>
        <v>George Clooney</v>
      </c>
      <c r="O210" s="2">
        <f>VLOOKUP(M210,Dim_Clientes!$A$1:$E$9,4,FALSE)</f>
        <v>1</v>
      </c>
      <c r="P210" s="2" t="str">
        <f>VLOOKUP(O210,Dim_Segmentos!$A$1:$D$4,4,FALSE)</f>
        <v>Jovens sem renda morando com os pais</v>
      </c>
      <c r="Q210" s="2" t="str">
        <f>VLOOKUP(O210,Dim_Segmentos!$A$1:$D$4,3,FALSE)</f>
        <v>Sem renda</v>
      </c>
      <c r="R210" s="2">
        <v>4</v>
      </c>
      <c r="S210" s="2" t="str">
        <f>VLOOKUP(Tabela2[[#This Row],[Cod Vendedor]],Dim_Vendedores!$A$1:$H$6,2,FALSE)</f>
        <v>Scarlet</v>
      </c>
      <c r="T210" s="17">
        <v>10</v>
      </c>
      <c r="U210" s="17">
        <f>CONCATENATE(Tabela2[[#This Row],[Cod Produto]],Tabela2[[#This Row],[Data]])-1</f>
        <v>1443134</v>
      </c>
      <c r="V210" s="3">
        <f>VLOOKUP(Tabela2[[#This Row],[Cod_busca]],Precos!A:H,8,TRUE)*Tabela2[[#This Row],[Qtide Vendida]]</f>
        <v>160</v>
      </c>
      <c r="W210" s="3">
        <f>VLOOKUP(Tabela2[[#This Row],[Cod_busca]],Precos!A:G,7,TRUE)*Tabela2[[#This Row],[Qtide Vendida]]</f>
        <v>100</v>
      </c>
      <c r="X210" s="7">
        <f t="shared" si="11"/>
        <v>60</v>
      </c>
    </row>
    <row r="211" spans="1:24" x14ac:dyDescent="0.3">
      <c r="A211" s="2">
        <v>210</v>
      </c>
      <c r="B211" s="17">
        <v>179</v>
      </c>
      <c r="C211" s="16">
        <f>VLOOKUP(B211,Dim_Periodos!$A$1:$D$181,2,FALSE)</f>
        <v>43279</v>
      </c>
      <c r="D211" s="16" t="str">
        <f>VLOOKUP(B211,Dim_Periodos!$A$1:$D$181,3,FALSE)</f>
        <v>Não</v>
      </c>
      <c r="E211" s="17">
        <f>VLOOKUP(B211,Dim_Periodos!$A$1:$D$181,4,FALSE)</f>
        <v>6</v>
      </c>
      <c r="F211" s="2">
        <v>3</v>
      </c>
      <c r="G211" s="2" t="str">
        <f t="shared" si="12"/>
        <v>Vinhos LTDA</v>
      </c>
      <c r="H211" s="2">
        <v>12</v>
      </c>
      <c r="I211" s="2" t="str">
        <f>VLOOKUP(Tabela2[[#This Row],[Cod Produto]],Dim_Produtos!A:B,2,FALSE)</f>
        <v>Vinho Italiano</v>
      </c>
      <c r="J211" s="2" t="str">
        <f>VLOOKUP(Tabela2[[#This Row],[Cod Produto]],Dim_Produtos!A:C,3,FALSE)</f>
        <v>Itália</v>
      </c>
      <c r="K211" s="2">
        <f>VLOOKUP(M211,Dim_Clientes!$A$1:$E$9,5,FALSE)</f>
        <v>3</v>
      </c>
      <c r="L211" s="2" t="str">
        <f>VLOOKUP(K211,Dim_Score!$A$1:$C$6,3,FALSE)</f>
        <v>Bom</v>
      </c>
      <c r="M211" s="2">
        <v>5</v>
      </c>
      <c r="N211" s="2" t="str">
        <f t="shared" si="10"/>
        <v>Antonio Banderas</v>
      </c>
      <c r="O211" s="2">
        <f>VLOOKUP(M211,Dim_Clientes!$A$1:$E$9,4,FALSE)</f>
        <v>2</v>
      </c>
      <c r="P211" s="2" t="str">
        <f>VLOOKUP(O211,Dim_Segmentos!$A$1:$D$4,4,FALSE)</f>
        <v>Jovens recém formados</v>
      </c>
      <c r="Q211" s="2" t="str">
        <f>VLOOKUP(O211,Dim_Segmentos!$A$1:$D$4,3,FALSE)</f>
        <v>Dois Salários</v>
      </c>
      <c r="R211" s="2">
        <v>1</v>
      </c>
      <c r="S211" s="2" t="str">
        <f>VLOOKUP(Tabela2[[#This Row],[Cod Vendedor]],Dim_Vendedores!$A$1:$H$6,2,FALSE)</f>
        <v>Thor</v>
      </c>
      <c r="T211" s="17">
        <v>7</v>
      </c>
      <c r="U211" s="17">
        <f>CONCATENATE(Tabela2[[#This Row],[Cod Produto]],Tabela2[[#This Row],[Data]])-1</f>
        <v>1243278</v>
      </c>
      <c r="V211" s="3">
        <f>VLOOKUP(Tabela2[[#This Row],[Cod_busca]],Precos!A:H,8,TRUE)*Tabela2[[#This Row],[Qtide Vendida]]</f>
        <v>98</v>
      </c>
      <c r="W211" s="3">
        <f>VLOOKUP(Tabela2[[#This Row],[Cod_busca]],Precos!A:G,7,TRUE)*Tabela2[[#This Row],[Qtide Vendida]]</f>
        <v>63</v>
      </c>
      <c r="X211" s="7">
        <f t="shared" si="11"/>
        <v>35</v>
      </c>
    </row>
    <row r="212" spans="1:24" x14ac:dyDescent="0.3">
      <c r="A212" s="2">
        <v>211</v>
      </c>
      <c r="B212" s="17">
        <v>179</v>
      </c>
      <c r="C212" s="16">
        <f>VLOOKUP(B212,Dim_Periodos!$A$1:$D$181,2,FALSE)</f>
        <v>43279</v>
      </c>
      <c r="D212" s="16" t="str">
        <f>VLOOKUP(B212,Dim_Periodos!$A$1:$D$181,3,FALSE)</f>
        <v>Não</v>
      </c>
      <c r="E212" s="17">
        <f>VLOOKUP(B212,Dim_Periodos!$A$1:$D$181,4,FALSE)</f>
        <v>6</v>
      </c>
      <c r="F212" s="2">
        <v>3</v>
      </c>
      <c r="G212" s="2" t="str">
        <f t="shared" si="12"/>
        <v>Vinhos LTDA</v>
      </c>
      <c r="H212" s="2">
        <v>9</v>
      </c>
      <c r="I212" s="2" t="str">
        <f>VLOOKUP(Tabela2[[#This Row],[Cod Produto]],Dim_Produtos!A:B,2,FALSE)</f>
        <v>Vinho Uva Verde</v>
      </c>
      <c r="J212" s="2" t="str">
        <f>VLOOKUP(Tabela2[[#This Row],[Cod Produto]],Dim_Produtos!A:C,3,FALSE)</f>
        <v>Brasil</v>
      </c>
      <c r="K212" s="2">
        <f>VLOOKUP(M212,Dim_Clientes!$A$1:$E$9,5,FALSE)</f>
        <v>5</v>
      </c>
      <c r="L212" s="2" t="str">
        <f>VLOOKUP(K212,Dim_Score!$A$1:$C$6,3,FALSE)</f>
        <v>Inaceitável</v>
      </c>
      <c r="M212" s="2">
        <v>7</v>
      </c>
      <c r="N212" s="2" t="str">
        <f t="shared" si="10"/>
        <v>Matt Demon</v>
      </c>
      <c r="O212" s="2">
        <f>VLOOKUP(M212,Dim_Clientes!$A$1:$E$9,4,FALSE)</f>
        <v>3</v>
      </c>
      <c r="P212" s="2" t="str">
        <f>VLOOKUP(O212,Dim_Segmentos!$A$1:$D$4,4,FALSE)</f>
        <v>Adultos experientes e estáveis Financeiramente</v>
      </c>
      <c r="Q212" s="2" t="str">
        <f>VLOOKUP(O212,Dim_Segmentos!$A$1:$D$4,3,FALSE)</f>
        <v>Até dez salários</v>
      </c>
      <c r="R212" s="2">
        <v>2</v>
      </c>
      <c r="S212" s="2" t="str">
        <f>VLOOKUP(Tabela2[[#This Row],[Cod Vendedor]],Dim_Vendedores!$A$1:$H$6,2,FALSE)</f>
        <v>Batman</v>
      </c>
      <c r="T212" s="17">
        <v>3</v>
      </c>
      <c r="U212" s="17">
        <f>CONCATENATE(Tabela2[[#This Row],[Cod Produto]],Tabela2[[#This Row],[Data]])-1</f>
        <v>943278</v>
      </c>
      <c r="V212" s="3">
        <f>VLOOKUP(Tabela2[[#This Row],[Cod_busca]],Precos!A:H,8,TRUE)*Tabela2[[#This Row],[Qtide Vendida]]</f>
        <v>48</v>
      </c>
      <c r="W212" s="3">
        <f>VLOOKUP(Tabela2[[#This Row],[Cod_busca]],Precos!A:G,7,TRUE)*Tabela2[[#This Row],[Qtide Vendida]]</f>
        <v>30</v>
      </c>
      <c r="X212" s="7">
        <f t="shared" si="11"/>
        <v>18</v>
      </c>
    </row>
    <row r="213" spans="1:24" x14ac:dyDescent="0.3">
      <c r="A213" s="2">
        <v>212</v>
      </c>
      <c r="B213" s="17">
        <v>107</v>
      </c>
      <c r="C213" s="16">
        <f>VLOOKUP(B213,Dim_Periodos!$A$1:$D$181,2,FALSE)</f>
        <v>43207</v>
      </c>
      <c r="D213" s="16" t="str">
        <f>VLOOKUP(B213,Dim_Periodos!$A$1:$D$181,3,FALSE)</f>
        <v>Não</v>
      </c>
      <c r="E213" s="17">
        <f>VLOOKUP(B213,Dim_Periodos!$A$1:$D$181,4,FALSE)</f>
        <v>4</v>
      </c>
      <c r="F213" s="2">
        <v>3</v>
      </c>
      <c r="G213" s="2" t="str">
        <f t="shared" si="12"/>
        <v>Vinhos LTDA</v>
      </c>
      <c r="H213" s="2">
        <v>13</v>
      </c>
      <c r="I213" s="2" t="str">
        <f>VLOOKUP(Tabela2[[#This Row],[Cod Produto]],Dim_Produtos!A:B,2,FALSE)</f>
        <v>Vinho Seco</v>
      </c>
      <c r="J213" s="2" t="str">
        <f>VLOOKUP(Tabela2[[#This Row],[Cod Produto]],Dim_Produtos!A:C,3,FALSE)</f>
        <v>Califónia</v>
      </c>
      <c r="K213" s="2">
        <f>VLOOKUP(M213,Dim_Clientes!$A$1:$E$9,5,FALSE)</f>
        <v>3</v>
      </c>
      <c r="L213" s="2" t="str">
        <f>VLOOKUP(K213,Dim_Score!$A$1:$C$6,3,FALSE)</f>
        <v>Bom</v>
      </c>
      <c r="M213" s="2">
        <v>5</v>
      </c>
      <c r="N213" s="2" t="str">
        <f t="shared" si="10"/>
        <v>Antonio Banderas</v>
      </c>
      <c r="O213" s="2">
        <f>VLOOKUP(M213,Dim_Clientes!$A$1:$E$9,4,FALSE)</f>
        <v>2</v>
      </c>
      <c r="P213" s="2" t="str">
        <f>VLOOKUP(O213,Dim_Segmentos!$A$1:$D$4,4,FALSE)</f>
        <v>Jovens recém formados</v>
      </c>
      <c r="Q213" s="2" t="str">
        <f>VLOOKUP(O213,Dim_Segmentos!$A$1:$D$4,3,FALSE)</f>
        <v>Dois Salários</v>
      </c>
      <c r="R213" s="2">
        <v>2</v>
      </c>
      <c r="S213" s="2" t="str">
        <f>VLOOKUP(Tabela2[[#This Row],[Cod Vendedor]],Dim_Vendedores!$A$1:$H$6,2,FALSE)</f>
        <v>Batman</v>
      </c>
      <c r="T213" s="17">
        <v>5</v>
      </c>
      <c r="U213" s="17">
        <f>CONCATENATE(Tabela2[[#This Row],[Cod Produto]],Tabela2[[#This Row],[Data]])-1</f>
        <v>1343206</v>
      </c>
      <c r="V213" s="3">
        <f>VLOOKUP(Tabela2[[#This Row],[Cod_busca]],Precos!A:H,8,TRUE)*Tabela2[[#This Row],[Qtide Vendida]]</f>
        <v>75</v>
      </c>
      <c r="W213" s="3">
        <f>VLOOKUP(Tabela2[[#This Row],[Cod_busca]],Precos!A:G,7,TRUE)*Tabela2[[#This Row],[Qtide Vendida]]</f>
        <v>47.5</v>
      </c>
      <c r="X213" s="7">
        <f t="shared" si="11"/>
        <v>27.5</v>
      </c>
    </row>
    <row r="214" spans="1:24" x14ac:dyDescent="0.3">
      <c r="A214" s="2">
        <v>213</v>
      </c>
      <c r="B214" s="17">
        <v>61</v>
      </c>
      <c r="C214" s="16">
        <f>VLOOKUP(B214,Dim_Periodos!$A$1:$D$181,2,FALSE)</f>
        <v>43161</v>
      </c>
      <c r="D214" s="16" t="str">
        <f>VLOOKUP(B214,Dim_Periodos!$A$1:$D$181,3,FALSE)</f>
        <v>Não</v>
      </c>
      <c r="E214" s="17">
        <f>VLOOKUP(B214,Dim_Periodos!$A$1:$D$181,4,FALSE)</f>
        <v>3</v>
      </c>
      <c r="F214" s="2">
        <v>1</v>
      </c>
      <c r="G214" s="2" t="str">
        <f t="shared" si="12"/>
        <v>Vinhos S.A</v>
      </c>
      <c r="H214" s="2">
        <v>14</v>
      </c>
      <c r="I214" s="2" t="str">
        <f>VLOOKUP(Tabela2[[#This Row],[Cod Produto]],Dim_Produtos!A:B,2,FALSE)</f>
        <v>Vinho Tinto</v>
      </c>
      <c r="J214" s="2" t="str">
        <f>VLOOKUP(Tabela2[[#This Row],[Cod Produto]],Dim_Produtos!A:C,3,FALSE)</f>
        <v>Inglaterra</v>
      </c>
      <c r="K214" s="2">
        <f>VLOOKUP(M214,Dim_Clientes!$A$1:$E$9,5,FALSE)</f>
        <v>2</v>
      </c>
      <c r="L214" s="2" t="str">
        <f>VLOOKUP(K214,Dim_Score!$A$1:$C$6,3,FALSE)</f>
        <v xml:space="preserve">Muito Bom </v>
      </c>
      <c r="M214" s="2">
        <v>3</v>
      </c>
      <c r="N214" s="2" t="str">
        <f t="shared" si="10"/>
        <v>Orlando Bloom</v>
      </c>
      <c r="O214" s="2">
        <f>VLOOKUP(M214,Dim_Clientes!$A$1:$E$9,4,FALSE)</f>
        <v>3</v>
      </c>
      <c r="P214" s="2" t="str">
        <f>VLOOKUP(O214,Dim_Segmentos!$A$1:$D$4,4,FALSE)</f>
        <v>Adultos experientes e estáveis Financeiramente</v>
      </c>
      <c r="Q214" s="2" t="str">
        <f>VLOOKUP(O214,Dim_Segmentos!$A$1:$D$4,3,FALSE)</f>
        <v>Até dez salários</v>
      </c>
      <c r="R214" s="2">
        <v>3</v>
      </c>
      <c r="S214" s="2" t="str">
        <f>VLOOKUP(Tabela2[[#This Row],[Cod Vendedor]],Dim_Vendedores!$A$1:$H$6,2,FALSE)</f>
        <v>Hulk</v>
      </c>
      <c r="T214" s="17">
        <v>7</v>
      </c>
      <c r="U214" s="17">
        <f>CONCATENATE(Tabela2[[#This Row],[Cod Produto]],Tabela2[[#This Row],[Data]])-1</f>
        <v>1443160</v>
      </c>
      <c r="V214" s="3">
        <f>VLOOKUP(Tabela2[[#This Row],[Cod_busca]],Precos!A:H,8,TRUE)*Tabela2[[#This Row],[Qtide Vendida]]</f>
        <v>112</v>
      </c>
      <c r="W214" s="3">
        <f>VLOOKUP(Tabela2[[#This Row],[Cod_busca]],Precos!A:G,7,TRUE)*Tabela2[[#This Row],[Qtide Vendida]]</f>
        <v>70</v>
      </c>
      <c r="X214" s="7">
        <f t="shared" si="11"/>
        <v>42</v>
      </c>
    </row>
    <row r="215" spans="1:24" x14ac:dyDescent="0.3">
      <c r="A215" s="2">
        <v>214</v>
      </c>
      <c r="B215" s="17">
        <v>65</v>
      </c>
      <c r="C215" s="16">
        <f>VLOOKUP(B215,Dim_Periodos!$A$1:$D$181,2,FALSE)</f>
        <v>43165</v>
      </c>
      <c r="D215" s="16" t="str">
        <f>VLOOKUP(B215,Dim_Periodos!$A$1:$D$181,3,FALSE)</f>
        <v>Não</v>
      </c>
      <c r="E215" s="17">
        <f>VLOOKUP(B215,Dim_Periodos!$A$1:$D$181,4,FALSE)</f>
        <v>3</v>
      </c>
      <c r="F215" s="2">
        <v>1</v>
      </c>
      <c r="G215" s="2" t="str">
        <f t="shared" si="12"/>
        <v>Vinhos S.A</v>
      </c>
      <c r="H215" s="2">
        <v>11</v>
      </c>
      <c r="I215" s="2" t="str">
        <f>VLOOKUP(Tabela2[[#This Row],[Cod Produto]],Dim_Produtos!A:B,2,FALSE)</f>
        <v>Vinho Português</v>
      </c>
      <c r="J215" s="2" t="str">
        <f>VLOOKUP(Tabela2[[#This Row],[Cod Produto]],Dim_Produtos!A:C,3,FALSE)</f>
        <v>Portugal</v>
      </c>
      <c r="K215" s="2">
        <f>VLOOKUP(M215,Dim_Clientes!$A$1:$E$9,5,FALSE)</f>
        <v>4</v>
      </c>
      <c r="L215" s="2" t="str">
        <f>VLOOKUP(K215,Dim_Score!$A$1:$C$6,3,FALSE)</f>
        <v>Restrições</v>
      </c>
      <c r="M215" s="2">
        <v>8</v>
      </c>
      <c r="N215" s="2" t="str">
        <f t="shared" si="10"/>
        <v>Julia Roberts</v>
      </c>
      <c r="O215" s="2">
        <f>VLOOKUP(M215,Dim_Clientes!$A$1:$E$9,4,FALSE)</f>
        <v>1</v>
      </c>
      <c r="P215" s="2" t="str">
        <f>VLOOKUP(O215,Dim_Segmentos!$A$1:$D$4,4,FALSE)</f>
        <v>Jovens sem renda morando com os pais</v>
      </c>
      <c r="Q215" s="2" t="str">
        <f>VLOOKUP(O215,Dim_Segmentos!$A$1:$D$4,3,FALSE)</f>
        <v>Sem renda</v>
      </c>
      <c r="R215" s="2">
        <v>5</v>
      </c>
      <c r="S215" s="2" t="str">
        <f>VLOOKUP(Tabela2[[#This Row],[Cod Vendedor]],Dim_Vendedores!$A$1:$H$6,2,FALSE)</f>
        <v>Gamora</v>
      </c>
      <c r="T215" s="17">
        <v>10</v>
      </c>
      <c r="U215" s="17">
        <f>CONCATENATE(Tabela2[[#This Row],[Cod Produto]],Tabela2[[#This Row],[Data]])-1</f>
        <v>1143164</v>
      </c>
      <c r="V215" s="3">
        <f>VLOOKUP(Tabela2[[#This Row],[Cod_busca]],Precos!A:H,8,TRUE)*Tabela2[[#This Row],[Qtide Vendida]]</f>
        <v>170</v>
      </c>
      <c r="W215" s="3">
        <f>VLOOKUP(Tabela2[[#This Row],[Cod_busca]],Precos!A:G,7,TRUE)*Tabela2[[#This Row],[Qtide Vendida]]</f>
        <v>110</v>
      </c>
      <c r="X215" s="7">
        <f t="shared" si="11"/>
        <v>60</v>
      </c>
    </row>
    <row r="216" spans="1:24" x14ac:dyDescent="0.3">
      <c r="A216" s="2">
        <v>215</v>
      </c>
      <c r="B216" s="17">
        <v>93</v>
      </c>
      <c r="C216" s="16">
        <f>VLOOKUP(B216,Dim_Periodos!$A$1:$D$181,2,FALSE)</f>
        <v>43193</v>
      </c>
      <c r="D216" s="16" t="str">
        <f>VLOOKUP(B216,Dim_Periodos!$A$1:$D$181,3,FALSE)</f>
        <v>Não</v>
      </c>
      <c r="E216" s="17">
        <f>VLOOKUP(B216,Dim_Periodos!$A$1:$D$181,4,FALSE)</f>
        <v>4</v>
      </c>
      <c r="F216" s="2">
        <v>1</v>
      </c>
      <c r="G216" s="2" t="str">
        <f t="shared" si="12"/>
        <v>Vinhos S.A</v>
      </c>
      <c r="H216" s="2">
        <v>14</v>
      </c>
      <c r="I216" s="2" t="str">
        <f>VLOOKUP(Tabela2[[#This Row],[Cod Produto]],Dim_Produtos!A:B,2,FALSE)</f>
        <v>Vinho Tinto</v>
      </c>
      <c r="J216" s="2" t="str">
        <f>VLOOKUP(Tabela2[[#This Row],[Cod Produto]],Dim_Produtos!A:C,3,FALSE)</f>
        <v>Inglaterra</v>
      </c>
      <c r="K216" s="2">
        <f>VLOOKUP(M216,Dim_Clientes!$A$1:$E$9,5,FALSE)</f>
        <v>1</v>
      </c>
      <c r="L216" s="2" t="str">
        <f>VLOOKUP(K216,Dim_Score!$A$1:$C$6,3,FALSE)</f>
        <v>Excelente</v>
      </c>
      <c r="M216" s="2">
        <v>2</v>
      </c>
      <c r="N216" s="2" t="str">
        <f t="shared" si="10"/>
        <v>Anthony Hopkins</v>
      </c>
      <c r="O216" s="2">
        <f>VLOOKUP(M216,Dim_Clientes!$A$1:$E$9,4,FALSE)</f>
        <v>2</v>
      </c>
      <c r="P216" s="2" t="str">
        <f>VLOOKUP(O216,Dim_Segmentos!$A$1:$D$4,4,FALSE)</f>
        <v>Jovens recém formados</v>
      </c>
      <c r="Q216" s="2" t="str">
        <f>VLOOKUP(O216,Dim_Segmentos!$A$1:$D$4,3,FALSE)</f>
        <v>Dois Salários</v>
      </c>
      <c r="R216" s="2">
        <v>1</v>
      </c>
      <c r="S216" s="2" t="str">
        <f>VLOOKUP(Tabela2[[#This Row],[Cod Vendedor]],Dim_Vendedores!$A$1:$H$6,2,FALSE)</f>
        <v>Thor</v>
      </c>
      <c r="T216" s="17">
        <v>5</v>
      </c>
      <c r="U216" s="17">
        <f>CONCATENATE(Tabela2[[#This Row],[Cod Produto]],Tabela2[[#This Row],[Data]])-1</f>
        <v>1443192</v>
      </c>
      <c r="V216" s="3">
        <f>VLOOKUP(Tabela2[[#This Row],[Cod_busca]],Precos!A:H,8,TRUE)*Tabela2[[#This Row],[Qtide Vendida]]</f>
        <v>80</v>
      </c>
      <c r="W216" s="3">
        <f>VLOOKUP(Tabela2[[#This Row],[Cod_busca]],Precos!A:G,7,TRUE)*Tabela2[[#This Row],[Qtide Vendida]]</f>
        <v>50</v>
      </c>
      <c r="X216" s="7">
        <f t="shared" si="11"/>
        <v>30</v>
      </c>
    </row>
    <row r="217" spans="1:24" x14ac:dyDescent="0.3">
      <c r="A217" s="2">
        <v>216</v>
      </c>
      <c r="B217" s="17">
        <v>106</v>
      </c>
      <c r="C217" s="16">
        <f>VLOOKUP(B217,Dim_Periodos!$A$1:$D$181,2,FALSE)</f>
        <v>43206</v>
      </c>
      <c r="D217" s="16" t="str">
        <f>VLOOKUP(B217,Dim_Periodos!$A$1:$D$181,3,FALSE)</f>
        <v>Não</v>
      </c>
      <c r="E217" s="17">
        <f>VLOOKUP(B217,Dim_Periodos!$A$1:$D$181,4,FALSE)</f>
        <v>4</v>
      </c>
      <c r="F217" s="2">
        <v>2</v>
      </c>
      <c r="G217" s="2" t="str">
        <f t="shared" si="12"/>
        <v>Uvas S.A</v>
      </c>
      <c r="H217" s="2">
        <v>12</v>
      </c>
      <c r="I217" s="2" t="str">
        <f>VLOOKUP(Tabela2[[#This Row],[Cod Produto]],Dim_Produtos!A:B,2,FALSE)</f>
        <v>Vinho Italiano</v>
      </c>
      <c r="J217" s="2" t="str">
        <f>VLOOKUP(Tabela2[[#This Row],[Cod Produto]],Dim_Produtos!A:C,3,FALSE)</f>
        <v>Itália</v>
      </c>
      <c r="K217" s="2">
        <f>VLOOKUP(M217,Dim_Clientes!$A$1:$E$9,5,FALSE)</f>
        <v>3</v>
      </c>
      <c r="L217" s="2" t="str">
        <f>VLOOKUP(K217,Dim_Score!$A$1:$C$6,3,FALSE)</f>
        <v>Bom</v>
      </c>
      <c r="M217" s="2">
        <v>5</v>
      </c>
      <c r="N217" s="2" t="str">
        <f t="shared" si="10"/>
        <v>Antonio Banderas</v>
      </c>
      <c r="O217" s="2">
        <f>VLOOKUP(M217,Dim_Clientes!$A$1:$E$9,4,FALSE)</f>
        <v>2</v>
      </c>
      <c r="P217" s="2" t="str">
        <f>VLOOKUP(O217,Dim_Segmentos!$A$1:$D$4,4,FALSE)</f>
        <v>Jovens recém formados</v>
      </c>
      <c r="Q217" s="2" t="str">
        <f>VLOOKUP(O217,Dim_Segmentos!$A$1:$D$4,3,FALSE)</f>
        <v>Dois Salários</v>
      </c>
      <c r="R217" s="2">
        <v>5</v>
      </c>
      <c r="S217" s="2" t="str">
        <f>VLOOKUP(Tabela2[[#This Row],[Cod Vendedor]],Dim_Vendedores!$A$1:$H$6,2,FALSE)</f>
        <v>Gamora</v>
      </c>
      <c r="T217" s="17">
        <v>3</v>
      </c>
      <c r="U217" s="17">
        <f>CONCATENATE(Tabela2[[#This Row],[Cod Produto]],Tabela2[[#This Row],[Data]])-1</f>
        <v>1243205</v>
      </c>
      <c r="V217" s="3">
        <f>VLOOKUP(Tabela2[[#This Row],[Cod_busca]],Precos!A:H,8,TRUE)*Tabela2[[#This Row],[Qtide Vendida]]</f>
        <v>51</v>
      </c>
      <c r="W217" s="3">
        <f>VLOOKUP(Tabela2[[#This Row],[Cod_busca]],Precos!A:G,7,TRUE)*Tabela2[[#This Row],[Qtide Vendida]]</f>
        <v>27</v>
      </c>
      <c r="X217" s="7">
        <f t="shared" si="11"/>
        <v>24</v>
      </c>
    </row>
    <row r="218" spans="1:24" x14ac:dyDescent="0.3">
      <c r="A218" s="2">
        <v>217</v>
      </c>
      <c r="B218" s="17">
        <v>53</v>
      </c>
      <c r="C218" s="16">
        <f>VLOOKUP(B218,Dim_Periodos!$A$1:$D$181,2,FALSE)</f>
        <v>43153</v>
      </c>
      <c r="D218" s="16" t="str">
        <f>VLOOKUP(B218,Dim_Periodos!$A$1:$D$181,3,FALSE)</f>
        <v>Não</v>
      </c>
      <c r="E218" s="17">
        <f>VLOOKUP(B218,Dim_Periodos!$A$1:$D$181,4,FALSE)</f>
        <v>2</v>
      </c>
      <c r="F218" s="2">
        <v>3</v>
      </c>
      <c r="G218" s="2" t="str">
        <f t="shared" si="12"/>
        <v>Vinhos LTDA</v>
      </c>
      <c r="H218" s="2">
        <v>10</v>
      </c>
      <c r="I218" s="2" t="str">
        <f>VLOOKUP(Tabela2[[#This Row],[Cod Produto]],Dim_Produtos!A:B,2,FALSE)</f>
        <v>Vinho Uva Doce</v>
      </c>
      <c r="J218" s="2" t="str">
        <f>VLOOKUP(Tabela2[[#This Row],[Cod Produto]],Dim_Produtos!A:C,3,FALSE)</f>
        <v>Brasil</v>
      </c>
      <c r="K218" s="2">
        <f>VLOOKUP(M218,Dim_Clientes!$A$1:$E$9,5,FALSE)</f>
        <v>2</v>
      </c>
      <c r="L218" s="2" t="str">
        <f>VLOOKUP(K218,Dim_Score!$A$1:$C$6,3,FALSE)</f>
        <v xml:space="preserve">Muito Bom </v>
      </c>
      <c r="M218" s="2">
        <v>4</v>
      </c>
      <c r="N218" s="2" t="str">
        <f t="shared" si="10"/>
        <v>Al Pacino</v>
      </c>
      <c r="O218" s="2">
        <f>VLOOKUP(M218,Dim_Clientes!$A$1:$E$9,4,FALSE)</f>
        <v>3</v>
      </c>
      <c r="P218" s="2" t="str">
        <f>VLOOKUP(O218,Dim_Segmentos!$A$1:$D$4,4,FALSE)</f>
        <v>Adultos experientes e estáveis Financeiramente</v>
      </c>
      <c r="Q218" s="2" t="str">
        <f>VLOOKUP(O218,Dim_Segmentos!$A$1:$D$4,3,FALSE)</f>
        <v>Até dez salários</v>
      </c>
      <c r="R218" s="2">
        <v>3</v>
      </c>
      <c r="S218" s="2" t="str">
        <f>VLOOKUP(Tabela2[[#This Row],[Cod Vendedor]],Dim_Vendedores!$A$1:$H$6,2,FALSE)</f>
        <v>Hulk</v>
      </c>
      <c r="T218" s="17">
        <v>1</v>
      </c>
      <c r="U218" s="17">
        <f>CONCATENATE(Tabela2[[#This Row],[Cod Produto]],Tabela2[[#This Row],[Data]])-1</f>
        <v>1043152</v>
      </c>
      <c r="V218" s="3">
        <f>VLOOKUP(Tabela2[[#This Row],[Cod_busca]],Precos!A:H,8,TRUE)*Tabela2[[#This Row],[Qtide Vendida]]</f>
        <v>17</v>
      </c>
      <c r="W218" s="3">
        <f>VLOOKUP(Tabela2[[#This Row],[Cod_busca]],Precos!A:G,7,TRUE)*Tabela2[[#This Row],[Qtide Vendida]]</f>
        <v>11</v>
      </c>
      <c r="X218" s="7">
        <f t="shared" si="11"/>
        <v>6</v>
      </c>
    </row>
    <row r="219" spans="1:24" x14ac:dyDescent="0.3">
      <c r="A219" s="2">
        <v>218</v>
      </c>
      <c r="B219" s="17">
        <v>113</v>
      </c>
      <c r="C219" s="16">
        <f>VLOOKUP(B219,Dim_Periodos!$A$1:$D$181,2,FALSE)</f>
        <v>43213</v>
      </c>
      <c r="D219" s="16" t="str">
        <f>VLOOKUP(B219,Dim_Periodos!$A$1:$D$181,3,FALSE)</f>
        <v>Não</v>
      </c>
      <c r="E219" s="17">
        <f>VLOOKUP(B219,Dim_Periodos!$A$1:$D$181,4,FALSE)</f>
        <v>4</v>
      </c>
      <c r="F219" s="2">
        <v>1</v>
      </c>
      <c r="G219" s="2" t="str">
        <f t="shared" si="12"/>
        <v>Vinhos S.A</v>
      </c>
      <c r="H219" s="2">
        <v>12</v>
      </c>
      <c r="I219" s="2" t="str">
        <f>VLOOKUP(Tabela2[[#This Row],[Cod Produto]],Dim_Produtos!A:B,2,FALSE)</f>
        <v>Vinho Italiano</v>
      </c>
      <c r="J219" s="2" t="str">
        <f>VLOOKUP(Tabela2[[#This Row],[Cod Produto]],Dim_Produtos!A:C,3,FALSE)</f>
        <v>Itália</v>
      </c>
      <c r="K219" s="2">
        <f>VLOOKUP(M219,Dim_Clientes!$A$1:$E$9,5,FALSE)</f>
        <v>5</v>
      </c>
      <c r="L219" s="2" t="str">
        <f>VLOOKUP(K219,Dim_Score!$A$1:$C$6,3,FALSE)</f>
        <v>Inaceitável</v>
      </c>
      <c r="M219" s="2">
        <v>7</v>
      </c>
      <c r="N219" s="2" t="str">
        <f t="shared" si="10"/>
        <v>Matt Demon</v>
      </c>
      <c r="O219" s="2">
        <f>VLOOKUP(M219,Dim_Clientes!$A$1:$E$9,4,FALSE)</f>
        <v>3</v>
      </c>
      <c r="P219" s="2" t="str">
        <f>VLOOKUP(O219,Dim_Segmentos!$A$1:$D$4,4,FALSE)</f>
        <v>Adultos experientes e estáveis Financeiramente</v>
      </c>
      <c r="Q219" s="2" t="str">
        <f>VLOOKUP(O219,Dim_Segmentos!$A$1:$D$4,3,FALSE)</f>
        <v>Até dez salários</v>
      </c>
      <c r="R219" s="2">
        <v>3</v>
      </c>
      <c r="S219" s="2" t="str">
        <f>VLOOKUP(Tabela2[[#This Row],[Cod Vendedor]],Dim_Vendedores!$A$1:$H$6,2,FALSE)</f>
        <v>Hulk</v>
      </c>
      <c r="T219" s="17">
        <v>4</v>
      </c>
      <c r="U219" s="17">
        <f>CONCATENATE(Tabela2[[#This Row],[Cod Produto]],Tabela2[[#This Row],[Data]])-1</f>
        <v>1243212</v>
      </c>
      <c r="V219" s="3">
        <f>VLOOKUP(Tabela2[[#This Row],[Cod_busca]],Precos!A:H,8,TRUE)*Tabela2[[#This Row],[Qtide Vendida]]</f>
        <v>68</v>
      </c>
      <c r="W219" s="3">
        <f>VLOOKUP(Tabela2[[#This Row],[Cod_busca]],Precos!A:G,7,TRUE)*Tabela2[[#This Row],[Qtide Vendida]]</f>
        <v>36</v>
      </c>
      <c r="X219" s="7">
        <f t="shared" si="11"/>
        <v>32</v>
      </c>
    </row>
    <row r="220" spans="1:24" x14ac:dyDescent="0.3">
      <c r="A220" s="2">
        <v>219</v>
      </c>
      <c r="B220" s="17">
        <v>16</v>
      </c>
      <c r="C220" s="16">
        <f>VLOOKUP(B220,Dim_Periodos!$A$1:$D$181,2,FALSE)</f>
        <v>43116</v>
      </c>
      <c r="D220" s="16" t="str">
        <f>VLOOKUP(B220,Dim_Periodos!$A$1:$D$181,3,FALSE)</f>
        <v>Não</v>
      </c>
      <c r="E220" s="17">
        <f>VLOOKUP(B220,Dim_Periodos!$A$1:$D$181,4,FALSE)</f>
        <v>1</v>
      </c>
      <c r="F220" s="2">
        <v>2</v>
      </c>
      <c r="G220" s="2" t="str">
        <f t="shared" si="12"/>
        <v>Uvas S.A</v>
      </c>
      <c r="H220" s="2">
        <v>14</v>
      </c>
      <c r="I220" s="2" t="str">
        <f>VLOOKUP(Tabela2[[#This Row],[Cod Produto]],Dim_Produtos!A:B,2,FALSE)</f>
        <v>Vinho Tinto</v>
      </c>
      <c r="J220" s="2" t="str">
        <f>VLOOKUP(Tabela2[[#This Row],[Cod Produto]],Dim_Produtos!A:C,3,FALSE)</f>
        <v>Inglaterra</v>
      </c>
      <c r="K220" s="2">
        <f>VLOOKUP(M220,Dim_Clientes!$A$1:$E$9,5,FALSE)</f>
        <v>2</v>
      </c>
      <c r="L220" s="2" t="str">
        <f>VLOOKUP(K220,Dim_Score!$A$1:$C$6,3,FALSE)</f>
        <v xml:space="preserve">Muito Bom </v>
      </c>
      <c r="M220" s="2">
        <v>3</v>
      </c>
      <c r="N220" s="2" t="str">
        <f t="shared" si="10"/>
        <v>Orlando Bloom</v>
      </c>
      <c r="O220" s="2">
        <f>VLOOKUP(M220,Dim_Clientes!$A$1:$E$9,4,FALSE)</f>
        <v>3</v>
      </c>
      <c r="P220" s="2" t="str">
        <f>VLOOKUP(O220,Dim_Segmentos!$A$1:$D$4,4,FALSE)</f>
        <v>Adultos experientes e estáveis Financeiramente</v>
      </c>
      <c r="Q220" s="2" t="str">
        <f>VLOOKUP(O220,Dim_Segmentos!$A$1:$D$4,3,FALSE)</f>
        <v>Até dez salários</v>
      </c>
      <c r="R220" s="2">
        <v>1</v>
      </c>
      <c r="S220" s="2" t="str">
        <f>VLOOKUP(Tabela2[[#This Row],[Cod Vendedor]],Dim_Vendedores!$A$1:$H$6,2,FALSE)</f>
        <v>Thor</v>
      </c>
      <c r="T220" s="17">
        <v>1</v>
      </c>
      <c r="U220" s="17">
        <f>CONCATENATE(Tabela2[[#This Row],[Cod Produto]],Tabela2[[#This Row],[Data]])-1</f>
        <v>1443115</v>
      </c>
      <c r="V220" s="3">
        <f>VLOOKUP(Tabela2[[#This Row],[Cod_busca]],Precos!A:H,8,TRUE)*Tabela2[[#This Row],[Qtide Vendida]]</f>
        <v>16</v>
      </c>
      <c r="W220" s="3">
        <f>VLOOKUP(Tabela2[[#This Row],[Cod_busca]],Precos!A:G,7,TRUE)*Tabela2[[#This Row],[Qtide Vendida]]</f>
        <v>10</v>
      </c>
      <c r="X220" s="7">
        <f t="shared" si="11"/>
        <v>6</v>
      </c>
    </row>
    <row r="221" spans="1:24" x14ac:dyDescent="0.3">
      <c r="A221" s="2">
        <v>220</v>
      </c>
      <c r="B221" s="17">
        <v>89</v>
      </c>
      <c r="C221" s="16">
        <f>VLOOKUP(B221,Dim_Periodos!$A$1:$D$181,2,FALSE)</f>
        <v>43189</v>
      </c>
      <c r="D221" s="16" t="str">
        <f>VLOOKUP(B221,Dim_Periodos!$A$1:$D$181,3,FALSE)</f>
        <v>Não</v>
      </c>
      <c r="E221" s="17">
        <f>VLOOKUP(B221,Dim_Periodos!$A$1:$D$181,4,FALSE)</f>
        <v>3</v>
      </c>
      <c r="F221" s="2">
        <v>1</v>
      </c>
      <c r="G221" s="2" t="str">
        <f t="shared" si="12"/>
        <v>Vinhos S.A</v>
      </c>
      <c r="H221" s="2">
        <v>10</v>
      </c>
      <c r="I221" s="2" t="str">
        <f>VLOOKUP(Tabela2[[#This Row],[Cod Produto]],Dim_Produtos!A:B,2,FALSE)</f>
        <v>Vinho Uva Doce</v>
      </c>
      <c r="J221" s="2" t="str">
        <f>VLOOKUP(Tabela2[[#This Row],[Cod Produto]],Dim_Produtos!A:C,3,FALSE)</f>
        <v>Brasil</v>
      </c>
      <c r="K221" s="2">
        <f>VLOOKUP(M221,Dim_Clientes!$A$1:$E$9,5,FALSE)</f>
        <v>3</v>
      </c>
      <c r="L221" s="2" t="str">
        <f>VLOOKUP(K221,Dim_Score!$A$1:$C$6,3,FALSE)</f>
        <v>Bom</v>
      </c>
      <c r="M221" s="2">
        <v>5</v>
      </c>
      <c r="N221" s="2" t="str">
        <f t="shared" si="10"/>
        <v>Antonio Banderas</v>
      </c>
      <c r="O221" s="2">
        <f>VLOOKUP(M221,Dim_Clientes!$A$1:$E$9,4,FALSE)</f>
        <v>2</v>
      </c>
      <c r="P221" s="2" t="str">
        <f>VLOOKUP(O221,Dim_Segmentos!$A$1:$D$4,4,FALSE)</f>
        <v>Jovens recém formados</v>
      </c>
      <c r="Q221" s="2" t="str">
        <f>VLOOKUP(O221,Dim_Segmentos!$A$1:$D$4,3,FALSE)</f>
        <v>Dois Salários</v>
      </c>
      <c r="R221" s="2">
        <v>3</v>
      </c>
      <c r="S221" s="2" t="str">
        <f>VLOOKUP(Tabela2[[#This Row],[Cod Vendedor]],Dim_Vendedores!$A$1:$H$6,2,FALSE)</f>
        <v>Hulk</v>
      </c>
      <c r="T221" s="17">
        <v>10</v>
      </c>
      <c r="U221" s="17">
        <f>CONCATENATE(Tabela2[[#This Row],[Cod Produto]],Tabela2[[#This Row],[Data]])-1</f>
        <v>1043188</v>
      </c>
      <c r="V221" s="3">
        <f>VLOOKUP(Tabela2[[#This Row],[Cod_busca]],Precos!A:H,8,TRUE)*Tabela2[[#This Row],[Qtide Vendida]]</f>
        <v>170</v>
      </c>
      <c r="W221" s="3">
        <f>VLOOKUP(Tabela2[[#This Row],[Cod_busca]],Precos!A:G,7,TRUE)*Tabela2[[#This Row],[Qtide Vendida]]</f>
        <v>110</v>
      </c>
      <c r="X221" s="7">
        <f t="shared" si="11"/>
        <v>60</v>
      </c>
    </row>
    <row r="222" spans="1:24" x14ac:dyDescent="0.3">
      <c r="A222" s="2">
        <v>221</v>
      </c>
      <c r="B222" s="17">
        <v>70</v>
      </c>
      <c r="C222" s="16">
        <f>VLOOKUP(B222,Dim_Periodos!$A$1:$D$181,2,FALSE)</f>
        <v>43170</v>
      </c>
      <c r="D222" s="16" t="str">
        <f>VLOOKUP(B222,Dim_Periodos!$A$1:$D$181,3,FALSE)</f>
        <v>Sim</v>
      </c>
      <c r="E222" s="17">
        <f>VLOOKUP(B222,Dim_Periodos!$A$1:$D$181,4,FALSE)</f>
        <v>3</v>
      </c>
      <c r="F222" s="2">
        <v>4</v>
      </c>
      <c r="G222" s="2" t="str">
        <f t="shared" si="12"/>
        <v>Vinhos Ouro</v>
      </c>
      <c r="H222" s="2">
        <v>14</v>
      </c>
      <c r="I222" s="2" t="str">
        <f>VLOOKUP(Tabela2[[#This Row],[Cod Produto]],Dim_Produtos!A:B,2,FALSE)</f>
        <v>Vinho Tinto</v>
      </c>
      <c r="J222" s="2" t="str">
        <f>VLOOKUP(Tabela2[[#This Row],[Cod Produto]],Dim_Produtos!A:C,3,FALSE)</f>
        <v>Inglaterra</v>
      </c>
      <c r="K222" s="2">
        <f>VLOOKUP(M222,Dim_Clientes!$A$1:$E$9,5,FALSE)</f>
        <v>4</v>
      </c>
      <c r="L222" s="2" t="str">
        <f>VLOOKUP(K222,Dim_Score!$A$1:$C$6,3,FALSE)</f>
        <v>Restrições</v>
      </c>
      <c r="M222" s="2">
        <v>8</v>
      </c>
      <c r="N222" s="2" t="str">
        <f t="shared" si="10"/>
        <v>Julia Roberts</v>
      </c>
      <c r="O222" s="2">
        <f>VLOOKUP(M222,Dim_Clientes!$A$1:$E$9,4,FALSE)</f>
        <v>1</v>
      </c>
      <c r="P222" s="2" t="str">
        <f>VLOOKUP(O222,Dim_Segmentos!$A$1:$D$4,4,FALSE)</f>
        <v>Jovens sem renda morando com os pais</v>
      </c>
      <c r="Q222" s="2" t="str">
        <f>VLOOKUP(O222,Dim_Segmentos!$A$1:$D$4,3,FALSE)</f>
        <v>Sem renda</v>
      </c>
      <c r="R222" s="2">
        <v>4</v>
      </c>
      <c r="S222" s="2" t="str">
        <f>VLOOKUP(Tabela2[[#This Row],[Cod Vendedor]],Dim_Vendedores!$A$1:$H$6,2,FALSE)</f>
        <v>Scarlet</v>
      </c>
      <c r="T222" s="17">
        <v>10</v>
      </c>
      <c r="U222" s="17">
        <f>CONCATENATE(Tabela2[[#This Row],[Cod Produto]],Tabela2[[#This Row],[Data]])-1</f>
        <v>1443169</v>
      </c>
      <c r="V222" s="3">
        <f>VLOOKUP(Tabela2[[#This Row],[Cod_busca]],Precos!A:H,8,TRUE)*Tabela2[[#This Row],[Qtide Vendida]]</f>
        <v>160</v>
      </c>
      <c r="W222" s="3">
        <f>VLOOKUP(Tabela2[[#This Row],[Cod_busca]],Precos!A:G,7,TRUE)*Tabela2[[#This Row],[Qtide Vendida]]</f>
        <v>100</v>
      </c>
      <c r="X222" s="7">
        <f t="shared" si="11"/>
        <v>60</v>
      </c>
    </row>
    <row r="223" spans="1:24" x14ac:dyDescent="0.3">
      <c r="A223" s="2">
        <v>222</v>
      </c>
      <c r="B223" s="17">
        <v>101</v>
      </c>
      <c r="C223" s="16">
        <f>VLOOKUP(B223,Dim_Periodos!$A$1:$D$181,2,FALSE)</f>
        <v>43201</v>
      </c>
      <c r="D223" s="16" t="str">
        <f>VLOOKUP(B223,Dim_Periodos!$A$1:$D$181,3,FALSE)</f>
        <v>Não</v>
      </c>
      <c r="E223" s="17">
        <f>VLOOKUP(B223,Dim_Periodos!$A$1:$D$181,4,FALSE)</f>
        <v>4</v>
      </c>
      <c r="F223" s="2">
        <v>3</v>
      </c>
      <c r="G223" s="2" t="str">
        <f t="shared" si="12"/>
        <v>Vinhos LTDA</v>
      </c>
      <c r="H223" s="2">
        <v>9</v>
      </c>
      <c r="I223" s="2" t="str">
        <f>VLOOKUP(Tabela2[[#This Row],[Cod Produto]],Dim_Produtos!A:B,2,FALSE)</f>
        <v>Vinho Uva Verde</v>
      </c>
      <c r="J223" s="2" t="str">
        <f>VLOOKUP(Tabela2[[#This Row],[Cod Produto]],Dim_Produtos!A:C,3,FALSE)</f>
        <v>Brasil</v>
      </c>
      <c r="K223" s="2">
        <f>VLOOKUP(M223,Dim_Clientes!$A$1:$E$9,5,FALSE)</f>
        <v>4</v>
      </c>
      <c r="L223" s="2" t="str">
        <f>VLOOKUP(K223,Dim_Score!$A$1:$C$6,3,FALSE)</f>
        <v>Restrições</v>
      </c>
      <c r="M223" s="2">
        <v>8</v>
      </c>
      <c r="N223" s="2" t="str">
        <f t="shared" si="10"/>
        <v>Julia Roberts</v>
      </c>
      <c r="O223" s="2">
        <f>VLOOKUP(M223,Dim_Clientes!$A$1:$E$9,4,FALSE)</f>
        <v>1</v>
      </c>
      <c r="P223" s="2" t="str">
        <f>VLOOKUP(O223,Dim_Segmentos!$A$1:$D$4,4,FALSE)</f>
        <v>Jovens sem renda morando com os pais</v>
      </c>
      <c r="Q223" s="2" t="str">
        <f>VLOOKUP(O223,Dim_Segmentos!$A$1:$D$4,3,FALSE)</f>
        <v>Sem renda</v>
      </c>
      <c r="R223" s="2">
        <v>2</v>
      </c>
      <c r="S223" s="2" t="str">
        <f>VLOOKUP(Tabela2[[#This Row],[Cod Vendedor]],Dim_Vendedores!$A$1:$H$6,2,FALSE)</f>
        <v>Batman</v>
      </c>
      <c r="T223" s="17">
        <v>8</v>
      </c>
      <c r="U223" s="17">
        <f>CONCATENATE(Tabela2[[#This Row],[Cod Produto]],Tabela2[[#This Row],[Data]])-1</f>
        <v>943200</v>
      </c>
      <c r="V223" s="3">
        <f>VLOOKUP(Tabela2[[#This Row],[Cod_busca]],Precos!A:H,8,TRUE)*Tabela2[[#This Row],[Qtide Vendida]]</f>
        <v>128</v>
      </c>
      <c r="W223" s="3">
        <f>VLOOKUP(Tabela2[[#This Row],[Cod_busca]],Precos!A:G,7,TRUE)*Tabela2[[#This Row],[Qtide Vendida]]</f>
        <v>80</v>
      </c>
      <c r="X223" s="7">
        <f t="shared" si="11"/>
        <v>48</v>
      </c>
    </row>
    <row r="224" spans="1:24" x14ac:dyDescent="0.3">
      <c r="A224" s="2">
        <v>223</v>
      </c>
      <c r="B224" s="17">
        <v>97</v>
      </c>
      <c r="C224" s="16">
        <f>VLOOKUP(B224,Dim_Periodos!$A$1:$D$181,2,FALSE)</f>
        <v>43197</v>
      </c>
      <c r="D224" s="16" t="str">
        <f>VLOOKUP(B224,Dim_Periodos!$A$1:$D$181,3,FALSE)</f>
        <v>Sim</v>
      </c>
      <c r="E224" s="17">
        <f>VLOOKUP(B224,Dim_Periodos!$A$1:$D$181,4,FALSE)</f>
        <v>4</v>
      </c>
      <c r="F224" s="2">
        <v>2</v>
      </c>
      <c r="G224" s="2" t="str">
        <f t="shared" si="12"/>
        <v>Uvas S.A</v>
      </c>
      <c r="H224" s="2">
        <v>14</v>
      </c>
      <c r="I224" s="2" t="str">
        <f>VLOOKUP(Tabela2[[#This Row],[Cod Produto]],Dim_Produtos!A:B,2,FALSE)</f>
        <v>Vinho Tinto</v>
      </c>
      <c r="J224" s="2" t="str">
        <f>VLOOKUP(Tabela2[[#This Row],[Cod Produto]],Dim_Produtos!A:C,3,FALSE)</f>
        <v>Inglaterra</v>
      </c>
      <c r="K224" s="2">
        <f>VLOOKUP(M224,Dim_Clientes!$A$1:$E$9,5,FALSE)</f>
        <v>1</v>
      </c>
      <c r="L224" s="2" t="str">
        <f>VLOOKUP(K224,Dim_Score!$A$1:$C$6,3,FALSE)</f>
        <v>Excelente</v>
      </c>
      <c r="M224" s="2">
        <v>1</v>
      </c>
      <c r="N224" s="2" t="str">
        <f t="shared" si="10"/>
        <v>Tom Cruise</v>
      </c>
      <c r="O224" s="2">
        <f>VLOOKUP(M224,Dim_Clientes!$A$1:$E$9,4,FALSE)</f>
        <v>1</v>
      </c>
      <c r="P224" s="2" t="str">
        <f>VLOOKUP(O224,Dim_Segmentos!$A$1:$D$4,4,FALSE)</f>
        <v>Jovens sem renda morando com os pais</v>
      </c>
      <c r="Q224" s="2" t="str">
        <f>VLOOKUP(O224,Dim_Segmentos!$A$1:$D$4,3,FALSE)</f>
        <v>Sem renda</v>
      </c>
      <c r="R224" s="2">
        <v>5</v>
      </c>
      <c r="S224" s="2" t="str">
        <f>VLOOKUP(Tabela2[[#This Row],[Cod Vendedor]],Dim_Vendedores!$A$1:$H$6,2,FALSE)</f>
        <v>Gamora</v>
      </c>
      <c r="T224" s="17">
        <v>4</v>
      </c>
      <c r="U224" s="17">
        <f>CONCATENATE(Tabela2[[#This Row],[Cod Produto]],Tabela2[[#This Row],[Data]])-1</f>
        <v>1443196</v>
      </c>
      <c r="V224" s="3">
        <f>VLOOKUP(Tabela2[[#This Row],[Cod_busca]],Precos!A:H,8,TRUE)*Tabela2[[#This Row],[Qtide Vendida]]</f>
        <v>64</v>
      </c>
      <c r="W224" s="3">
        <f>VLOOKUP(Tabela2[[#This Row],[Cod_busca]],Precos!A:G,7,TRUE)*Tabela2[[#This Row],[Qtide Vendida]]</f>
        <v>40</v>
      </c>
      <c r="X224" s="7">
        <f t="shared" si="11"/>
        <v>24</v>
      </c>
    </row>
    <row r="225" spans="1:24" x14ac:dyDescent="0.3">
      <c r="A225" s="2">
        <v>224</v>
      </c>
      <c r="B225" s="17">
        <v>11</v>
      </c>
      <c r="C225" s="16">
        <f>VLOOKUP(B225,Dim_Periodos!$A$1:$D$181,2,FALSE)</f>
        <v>43111</v>
      </c>
      <c r="D225" s="16" t="str">
        <f>VLOOKUP(B225,Dim_Periodos!$A$1:$D$181,3,FALSE)</f>
        <v>Não</v>
      </c>
      <c r="E225" s="17">
        <f>VLOOKUP(B225,Dim_Periodos!$A$1:$D$181,4,FALSE)</f>
        <v>1</v>
      </c>
      <c r="F225" s="2">
        <v>1</v>
      </c>
      <c r="G225" s="2" t="str">
        <f t="shared" si="12"/>
        <v>Vinhos S.A</v>
      </c>
      <c r="H225" s="2">
        <v>12</v>
      </c>
      <c r="I225" s="2" t="str">
        <f>VLOOKUP(Tabela2[[#This Row],[Cod Produto]],Dim_Produtos!A:B,2,FALSE)</f>
        <v>Vinho Italiano</v>
      </c>
      <c r="J225" s="2" t="str">
        <f>VLOOKUP(Tabela2[[#This Row],[Cod Produto]],Dim_Produtos!A:C,3,FALSE)</f>
        <v>Itália</v>
      </c>
      <c r="K225" s="2">
        <f>VLOOKUP(M225,Dim_Clientes!$A$1:$E$9,5,FALSE)</f>
        <v>3</v>
      </c>
      <c r="L225" s="2" t="str">
        <f>VLOOKUP(K225,Dim_Score!$A$1:$C$6,3,FALSE)</f>
        <v>Bom</v>
      </c>
      <c r="M225" s="2">
        <v>5</v>
      </c>
      <c r="N225" s="2" t="str">
        <f t="shared" si="10"/>
        <v>Antonio Banderas</v>
      </c>
      <c r="O225" s="2">
        <f>VLOOKUP(M225,Dim_Clientes!$A$1:$E$9,4,FALSE)</f>
        <v>2</v>
      </c>
      <c r="P225" s="2" t="str">
        <f>VLOOKUP(O225,Dim_Segmentos!$A$1:$D$4,4,FALSE)</f>
        <v>Jovens recém formados</v>
      </c>
      <c r="Q225" s="2" t="str">
        <f>VLOOKUP(O225,Dim_Segmentos!$A$1:$D$4,3,FALSE)</f>
        <v>Dois Salários</v>
      </c>
      <c r="R225" s="2">
        <v>4</v>
      </c>
      <c r="S225" s="2" t="str">
        <f>VLOOKUP(Tabela2[[#This Row],[Cod Vendedor]],Dim_Vendedores!$A$1:$H$6,2,FALSE)</f>
        <v>Scarlet</v>
      </c>
      <c r="T225" s="17">
        <v>5</v>
      </c>
      <c r="U225" s="17">
        <f>CONCATENATE(Tabela2[[#This Row],[Cod Produto]],Tabela2[[#This Row],[Data]])-1</f>
        <v>1243110</v>
      </c>
      <c r="V225" s="3">
        <f>VLOOKUP(Tabela2[[#This Row],[Cod_busca]],Precos!A:H,8,TRUE)*Tabela2[[#This Row],[Qtide Vendida]]</f>
        <v>85</v>
      </c>
      <c r="W225" s="3">
        <f>VLOOKUP(Tabela2[[#This Row],[Cod_busca]],Precos!A:G,7,TRUE)*Tabela2[[#This Row],[Qtide Vendida]]</f>
        <v>45</v>
      </c>
      <c r="X225" s="7">
        <f t="shared" si="11"/>
        <v>40</v>
      </c>
    </row>
    <row r="226" spans="1:24" x14ac:dyDescent="0.3">
      <c r="A226" s="2">
        <v>225</v>
      </c>
      <c r="B226" s="17">
        <v>44</v>
      </c>
      <c r="C226" s="16">
        <f>VLOOKUP(B226,Dim_Periodos!$A$1:$D$181,2,FALSE)</f>
        <v>43144</v>
      </c>
      <c r="D226" s="16" t="str">
        <f>VLOOKUP(B226,Dim_Periodos!$A$1:$D$181,3,FALSE)</f>
        <v>Não</v>
      </c>
      <c r="E226" s="17">
        <f>VLOOKUP(B226,Dim_Periodos!$A$1:$D$181,4,FALSE)</f>
        <v>2</v>
      </c>
      <c r="F226" s="2">
        <v>1</v>
      </c>
      <c r="G226" s="2" t="str">
        <f t="shared" si="12"/>
        <v>Vinhos S.A</v>
      </c>
      <c r="H226" s="2">
        <v>9</v>
      </c>
      <c r="I226" s="2" t="str">
        <f>VLOOKUP(Tabela2[[#This Row],[Cod Produto]],Dim_Produtos!A:B,2,FALSE)</f>
        <v>Vinho Uva Verde</v>
      </c>
      <c r="J226" s="2" t="str">
        <f>VLOOKUP(Tabela2[[#This Row],[Cod Produto]],Dim_Produtos!A:C,3,FALSE)</f>
        <v>Brasil</v>
      </c>
      <c r="K226" s="2">
        <f>VLOOKUP(M226,Dim_Clientes!$A$1:$E$9,5,FALSE)</f>
        <v>1</v>
      </c>
      <c r="L226" s="2" t="str">
        <f>VLOOKUP(K226,Dim_Score!$A$1:$C$6,3,FALSE)</f>
        <v>Excelente</v>
      </c>
      <c r="M226" s="2">
        <v>2</v>
      </c>
      <c r="N226" s="2" t="str">
        <f t="shared" si="10"/>
        <v>Anthony Hopkins</v>
      </c>
      <c r="O226" s="2">
        <f>VLOOKUP(M226,Dim_Clientes!$A$1:$E$9,4,FALSE)</f>
        <v>2</v>
      </c>
      <c r="P226" s="2" t="str">
        <f>VLOOKUP(O226,Dim_Segmentos!$A$1:$D$4,4,FALSE)</f>
        <v>Jovens recém formados</v>
      </c>
      <c r="Q226" s="2" t="str">
        <f>VLOOKUP(O226,Dim_Segmentos!$A$1:$D$4,3,FALSE)</f>
        <v>Dois Salários</v>
      </c>
      <c r="R226" s="2">
        <v>1</v>
      </c>
      <c r="S226" s="2" t="str">
        <f>VLOOKUP(Tabela2[[#This Row],[Cod Vendedor]],Dim_Vendedores!$A$1:$H$6,2,FALSE)</f>
        <v>Thor</v>
      </c>
      <c r="T226" s="17">
        <v>9</v>
      </c>
      <c r="U226" s="17">
        <f>CONCATENATE(Tabela2[[#This Row],[Cod Produto]],Tabela2[[#This Row],[Data]])-1</f>
        <v>943143</v>
      </c>
      <c r="V226" s="3">
        <f>VLOOKUP(Tabela2[[#This Row],[Cod_busca]],Precos!A:H,8,TRUE)*Tabela2[[#This Row],[Qtide Vendida]]</f>
        <v>144</v>
      </c>
      <c r="W226" s="3">
        <f>VLOOKUP(Tabela2[[#This Row],[Cod_busca]],Precos!A:G,7,TRUE)*Tabela2[[#This Row],[Qtide Vendida]]</f>
        <v>90</v>
      </c>
      <c r="X226" s="7">
        <f t="shared" si="11"/>
        <v>54</v>
      </c>
    </row>
    <row r="227" spans="1:24" x14ac:dyDescent="0.3">
      <c r="A227" s="2">
        <v>226</v>
      </c>
      <c r="B227" s="17">
        <v>164</v>
      </c>
      <c r="C227" s="16">
        <f>VLOOKUP(B227,Dim_Periodos!$A$1:$D$181,2,FALSE)</f>
        <v>43264</v>
      </c>
      <c r="D227" s="16" t="str">
        <f>VLOOKUP(B227,Dim_Periodos!$A$1:$D$181,3,FALSE)</f>
        <v>Não</v>
      </c>
      <c r="E227" s="17">
        <f>VLOOKUP(B227,Dim_Periodos!$A$1:$D$181,4,FALSE)</f>
        <v>6</v>
      </c>
      <c r="F227" s="2">
        <v>3</v>
      </c>
      <c r="G227" s="2" t="str">
        <f t="shared" si="12"/>
        <v>Vinhos LTDA</v>
      </c>
      <c r="H227" s="2">
        <v>12</v>
      </c>
      <c r="I227" s="2" t="str">
        <f>VLOOKUP(Tabela2[[#This Row],[Cod Produto]],Dim_Produtos!A:B,2,FALSE)</f>
        <v>Vinho Italiano</v>
      </c>
      <c r="J227" s="2" t="str">
        <f>VLOOKUP(Tabela2[[#This Row],[Cod Produto]],Dim_Produtos!A:C,3,FALSE)</f>
        <v>Itália</v>
      </c>
      <c r="K227" s="2">
        <f>VLOOKUP(M227,Dim_Clientes!$A$1:$E$9,5,FALSE)</f>
        <v>1</v>
      </c>
      <c r="L227" s="2" t="str">
        <f>VLOOKUP(K227,Dim_Score!$A$1:$C$6,3,FALSE)</f>
        <v>Excelente</v>
      </c>
      <c r="M227" s="2">
        <v>2</v>
      </c>
      <c r="N227" s="2" t="str">
        <f t="shared" si="10"/>
        <v>Anthony Hopkins</v>
      </c>
      <c r="O227" s="2">
        <f>VLOOKUP(M227,Dim_Clientes!$A$1:$E$9,4,FALSE)</f>
        <v>2</v>
      </c>
      <c r="P227" s="2" t="str">
        <f>VLOOKUP(O227,Dim_Segmentos!$A$1:$D$4,4,FALSE)</f>
        <v>Jovens recém formados</v>
      </c>
      <c r="Q227" s="2" t="str">
        <f>VLOOKUP(O227,Dim_Segmentos!$A$1:$D$4,3,FALSE)</f>
        <v>Dois Salários</v>
      </c>
      <c r="R227" s="2">
        <v>3</v>
      </c>
      <c r="S227" s="2" t="str">
        <f>VLOOKUP(Tabela2[[#This Row],[Cod Vendedor]],Dim_Vendedores!$A$1:$H$6,2,FALSE)</f>
        <v>Hulk</v>
      </c>
      <c r="T227" s="17">
        <v>7</v>
      </c>
      <c r="U227" s="17">
        <f>CONCATENATE(Tabela2[[#This Row],[Cod Produto]],Tabela2[[#This Row],[Data]])-1</f>
        <v>1243263</v>
      </c>
      <c r="V227" s="3">
        <f>VLOOKUP(Tabela2[[#This Row],[Cod_busca]],Precos!A:H,8,TRUE)*Tabela2[[#This Row],[Qtide Vendida]]</f>
        <v>98</v>
      </c>
      <c r="W227" s="3">
        <f>VLOOKUP(Tabela2[[#This Row],[Cod_busca]],Precos!A:G,7,TRUE)*Tabela2[[#This Row],[Qtide Vendida]]</f>
        <v>63</v>
      </c>
      <c r="X227" s="7">
        <f t="shared" si="11"/>
        <v>35</v>
      </c>
    </row>
    <row r="228" spans="1:24" x14ac:dyDescent="0.3">
      <c r="A228" s="2">
        <v>227</v>
      </c>
      <c r="B228" s="17">
        <v>119</v>
      </c>
      <c r="C228" s="16">
        <f>VLOOKUP(B228,Dim_Periodos!$A$1:$D$181,2,FALSE)</f>
        <v>43219</v>
      </c>
      <c r="D228" s="16" t="str">
        <f>VLOOKUP(B228,Dim_Periodos!$A$1:$D$181,3,FALSE)</f>
        <v>Sim</v>
      </c>
      <c r="E228" s="17">
        <f>VLOOKUP(B228,Dim_Periodos!$A$1:$D$181,4,FALSE)</f>
        <v>4</v>
      </c>
      <c r="F228" s="2">
        <v>1</v>
      </c>
      <c r="G228" s="2" t="str">
        <f t="shared" si="12"/>
        <v>Vinhos S.A</v>
      </c>
      <c r="H228" s="2">
        <v>10</v>
      </c>
      <c r="I228" s="2" t="str">
        <f>VLOOKUP(Tabela2[[#This Row],[Cod Produto]],Dim_Produtos!A:B,2,FALSE)</f>
        <v>Vinho Uva Doce</v>
      </c>
      <c r="J228" s="2" t="str">
        <f>VLOOKUP(Tabela2[[#This Row],[Cod Produto]],Dim_Produtos!A:C,3,FALSE)</f>
        <v>Brasil</v>
      </c>
      <c r="K228" s="2">
        <f>VLOOKUP(M228,Dim_Clientes!$A$1:$E$9,5,FALSE)</f>
        <v>4</v>
      </c>
      <c r="L228" s="2" t="str">
        <f>VLOOKUP(K228,Dim_Score!$A$1:$C$6,3,FALSE)</f>
        <v>Restrições</v>
      </c>
      <c r="M228" s="2">
        <v>8</v>
      </c>
      <c r="N228" s="2" t="str">
        <f t="shared" si="10"/>
        <v>Julia Roberts</v>
      </c>
      <c r="O228" s="2">
        <f>VLOOKUP(M228,Dim_Clientes!$A$1:$E$9,4,FALSE)</f>
        <v>1</v>
      </c>
      <c r="P228" s="2" t="str">
        <f>VLOOKUP(O228,Dim_Segmentos!$A$1:$D$4,4,FALSE)</f>
        <v>Jovens sem renda morando com os pais</v>
      </c>
      <c r="Q228" s="2" t="str">
        <f>VLOOKUP(O228,Dim_Segmentos!$A$1:$D$4,3,FALSE)</f>
        <v>Sem renda</v>
      </c>
      <c r="R228" s="2">
        <v>1</v>
      </c>
      <c r="S228" s="2" t="str">
        <f>VLOOKUP(Tabela2[[#This Row],[Cod Vendedor]],Dim_Vendedores!$A$1:$H$6,2,FALSE)</f>
        <v>Thor</v>
      </c>
      <c r="T228" s="17">
        <v>4</v>
      </c>
      <c r="U228" s="17">
        <f>CONCATENATE(Tabela2[[#This Row],[Cod Produto]],Tabela2[[#This Row],[Data]])-1</f>
        <v>1043218</v>
      </c>
      <c r="V228" s="3">
        <f>VLOOKUP(Tabela2[[#This Row],[Cod_busca]],Precos!A:H,8,TRUE)*Tabela2[[#This Row],[Qtide Vendida]]</f>
        <v>68</v>
      </c>
      <c r="W228" s="3">
        <f>VLOOKUP(Tabela2[[#This Row],[Cod_busca]],Precos!A:G,7,TRUE)*Tabela2[[#This Row],[Qtide Vendida]]</f>
        <v>44</v>
      </c>
      <c r="X228" s="7">
        <f t="shared" si="11"/>
        <v>24</v>
      </c>
    </row>
    <row r="229" spans="1:24" x14ac:dyDescent="0.3">
      <c r="A229" s="2">
        <v>228</v>
      </c>
      <c r="B229" s="17">
        <v>64</v>
      </c>
      <c r="C229" s="16">
        <f>VLOOKUP(B229,Dim_Periodos!$A$1:$D$181,2,FALSE)</f>
        <v>43164</v>
      </c>
      <c r="D229" s="16" t="str">
        <f>VLOOKUP(B229,Dim_Periodos!$A$1:$D$181,3,FALSE)</f>
        <v>Não</v>
      </c>
      <c r="E229" s="17">
        <f>VLOOKUP(B229,Dim_Periodos!$A$1:$D$181,4,FALSE)</f>
        <v>3</v>
      </c>
      <c r="F229" s="2">
        <v>3</v>
      </c>
      <c r="G229" s="2" t="str">
        <f t="shared" si="12"/>
        <v>Vinhos LTDA</v>
      </c>
      <c r="H229" s="2">
        <v>13</v>
      </c>
      <c r="I229" s="2" t="str">
        <f>VLOOKUP(Tabela2[[#This Row],[Cod Produto]],Dim_Produtos!A:B,2,FALSE)</f>
        <v>Vinho Seco</v>
      </c>
      <c r="J229" s="2" t="str">
        <f>VLOOKUP(Tabela2[[#This Row],[Cod Produto]],Dim_Produtos!A:C,3,FALSE)</f>
        <v>Califónia</v>
      </c>
      <c r="K229" s="2">
        <f>VLOOKUP(M229,Dim_Clientes!$A$1:$E$9,5,FALSE)</f>
        <v>1</v>
      </c>
      <c r="L229" s="2" t="str">
        <f>VLOOKUP(K229,Dim_Score!$A$1:$C$6,3,FALSE)</f>
        <v>Excelente</v>
      </c>
      <c r="M229" s="2">
        <v>2</v>
      </c>
      <c r="N229" s="2" t="str">
        <f t="shared" si="10"/>
        <v>Anthony Hopkins</v>
      </c>
      <c r="O229" s="2">
        <f>VLOOKUP(M229,Dim_Clientes!$A$1:$E$9,4,FALSE)</f>
        <v>2</v>
      </c>
      <c r="P229" s="2" t="str">
        <f>VLOOKUP(O229,Dim_Segmentos!$A$1:$D$4,4,FALSE)</f>
        <v>Jovens recém formados</v>
      </c>
      <c r="Q229" s="2" t="str">
        <f>VLOOKUP(O229,Dim_Segmentos!$A$1:$D$4,3,FALSE)</f>
        <v>Dois Salários</v>
      </c>
      <c r="R229" s="2">
        <v>5</v>
      </c>
      <c r="S229" s="2" t="str">
        <f>VLOOKUP(Tabela2[[#This Row],[Cod Vendedor]],Dim_Vendedores!$A$1:$H$6,2,FALSE)</f>
        <v>Gamora</v>
      </c>
      <c r="T229" s="17">
        <v>6</v>
      </c>
      <c r="U229" s="17">
        <f>CONCATENATE(Tabela2[[#This Row],[Cod Produto]],Tabela2[[#This Row],[Data]])-1</f>
        <v>1343163</v>
      </c>
      <c r="V229" s="3">
        <f>VLOOKUP(Tabela2[[#This Row],[Cod_busca]],Precos!A:H,8,TRUE)*Tabela2[[#This Row],[Qtide Vendida]]</f>
        <v>90</v>
      </c>
      <c r="W229" s="3">
        <f>VLOOKUP(Tabela2[[#This Row],[Cod_busca]],Precos!A:G,7,TRUE)*Tabela2[[#This Row],[Qtide Vendida]]</f>
        <v>57</v>
      </c>
      <c r="X229" s="7">
        <f t="shared" si="11"/>
        <v>33</v>
      </c>
    </row>
    <row r="230" spans="1:24" x14ac:dyDescent="0.3">
      <c r="A230" s="2">
        <v>229</v>
      </c>
      <c r="B230" s="17">
        <v>112</v>
      </c>
      <c r="C230" s="16">
        <f>VLOOKUP(B230,Dim_Periodos!$A$1:$D$181,2,FALSE)</f>
        <v>43212</v>
      </c>
      <c r="D230" s="16" t="str">
        <f>VLOOKUP(B230,Dim_Periodos!$A$1:$D$181,3,FALSE)</f>
        <v>Sim</v>
      </c>
      <c r="E230" s="17">
        <f>VLOOKUP(B230,Dim_Periodos!$A$1:$D$181,4,FALSE)</f>
        <v>4</v>
      </c>
      <c r="F230" s="2">
        <v>3</v>
      </c>
      <c r="G230" s="2" t="str">
        <f t="shared" si="12"/>
        <v>Vinhos LTDA</v>
      </c>
      <c r="H230" s="2">
        <v>11</v>
      </c>
      <c r="I230" s="2" t="str">
        <f>VLOOKUP(Tabela2[[#This Row],[Cod Produto]],Dim_Produtos!A:B,2,FALSE)</f>
        <v>Vinho Português</v>
      </c>
      <c r="J230" s="2" t="str">
        <f>VLOOKUP(Tabela2[[#This Row],[Cod Produto]],Dim_Produtos!A:C,3,FALSE)</f>
        <v>Portugal</v>
      </c>
      <c r="K230" s="2">
        <f>VLOOKUP(M230,Dim_Clientes!$A$1:$E$9,5,FALSE)</f>
        <v>1</v>
      </c>
      <c r="L230" s="2" t="str">
        <f>VLOOKUP(K230,Dim_Score!$A$1:$C$6,3,FALSE)</f>
        <v>Excelente</v>
      </c>
      <c r="M230" s="2">
        <v>2</v>
      </c>
      <c r="N230" s="2" t="str">
        <f t="shared" si="10"/>
        <v>Anthony Hopkins</v>
      </c>
      <c r="O230" s="2">
        <f>VLOOKUP(M230,Dim_Clientes!$A$1:$E$9,4,FALSE)</f>
        <v>2</v>
      </c>
      <c r="P230" s="2" t="str">
        <f>VLOOKUP(O230,Dim_Segmentos!$A$1:$D$4,4,FALSE)</f>
        <v>Jovens recém formados</v>
      </c>
      <c r="Q230" s="2" t="str">
        <f>VLOOKUP(O230,Dim_Segmentos!$A$1:$D$4,3,FALSE)</f>
        <v>Dois Salários</v>
      </c>
      <c r="R230" s="2">
        <v>5</v>
      </c>
      <c r="S230" s="2" t="str">
        <f>VLOOKUP(Tabela2[[#This Row],[Cod Vendedor]],Dim_Vendedores!$A$1:$H$6,2,FALSE)</f>
        <v>Gamora</v>
      </c>
      <c r="T230" s="17">
        <v>10</v>
      </c>
      <c r="U230" s="17">
        <f>CONCATENATE(Tabela2[[#This Row],[Cod Produto]],Tabela2[[#This Row],[Data]])-1</f>
        <v>1143211</v>
      </c>
      <c r="V230" s="3">
        <f>VLOOKUP(Tabela2[[#This Row],[Cod_busca]],Precos!A:H,8,TRUE)*Tabela2[[#This Row],[Qtide Vendida]]</f>
        <v>170</v>
      </c>
      <c r="W230" s="3">
        <f>VLOOKUP(Tabela2[[#This Row],[Cod_busca]],Precos!A:G,7,TRUE)*Tabela2[[#This Row],[Qtide Vendida]]</f>
        <v>110</v>
      </c>
      <c r="X230" s="7">
        <f t="shared" si="11"/>
        <v>60</v>
      </c>
    </row>
    <row r="231" spans="1:24" x14ac:dyDescent="0.3">
      <c r="A231" s="2">
        <v>230</v>
      </c>
      <c r="B231" s="17">
        <v>126</v>
      </c>
      <c r="C231" s="16">
        <f>VLOOKUP(B231,Dim_Periodos!$A$1:$D$181,2,FALSE)</f>
        <v>43226</v>
      </c>
      <c r="D231" s="16" t="str">
        <f>VLOOKUP(B231,Dim_Periodos!$A$1:$D$181,3,FALSE)</f>
        <v>Sim</v>
      </c>
      <c r="E231" s="17">
        <f>VLOOKUP(B231,Dim_Periodos!$A$1:$D$181,4,FALSE)</f>
        <v>5</v>
      </c>
      <c r="F231" s="2">
        <v>3</v>
      </c>
      <c r="G231" s="2" t="str">
        <f t="shared" si="12"/>
        <v>Vinhos LTDA</v>
      </c>
      <c r="H231" s="2">
        <v>13</v>
      </c>
      <c r="I231" s="2" t="str">
        <f>VLOOKUP(Tabela2[[#This Row],[Cod Produto]],Dim_Produtos!A:B,2,FALSE)</f>
        <v>Vinho Seco</v>
      </c>
      <c r="J231" s="2" t="str">
        <f>VLOOKUP(Tabela2[[#This Row],[Cod Produto]],Dim_Produtos!A:C,3,FALSE)</f>
        <v>Califónia</v>
      </c>
      <c r="K231" s="2">
        <f>VLOOKUP(M231,Dim_Clientes!$A$1:$E$9,5,FALSE)</f>
        <v>4</v>
      </c>
      <c r="L231" s="2" t="str">
        <f>VLOOKUP(K231,Dim_Score!$A$1:$C$6,3,FALSE)</f>
        <v>Restrições</v>
      </c>
      <c r="M231" s="2">
        <v>6</v>
      </c>
      <c r="N231" s="2" t="str">
        <f t="shared" si="10"/>
        <v>George Clooney</v>
      </c>
      <c r="O231" s="2">
        <f>VLOOKUP(M231,Dim_Clientes!$A$1:$E$9,4,FALSE)</f>
        <v>1</v>
      </c>
      <c r="P231" s="2" t="str">
        <f>VLOOKUP(O231,Dim_Segmentos!$A$1:$D$4,4,FALSE)</f>
        <v>Jovens sem renda morando com os pais</v>
      </c>
      <c r="Q231" s="2" t="str">
        <f>VLOOKUP(O231,Dim_Segmentos!$A$1:$D$4,3,FALSE)</f>
        <v>Sem renda</v>
      </c>
      <c r="R231" s="2">
        <v>5</v>
      </c>
      <c r="S231" s="2" t="str">
        <f>VLOOKUP(Tabela2[[#This Row],[Cod Vendedor]],Dim_Vendedores!$A$1:$H$6,2,FALSE)</f>
        <v>Gamora</v>
      </c>
      <c r="T231" s="17">
        <v>1</v>
      </c>
      <c r="U231" s="17">
        <f>CONCATENATE(Tabela2[[#This Row],[Cod Produto]],Tabela2[[#This Row],[Data]])-1</f>
        <v>1343225</v>
      </c>
      <c r="V231" s="3">
        <f>VLOOKUP(Tabela2[[#This Row],[Cod_busca]],Precos!A:H,8,TRUE)*Tabela2[[#This Row],[Qtide Vendida]]</f>
        <v>15</v>
      </c>
      <c r="W231" s="3">
        <f>VLOOKUP(Tabela2[[#This Row],[Cod_busca]],Precos!A:G,7,TRUE)*Tabela2[[#This Row],[Qtide Vendida]]</f>
        <v>9.5</v>
      </c>
      <c r="X231" s="7">
        <f t="shared" si="11"/>
        <v>5.5</v>
      </c>
    </row>
    <row r="232" spans="1:24" x14ac:dyDescent="0.3">
      <c r="A232" s="2">
        <v>231</v>
      </c>
      <c r="B232" s="17">
        <v>160</v>
      </c>
      <c r="C232" s="16">
        <f>VLOOKUP(B232,Dim_Periodos!$A$1:$D$181,2,FALSE)</f>
        <v>43260</v>
      </c>
      <c r="D232" s="16" t="str">
        <f>VLOOKUP(B232,Dim_Periodos!$A$1:$D$181,3,FALSE)</f>
        <v>Sim</v>
      </c>
      <c r="E232" s="17">
        <f>VLOOKUP(B232,Dim_Periodos!$A$1:$D$181,4,FALSE)</f>
        <v>6</v>
      </c>
      <c r="F232" s="2">
        <v>4</v>
      </c>
      <c r="G232" s="2" t="str">
        <f t="shared" si="12"/>
        <v>Vinhos Ouro</v>
      </c>
      <c r="H232" s="2">
        <v>14</v>
      </c>
      <c r="I232" s="2" t="str">
        <f>VLOOKUP(Tabela2[[#This Row],[Cod Produto]],Dim_Produtos!A:B,2,FALSE)</f>
        <v>Vinho Tinto</v>
      </c>
      <c r="J232" s="2" t="str">
        <f>VLOOKUP(Tabela2[[#This Row],[Cod Produto]],Dim_Produtos!A:C,3,FALSE)</f>
        <v>Inglaterra</v>
      </c>
      <c r="K232" s="2">
        <f>VLOOKUP(M232,Dim_Clientes!$A$1:$E$9,5,FALSE)</f>
        <v>5</v>
      </c>
      <c r="L232" s="2" t="str">
        <f>VLOOKUP(K232,Dim_Score!$A$1:$C$6,3,FALSE)</f>
        <v>Inaceitável</v>
      </c>
      <c r="M232" s="2">
        <v>7</v>
      </c>
      <c r="N232" s="2" t="str">
        <f t="shared" si="10"/>
        <v>Matt Demon</v>
      </c>
      <c r="O232" s="2">
        <f>VLOOKUP(M232,Dim_Clientes!$A$1:$E$9,4,FALSE)</f>
        <v>3</v>
      </c>
      <c r="P232" s="2" t="str">
        <f>VLOOKUP(O232,Dim_Segmentos!$A$1:$D$4,4,FALSE)</f>
        <v>Adultos experientes e estáveis Financeiramente</v>
      </c>
      <c r="Q232" s="2" t="str">
        <f>VLOOKUP(O232,Dim_Segmentos!$A$1:$D$4,3,FALSE)</f>
        <v>Até dez salários</v>
      </c>
      <c r="R232" s="2">
        <v>1</v>
      </c>
      <c r="S232" s="2" t="str">
        <f>VLOOKUP(Tabela2[[#This Row],[Cod Vendedor]],Dim_Vendedores!$A$1:$H$6,2,FALSE)</f>
        <v>Thor</v>
      </c>
      <c r="T232" s="17">
        <v>9</v>
      </c>
      <c r="U232" s="17">
        <f>CONCATENATE(Tabela2[[#This Row],[Cod Produto]],Tabela2[[#This Row],[Data]])-1</f>
        <v>1443259</v>
      </c>
      <c r="V232" s="3">
        <f>VLOOKUP(Tabela2[[#This Row],[Cod_busca]],Precos!A:H,8,TRUE)*Tabela2[[#This Row],[Qtide Vendida]]</f>
        <v>144</v>
      </c>
      <c r="W232" s="3">
        <f>VLOOKUP(Tabela2[[#This Row],[Cod_busca]],Precos!A:G,7,TRUE)*Tabela2[[#This Row],[Qtide Vendida]]</f>
        <v>90</v>
      </c>
      <c r="X232" s="7">
        <f t="shared" si="11"/>
        <v>54</v>
      </c>
    </row>
    <row r="233" spans="1:24" x14ac:dyDescent="0.3">
      <c r="A233" s="2">
        <v>232</v>
      </c>
      <c r="B233" s="17">
        <v>161</v>
      </c>
      <c r="C233" s="16">
        <f>VLOOKUP(B233,Dim_Periodos!$A$1:$D$181,2,FALSE)</f>
        <v>43261</v>
      </c>
      <c r="D233" s="16" t="str">
        <f>VLOOKUP(B233,Dim_Periodos!$A$1:$D$181,3,FALSE)</f>
        <v>Sim</v>
      </c>
      <c r="E233" s="17">
        <f>VLOOKUP(B233,Dim_Periodos!$A$1:$D$181,4,FALSE)</f>
        <v>6</v>
      </c>
      <c r="F233" s="2">
        <v>1</v>
      </c>
      <c r="G233" s="2" t="str">
        <f t="shared" si="12"/>
        <v>Vinhos S.A</v>
      </c>
      <c r="H233" s="2">
        <v>10</v>
      </c>
      <c r="I233" s="2" t="str">
        <f>VLOOKUP(Tabela2[[#This Row],[Cod Produto]],Dim_Produtos!A:B,2,FALSE)</f>
        <v>Vinho Uva Doce</v>
      </c>
      <c r="J233" s="2" t="str">
        <f>VLOOKUP(Tabela2[[#This Row],[Cod Produto]],Dim_Produtos!A:C,3,FALSE)</f>
        <v>Brasil</v>
      </c>
      <c r="K233" s="2">
        <f>VLOOKUP(M233,Dim_Clientes!$A$1:$E$9,5,FALSE)</f>
        <v>2</v>
      </c>
      <c r="L233" s="2" t="str">
        <f>VLOOKUP(K233,Dim_Score!$A$1:$C$6,3,FALSE)</f>
        <v xml:space="preserve">Muito Bom </v>
      </c>
      <c r="M233" s="2">
        <v>3</v>
      </c>
      <c r="N233" s="2" t="str">
        <f t="shared" si="10"/>
        <v>Orlando Bloom</v>
      </c>
      <c r="O233" s="2">
        <f>VLOOKUP(M233,Dim_Clientes!$A$1:$E$9,4,FALSE)</f>
        <v>3</v>
      </c>
      <c r="P233" s="2" t="str">
        <f>VLOOKUP(O233,Dim_Segmentos!$A$1:$D$4,4,FALSE)</f>
        <v>Adultos experientes e estáveis Financeiramente</v>
      </c>
      <c r="Q233" s="2" t="str">
        <f>VLOOKUP(O233,Dim_Segmentos!$A$1:$D$4,3,FALSE)</f>
        <v>Até dez salários</v>
      </c>
      <c r="R233" s="2">
        <v>1</v>
      </c>
      <c r="S233" s="2" t="str">
        <f>VLOOKUP(Tabela2[[#This Row],[Cod Vendedor]],Dim_Vendedores!$A$1:$H$6,2,FALSE)</f>
        <v>Thor</v>
      </c>
      <c r="T233" s="17">
        <v>3</v>
      </c>
      <c r="U233" s="17">
        <f>CONCATENATE(Tabela2[[#This Row],[Cod Produto]],Tabela2[[#This Row],[Data]])-1</f>
        <v>1043260</v>
      </c>
      <c r="V233" s="3">
        <f>VLOOKUP(Tabela2[[#This Row],[Cod_busca]],Precos!A:H,8,TRUE)*Tabela2[[#This Row],[Qtide Vendida]]</f>
        <v>51</v>
      </c>
      <c r="W233" s="3">
        <f>VLOOKUP(Tabela2[[#This Row],[Cod_busca]],Precos!A:G,7,TRUE)*Tabela2[[#This Row],[Qtide Vendida]]</f>
        <v>33</v>
      </c>
      <c r="X233" s="7">
        <f t="shared" si="11"/>
        <v>18</v>
      </c>
    </row>
    <row r="234" spans="1:24" x14ac:dyDescent="0.3">
      <c r="A234" s="2">
        <v>233</v>
      </c>
      <c r="B234" s="17">
        <v>74</v>
      </c>
      <c r="C234" s="16">
        <f>VLOOKUP(B234,Dim_Periodos!$A$1:$D$181,2,FALSE)</f>
        <v>43174</v>
      </c>
      <c r="D234" s="16" t="str">
        <f>VLOOKUP(B234,Dim_Periodos!$A$1:$D$181,3,FALSE)</f>
        <v>Não</v>
      </c>
      <c r="E234" s="17">
        <f>VLOOKUP(B234,Dim_Periodos!$A$1:$D$181,4,FALSE)</f>
        <v>3</v>
      </c>
      <c r="F234" s="2">
        <v>4</v>
      </c>
      <c r="G234" s="2" t="str">
        <f t="shared" si="12"/>
        <v>Vinhos Ouro</v>
      </c>
      <c r="H234" s="2">
        <v>11</v>
      </c>
      <c r="I234" s="2" t="str">
        <f>VLOOKUP(Tabela2[[#This Row],[Cod Produto]],Dim_Produtos!A:B,2,FALSE)</f>
        <v>Vinho Português</v>
      </c>
      <c r="J234" s="2" t="str">
        <f>VLOOKUP(Tabela2[[#This Row],[Cod Produto]],Dim_Produtos!A:C,3,FALSE)</f>
        <v>Portugal</v>
      </c>
      <c r="K234" s="2">
        <f>VLOOKUP(M234,Dim_Clientes!$A$1:$E$9,5,FALSE)</f>
        <v>5</v>
      </c>
      <c r="L234" s="2" t="str">
        <f>VLOOKUP(K234,Dim_Score!$A$1:$C$6,3,FALSE)</f>
        <v>Inaceitável</v>
      </c>
      <c r="M234" s="2">
        <v>7</v>
      </c>
      <c r="N234" s="2" t="str">
        <f t="shared" si="10"/>
        <v>Matt Demon</v>
      </c>
      <c r="O234" s="2">
        <f>VLOOKUP(M234,Dim_Clientes!$A$1:$E$9,4,FALSE)</f>
        <v>3</v>
      </c>
      <c r="P234" s="2" t="str">
        <f>VLOOKUP(O234,Dim_Segmentos!$A$1:$D$4,4,FALSE)</f>
        <v>Adultos experientes e estáveis Financeiramente</v>
      </c>
      <c r="Q234" s="2" t="str">
        <f>VLOOKUP(O234,Dim_Segmentos!$A$1:$D$4,3,FALSE)</f>
        <v>Até dez salários</v>
      </c>
      <c r="R234" s="2">
        <v>5</v>
      </c>
      <c r="S234" s="2" t="str">
        <f>VLOOKUP(Tabela2[[#This Row],[Cod Vendedor]],Dim_Vendedores!$A$1:$H$6,2,FALSE)</f>
        <v>Gamora</v>
      </c>
      <c r="T234" s="17">
        <v>7</v>
      </c>
      <c r="U234" s="17">
        <f>CONCATENATE(Tabela2[[#This Row],[Cod Produto]],Tabela2[[#This Row],[Data]])-1</f>
        <v>1143173</v>
      </c>
      <c r="V234" s="3">
        <f>VLOOKUP(Tabela2[[#This Row],[Cod_busca]],Precos!A:H,8,TRUE)*Tabela2[[#This Row],[Qtide Vendida]]</f>
        <v>119</v>
      </c>
      <c r="W234" s="3">
        <f>VLOOKUP(Tabela2[[#This Row],[Cod_busca]],Precos!A:G,7,TRUE)*Tabela2[[#This Row],[Qtide Vendida]]</f>
        <v>77</v>
      </c>
      <c r="X234" s="7">
        <f t="shared" si="11"/>
        <v>42</v>
      </c>
    </row>
    <row r="235" spans="1:24" x14ac:dyDescent="0.3">
      <c r="A235" s="2">
        <v>234</v>
      </c>
      <c r="B235" s="17">
        <v>107</v>
      </c>
      <c r="C235" s="16">
        <f>VLOOKUP(B235,Dim_Periodos!$A$1:$D$181,2,FALSE)</f>
        <v>43207</v>
      </c>
      <c r="D235" s="16" t="str">
        <f>VLOOKUP(B235,Dim_Periodos!$A$1:$D$181,3,FALSE)</f>
        <v>Não</v>
      </c>
      <c r="E235" s="17">
        <f>VLOOKUP(B235,Dim_Periodos!$A$1:$D$181,4,FALSE)</f>
        <v>4</v>
      </c>
      <c r="F235" s="2">
        <v>2</v>
      </c>
      <c r="G235" s="2" t="str">
        <f t="shared" si="12"/>
        <v>Uvas S.A</v>
      </c>
      <c r="H235" s="2">
        <v>11</v>
      </c>
      <c r="I235" s="2" t="str">
        <f>VLOOKUP(Tabela2[[#This Row],[Cod Produto]],Dim_Produtos!A:B,2,FALSE)</f>
        <v>Vinho Português</v>
      </c>
      <c r="J235" s="2" t="str">
        <f>VLOOKUP(Tabela2[[#This Row],[Cod Produto]],Dim_Produtos!A:C,3,FALSE)</f>
        <v>Portugal</v>
      </c>
      <c r="K235" s="2">
        <f>VLOOKUP(M235,Dim_Clientes!$A$1:$E$9,5,FALSE)</f>
        <v>2</v>
      </c>
      <c r="L235" s="2" t="str">
        <f>VLOOKUP(K235,Dim_Score!$A$1:$C$6,3,FALSE)</f>
        <v xml:space="preserve">Muito Bom </v>
      </c>
      <c r="M235" s="2">
        <v>4</v>
      </c>
      <c r="N235" s="2" t="str">
        <f t="shared" si="10"/>
        <v>Al Pacino</v>
      </c>
      <c r="O235" s="2">
        <f>VLOOKUP(M235,Dim_Clientes!$A$1:$E$9,4,FALSE)</f>
        <v>3</v>
      </c>
      <c r="P235" s="2" t="str">
        <f>VLOOKUP(O235,Dim_Segmentos!$A$1:$D$4,4,FALSE)</f>
        <v>Adultos experientes e estáveis Financeiramente</v>
      </c>
      <c r="Q235" s="2" t="str">
        <f>VLOOKUP(O235,Dim_Segmentos!$A$1:$D$4,3,FALSE)</f>
        <v>Até dez salários</v>
      </c>
      <c r="R235" s="2">
        <v>1</v>
      </c>
      <c r="S235" s="2" t="str">
        <f>VLOOKUP(Tabela2[[#This Row],[Cod Vendedor]],Dim_Vendedores!$A$1:$H$6,2,FALSE)</f>
        <v>Thor</v>
      </c>
      <c r="T235" s="17">
        <v>7</v>
      </c>
      <c r="U235" s="17">
        <f>CONCATENATE(Tabela2[[#This Row],[Cod Produto]],Tabela2[[#This Row],[Data]])-1</f>
        <v>1143206</v>
      </c>
      <c r="V235" s="3">
        <f>VLOOKUP(Tabela2[[#This Row],[Cod_busca]],Precos!A:H,8,TRUE)*Tabela2[[#This Row],[Qtide Vendida]]</f>
        <v>119</v>
      </c>
      <c r="W235" s="3">
        <f>VLOOKUP(Tabela2[[#This Row],[Cod_busca]],Precos!A:G,7,TRUE)*Tabela2[[#This Row],[Qtide Vendida]]</f>
        <v>77</v>
      </c>
      <c r="X235" s="7">
        <f t="shared" si="11"/>
        <v>42</v>
      </c>
    </row>
    <row r="236" spans="1:24" x14ac:dyDescent="0.3">
      <c r="A236" s="2">
        <v>235</v>
      </c>
      <c r="B236" s="17">
        <v>169</v>
      </c>
      <c r="C236" s="16">
        <f>VLOOKUP(B236,Dim_Periodos!$A$1:$D$181,2,FALSE)</f>
        <v>43269</v>
      </c>
      <c r="D236" s="16" t="str">
        <f>VLOOKUP(B236,Dim_Periodos!$A$1:$D$181,3,FALSE)</f>
        <v>Não</v>
      </c>
      <c r="E236" s="17">
        <f>VLOOKUP(B236,Dim_Periodos!$A$1:$D$181,4,FALSE)</f>
        <v>6</v>
      </c>
      <c r="F236" s="2">
        <v>1</v>
      </c>
      <c r="G236" s="2" t="str">
        <f t="shared" si="12"/>
        <v>Vinhos S.A</v>
      </c>
      <c r="H236" s="2">
        <v>9</v>
      </c>
      <c r="I236" s="2" t="str">
        <f>VLOOKUP(Tabela2[[#This Row],[Cod Produto]],Dim_Produtos!A:B,2,FALSE)</f>
        <v>Vinho Uva Verde</v>
      </c>
      <c r="J236" s="2" t="str">
        <f>VLOOKUP(Tabela2[[#This Row],[Cod Produto]],Dim_Produtos!A:C,3,FALSE)</f>
        <v>Brasil</v>
      </c>
      <c r="K236" s="2">
        <f>VLOOKUP(M236,Dim_Clientes!$A$1:$E$9,5,FALSE)</f>
        <v>4</v>
      </c>
      <c r="L236" s="2" t="str">
        <f>VLOOKUP(K236,Dim_Score!$A$1:$C$6,3,FALSE)</f>
        <v>Restrições</v>
      </c>
      <c r="M236" s="2">
        <v>8</v>
      </c>
      <c r="N236" s="2" t="str">
        <f t="shared" si="10"/>
        <v>Julia Roberts</v>
      </c>
      <c r="O236" s="2">
        <f>VLOOKUP(M236,Dim_Clientes!$A$1:$E$9,4,FALSE)</f>
        <v>1</v>
      </c>
      <c r="P236" s="2" t="str">
        <f>VLOOKUP(O236,Dim_Segmentos!$A$1:$D$4,4,FALSE)</f>
        <v>Jovens sem renda morando com os pais</v>
      </c>
      <c r="Q236" s="2" t="str">
        <f>VLOOKUP(O236,Dim_Segmentos!$A$1:$D$4,3,FALSE)</f>
        <v>Sem renda</v>
      </c>
      <c r="R236" s="2">
        <v>4</v>
      </c>
      <c r="S236" s="2" t="str">
        <f>VLOOKUP(Tabela2[[#This Row],[Cod Vendedor]],Dim_Vendedores!$A$1:$H$6,2,FALSE)</f>
        <v>Scarlet</v>
      </c>
      <c r="T236" s="17">
        <v>8</v>
      </c>
      <c r="U236" s="17">
        <f>CONCATENATE(Tabela2[[#This Row],[Cod Produto]],Tabela2[[#This Row],[Data]])-1</f>
        <v>943268</v>
      </c>
      <c r="V236" s="3">
        <f>VLOOKUP(Tabela2[[#This Row],[Cod_busca]],Precos!A:H,8,TRUE)*Tabela2[[#This Row],[Qtide Vendida]]</f>
        <v>128</v>
      </c>
      <c r="W236" s="3">
        <f>VLOOKUP(Tabela2[[#This Row],[Cod_busca]],Precos!A:G,7,TRUE)*Tabela2[[#This Row],[Qtide Vendida]]</f>
        <v>80</v>
      </c>
      <c r="X236" s="7">
        <f t="shared" si="11"/>
        <v>48</v>
      </c>
    </row>
    <row r="237" spans="1:24" x14ac:dyDescent="0.3">
      <c r="A237" s="2">
        <v>236</v>
      </c>
      <c r="B237" s="17">
        <v>26</v>
      </c>
      <c r="C237" s="16">
        <f>VLOOKUP(B237,Dim_Periodos!$A$1:$D$181,2,FALSE)</f>
        <v>43126</v>
      </c>
      <c r="D237" s="16" t="str">
        <f>VLOOKUP(B237,Dim_Periodos!$A$1:$D$181,3,FALSE)</f>
        <v>Não</v>
      </c>
      <c r="E237" s="17">
        <f>VLOOKUP(B237,Dim_Periodos!$A$1:$D$181,4,FALSE)</f>
        <v>1</v>
      </c>
      <c r="F237" s="2">
        <v>3</v>
      </c>
      <c r="G237" s="2" t="str">
        <f t="shared" si="12"/>
        <v>Vinhos LTDA</v>
      </c>
      <c r="H237" s="2">
        <v>13</v>
      </c>
      <c r="I237" s="2" t="str">
        <f>VLOOKUP(Tabela2[[#This Row],[Cod Produto]],Dim_Produtos!A:B,2,FALSE)</f>
        <v>Vinho Seco</v>
      </c>
      <c r="J237" s="2" t="str">
        <f>VLOOKUP(Tabela2[[#This Row],[Cod Produto]],Dim_Produtos!A:C,3,FALSE)</f>
        <v>Califónia</v>
      </c>
      <c r="K237" s="2">
        <f>VLOOKUP(M237,Dim_Clientes!$A$1:$E$9,5,FALSE)</f>
        <v>1</v>
      </c>
      <c r="L237" s="2" t="str">
        <f>VLOOKUP(K237,Dim_Score!$A$1:$C$6,3,FALSE)</f>
        <v>Excelente</v>
      </c>
      <c r="M237" s="2">
        <v>1</v>
      </c>
      <c r="N237" s="2" t="str">
        <f t="shared" si="10"/>
        <v>Tom Cruise</v>
      </c>
      <c r="O237" s="2">
        <f>VLOOKUP(M237,Dim_Clientes!$A$1:$E$9,4,FALSE)</f>
        <v>1</v>
      </c>
      <c r="P237" s="2" t="str">
        <f>VLOOKUP(O237,Dim_Segmentos!$A$1:$D$4,4,FALSE)</f>
        <v>Jovens sem renda morando com os pais</v>
      </c>
      <c r="Q237" s="2" t="str">
        <f>VLOOKUP(O237,Dim_Segmentos!$A$1:$D$4,3,FALSE)</f>
        <v>Sem renda</v>
      </c>
      <c r="R237" s="2">
        <v>2</v>
      </c>
      <c r="S237" s="2" t="str">
        <f>VLOOKUP(Tabela2[[#This Row],[Cod Vendedor]],Dim_Vendedores!$A$1:$H$6,2,FALSE)</f>
        <v>Batman</v>
      </c>
      <c r="T237" s="17">
        <v>3</v>
      </c>
      <c r="U237" s="17">
        <f>CONCATENATE(Tabela2[[#This Row],[Cod Produto]],Tabela2[[#This Row],[Data]])-1</f>
        <v>1343125</v>
      </c>
      <c r="V237" s="3">
        <f>VLOOKUP(Tabela2[[#This Row],[Cod_busca]],Precos!A:H,8,TRUE)*Tabela2[[#This Row],[Qtide Vendida]]</f>
        <v>45</v>
      </c>
      <c r="W237" s="3">
        <f>VLOOKUP(Tabela2[[#This Row],[Cod_busca]],Precos!A:G,7,TRUE)*Tabela2[[#This Row],[Qtide Vendida]]</f>
        <v>28.5</v>
      </c>
      <c r="X237" s="7">
        <f t="shared" si="11"/>
        <v>16.5</v>
      </c>
    </row>
    <row r="238" spans="1:24" x14ac:dyDescent="0.3">
      <c r="A238" s="2">
        <v>237</v>
      </c>
      <c r="B238" s="17">
        <v>167</v>
      </c>
      <c r="C238" s="16">
        <f>VLOOKUP(B238,Dim_Periodos!$A$1:$D$181,2,FALSE)</f>
        <v>43267</v>
      </c>
      <c r="D238" s="16" t="str">
        <f>VLOOKUP(B238,Dim_Periodos!$A$1:$D$181,3,FALSE)</f>
        <v>Sim</v>
      </c>
      <c r="E238" s="17">
        <f>VLOOKUP(B238,Dim_Periodos!$A$1:$D$181,4,FALSE)</f>
        <v>6</v>
      </c>
      <c r="F238" s="2">
        <v>2</v>
      </c>
      <c r="G238" s="2" t="str">
        <f t="shared" si="12"/>
        <v>Uvas S.A</v>
      </c>
      <c r="H238" s="2">
        <v>10</v>
      </c>
      <c r="I238" s="2" t="str">
        <f>VLOOKUP(Tabela2[[#This Row],[Cod Produto]],Dim_Produtos!A:B,2,FALSE)</f>
        <v>Vinho Uva Doce</v>
      </c>
      <c r="J238" s="2" t="str">
        <f>VLOOKUP(Tabela2[[#This Row],[Cod Produto]],Dim_Produtos!A:C,3,FALSE)</f>
        <v>Brasil</v>
      </c>
      <c r="K238" s="2">
        <f>VLOOKUP(M238,Dim_Clientes!$A$1:$E$9,5,FALSE)</f>
        <v>2</v>
      </c>
      <c r="L238" s="2" t="str">
        <f>VLOOKUP(K238,Dim_Score!$A$1:$C$6,3,FALSE)</f>
        <v xml:space="preserve">Muito Bom </v>
      </c>
      <c r="M238" s="2">
        <v>3</v>
      </c>
      <c r="N238" s="2" t="str">
        <f t="shared" si="10"/>
        <v>Orlando Bloom</v>
      </c>
      <c r="O238" s="2">
        <f>VLOOKUP(M238,Dim_Clientes!$A$1:$E$9,4,FALSE)</f>
        <v>3</v>
      </c>
      <c r="P238" s="2" t="str">
        <f>VLOOKUP(O238,Dim_Segmentos!$A$1:$D$4,4,FALSE)</f>
        <v>Adultos experientes e estáveis Financeiramente</v>
      </c>
      <c r="Q238" s="2" t="str">
        <f>VLOOKUP(O238,Dim_Segmentos!$A$1:$D$4,3,FALSE)</f>
        <v>Até dez salários</v>
      </c>
      <c r="R238" s="2">
        <v>3</v>
      </c>
      <c r="S238" s="2" t="str">
        <f>VLOOKUP(Tabela2[[#This Row],[Cod Vendedor]],Dim_Vendedores!$A$1:$H$6,2,FALSE)</f>
        <v>Hulk</v>
      </c>
      <c r="T238" s="17">
        <v>2</v>
      </c>
      <c r="U238" s="17">
        <f>CONCATENATE(Tabela2[[#This Row],[Cod Produto]],Tabela2[[#This Row],[Data]])-1</f>
        <v>1043266</v>
      </c>
      <c r="V238" s="3">
        <f>VLOOKUP(Tabela2[[#This Row],[Cod_busca]],Precos!A:H,8,TRUE)*Tabela2[[#This Row],[Qtide Vendida]]</f>
        <v>34</v>
      </c>
      <c r="W238" s="3">
        <f>VLOOKUP(Tabela2[[#This Row],[Cod_busca]],Precos!A:G,7,TRUE)*Tabela2[[#This Row],[Qtide Vendida]]</f>
        <v>22</v>
      </c>
      <c r="X238" s="7">
        <f t="shared" si="11"/>
        <v>12</v>
      </c>
    </row>
    <row r="239" spans="1:24" x14ac:dyDescent="0.3">
      <c r="A239" s="2">
        <v>238</v>
      </c>
      <c r="B239" s="17">
        <v>86</v>
      </c>
      <c r="C239" s="16">
        <f>VLOOKUP(B239,Dim_Periodos!$A$1:$D$181,2,FALSE)</f>
        <v>43186</v>
      </c>
      <c r="D239" s="16" t="str">
        <f>VLOOKUP(B239,Dim_Periodos!$A$1:$D$181,3,FALSE)</f>
        <v>Não</v>
      </c>
      <c r="E239" s="17">
        <f>VLOOKUP(B239,Dim_Periodos!$A$1:$D$181,4,FALSE)</f>
        <v>3</v>
      </c>
      <c r="F239" s="2">
        <v>4</v>
      </c>
      <c r="G239" s="2" t="str">
        <f t="shared" si="12"/>
        <v>Vinhos Ouro</v>
      </c>
      <c r="H239" s="2">
        <v>9</v>
      </c>
      <c r="I239" s="2" t="str">
        <f>VLOOKUP(Tabela2[[#This Row],[Cod Produto]],Dim_Produtos!A:B,2,FALSE)</f>
        <v>Vinho Uva Verde</v>
      </c>
      <c r="J239" s="2" t="str">
        <f>VLOOKUP(Tabela2[[#This Row],[Cod Produto]],Dim_Produtos!A:C,3,FALSE)</f>
        <v>Brasil</v>
      </c>
      <c r="K239" s="2">
        <f>VLOOKUP(M239,Dim_Clientes!$A$1:$E$9,5,FALSE)</f>
        <v>4</v>
      </c>
      <c r="L239" s="2" t="str">
        <f>VLOOKUP(K239,Dim_Score!$A$1:$C$6,3,FALSE)</f>
        <v>Restrições</v>
      </c>
      <c r="M239" s="2">
        <v>6</v>
      </c>
      <c r="N239" s="2" t="str">
        <f t="shared" si="10"/>
        <v>George Clooney</v>
      </c>
      <c r="O239" s="2">
        <f>VLOOKUP(M239,Dim_Clientes!$A$1:$E$9,4,FALSE)</f>
        <v>1</v>
      </c>
      <c r="P239" s="2" t="str">
        <f>VLOOKUP(O239,Dim_Segmentos!$A$1:$D$4,4,FALSE)</f>
        <v>Jovens sem renda morando com os pais</v>
      </c>
      <c r="Q239" s="2" t="str">
        <f>VLOOKUP(O239,Dim_Segmentos!$A$1:$D$4,3,FALSE)</f>
        <v>Sem renda</v>
      </c>
      <c r="R239" s="2">
        <v>4</v>
      </c>
      <c r="S239" s="2" t="str">
        <f>VLOOKUP(Tabela2[[#This Row],[Cod Vendedor]],Dim_Vendedores!$A$1:$H$6,2,FALSE)</f>
        <v>Scarlet</v>
      </c>
      <c r="T239" s="17">
        <v>4</v>
      </c>
      <c r="U239" s="17">
        <f>CONCATENATE(Tabela2[[#This Row],[Cod Produto]],Tabela2[[#This Row],[Data]])-1</f>
        <v>943185</v>
      </c>
      <c r="V239" s="3">
        <f>VLOOKUP(Tabela2[[#This Row],[Cod_busca]],Precos!A:H,8,TRUE)*Tabela2[[#This Row],[Qtide Vendida]]</f>
        <v>64</v>
      </c>
      <c r="W239" s="3">
        <f>VLOOKUP(Tabela2[[#This Row],[Cod_busca]],Precos!A:G,7,TRUE)*Tabela2[[#This Row],[Qtide Vendida]]</f>
        <v>40</v>
      </c>
      <c r="X239" s="7">
        <f t="shared" si="11"/>
        <v>24</v>
      </c>
    </row>
    <row r="240" spans="1:24" x14ac:dyDescent="0.3">
      <c r="A240" s="2">
        <v>239</v>
      </c>
      <c r="B240" s="17">
        <v>96</v>
      </c>
      <c r="C240" s="16">
        <f>VLOOKUP(B240,Dim_Periodos!$A$1:$D$181,2,FALSE)</f>
        <v>43196</v>
      </c>
      <c r="D240" s="16" t="str">
        <f>VLOOKUP(B240,Dim_Periodos!$A$1:$D$181,3,FALSE)</f>
        <v>Não</v>
      </c>
      <c r="E240" s="17">
        <f>VLOOKUP(B240,Dim_Periodos!$A$1:$D$181,4,FALSE)</f>
        <v>4</v>
      </c>
      <c r="F240" s="2">
        <v>1</v>
      </c>
      <c r="G240" s="2" t="str">
        <f t="shared" si="12"/>
        <v>Vinhos S.A</v>
      </c>
      <c r="H240" s="2">
        <v>9</v>
      </c>
      <c r="I240" s="2" t="str">
        <f>VLOOKUP(Tabela2[[#This Row],[Cod Produto]],Dim_Produtos!A:B,2,FALSE)</f>
        <v>Vinho Uva Verde</v>
      </c>
      <c r="J240" s="2" t="str">
        <f>VLOOKUP(Tabela2[[#This Row],[Cod Produto]],Dim_Produtos!A:C,3,FALSE)</f>
        <v>Brasil</v>
      </c>
      <c r="K240" s="2">
        <f>VLOOKUP(M240,Dim_Clientes!$A$1:$E$9,5,FALSE)</f>
        <v>3</v>
      </c>
      <c r="L240" s="2" t="str">
        <f>VLOOKUP(K240,Dim_Score!$A$1:$C$6,3,FALSE)</f>
        <v>Bom</v>
      </c>
      <c r="M240" s="2">
        <v>5</v>
      </c>
      <c r="N240" s="2" t="str">
        <f t="shared" si="10"/>
        <v>Antonio Banderas</v>
      </c>
      <c r="O240" s="2">
        <f>VLOOKUP(M240,Dim_Clientes!$A$1:$E$9,4,FALSE)</f>
        <v>2</v>
      </c>
      <c r="P240" s="2" t="str">
        <f>VLOOKUP(O240,Dim_Segmentos!$A$1:$D$4,4,FALSE)</f>
        <v>Jovens recém formados</v>
      </c>
      <c r="Q240" s="2" t="str">
        <f>VLOOKUP(O240,Dim_Segmentos!$A$1:$D$4,3,FALSE)</f>
        <v>Dois Salários</v>
      </c>
      <c r="R240" s="2">
        <v>3</v>
      </c>
      <c r="S240" s="2" t="str">
        <f>VLOOKUP(Tabela2[[#This Row],[Cod Vendedor]],Dim_Vendedores!$A$1:$H$6,2,FALSE)</f>
        <v>Hulk</v>
      </c>
      <c r="T240" s="17">
        <v>3</v>
      </c>
      <c r="U240" s="17">
        <f>CONCATENATE(Tabela2[[#This Row],[Cod Produto]],Tabela2[[#This Row],[Data]])-1</f>
        <v>943195</v>
      </c>
      <c r="V240" s="3">
        <f>VLOOKUP(Tabela2[[#This Row],[Cod_busca]],Precos!A:H,8,TRUE)*Tabela2[[#This Row],[Qtide Vendida]]</f>
        <v>48</v>
      </c>
      <c r="W240" s="3">
        <f>VLOOKUP(Tabela2[[#This Row],[Cod_busca]],Precos!A:G,7,TRUE)*Tabela2[[#This Row],[Qtide Vendida]]</f>
        <v>30</v>
      </c>
      <c r="X240" s="7">
        <f t="shared" si="11"/>
        <v>18</v>
      </c>
    </row>
    <row r="241" spans="1:24" x14ac:dyDescent="0.3">
      <c r="A241" s="2">
        <v>240</v>
      </c>
      <c r="B241" s="17">
        <v>176</v>
      </c>
      <c r="C241" s="16">
        <f>VLOOKUP(B241,Dim_Periodos!$A$1:$D$181,2,FALSE)</f>
        <v>43276</v>
      </c>
      <c r="D241" s="16" t="str">
        <f>VLOOKUP(B241,Dim_Periodos!$A$1:$D$181,3,FALSE)</f>
        <v>Não</v>
      </c>
      <c r="E241" s="17">
        <f>VLOOKUP(B241,Dim_Periodos!$A$1:$D$181,4,FALSE)</f>
        <v>6</v>
      </c>
      <c r="F241" s="2">
        <v>2</v>
      </c>
      <c r="G241" s="2" t="str">
        <f t="shared" si="12"/>
        <v>Uvas S.A</v>
      </c>
      <c r="H241" s="2">
        <v>12</v>
      </c>
      <c r="I241" s="2" t="str">
        <f>VLOOKUP(Tabela2[[#This Row],[Cod Produto]],Dim_Produtos!A:B,2,FALSE)</f>
        <v>Vinho Italiano</v>
      </c>
      <c r="J241" s="2" t="str">
        <f>VLOOKUP(Tabela2[[#This Row],[Cod Produto]],Dim_Produtos!A:C,3,FALSE)</f>
        <v>Itália</v>
      </c>
      <c r="K241" s="2">
        <f>VLOOKUP(M241,Dim_Clientes!$A$1:$E$9,5,FALSE)</f>
        <v>4</v>
      </c>
      <c r="L241" s="2" t="str">
        <f>VLOOKUP(K241,Dim_Score!$A$1:$C$6,3,FALSE)</f>
        <v>Restrições</v>
      </c>
      <c r="M241" s="2">
        <v>8</v>
      </c>
      <c r="N241" s="2" t="str">
        <f t="shared" si="10"/>
        <v>Julia Roberts</v>
      </c>
      <c r="O241" s="2">
        <f>VLOOKUP(M241,Dim_Clientes!$A$1:$E$9,4,FALSE)</f>
        <v>1</v>
      </c>
      <c r="P241" s="2" t="str">
        <f>VLOOKUP(O241,Dim_Segmentos!$A$1:$D$4,4,FALSE)</f>
        <v>Jovens sem renda morando com os pais</v>
      </c>
      <c r="Q241" s="2" t="str">
        <f>VLOOKUP(O241,Dim_Segmentos!$A$1:$D$4,3,FALSE)</f>
        <v>Sem renda</v>
      </c>
      <c r="R241" s="2">
        <v>1</v>
      </c>
      <c r="S241" s="2" t="str">
        <f>VLOOKUP(Tabela2[[#This Row],[Cod Vendedor]],Dim_Vendedores!$A$1:$H$6,2,FALSE)</f>
        <v>Thor</v>
      </c>
      <c r="T241" s="17">
        <v>5</v>
      </c>
      <c r="U241" s="17">
        <f>CONCATENATE(Tabela2[[#This Row],[Cod Produto]],Tabela2[[#This Row],[Data]])-1</f>
        <v>1243275</v>
      </c>
      <c r="V241" s="3">
        <f>VLOOKUP(Tabela2[[#This Row],[Cod_busca]],Precos!A:H,8,TRUE)*Tabela2[[#This Row],[Qtide Vendida]]</f>
        <v>70</v>
      </c>
      <c r="W241" s="3">
        <f>VLOOKUP(Tabela2[[#This Row],[Cod_busca]],Precos!A:G,7,TRUE)*Tabela2[[#This Row],[Qtide Vendida]]</f>
        <v>45</v>
      </c>
      <c r="X241" s="7">
        <f t="shared" si="11"/>
        <v>25</v>
      </c>
    </row>
    <row r="242" spans="1:24" x14ac:dyDescent="0.3">
      <c r="A242" s="2">
        <v>241</v>
      </c>
      <c r="B242" s="17">
        <v>139</v>
      </c>
      <c r="C242" s="16">
        <f>VLOOKUP(B242,Dim_Periodos!$A$1:$D$181,2,FALSE)</f>
        <v>43239</v>
      </c>
      <c r="D242" s="16" t="str">
        <f>VLOOKUP(B242,Dim_Periodos!$A$1:$D$181,3,FALSE)</f>
        <v>Sim</v>
      </c>
      <c r="E242" s="17">
        <f>VLOOKUP(B242,Dim_Periodos!$A$1:$D$181,4,FALSE)</f>
        <v>5</v>
      </c>
      <c r="F242" s="2">
        <v>1</v>
      </c>
      <c r="G242" s="2" t="str">
        <f t="shared" si="12"/>
        <v>Vinhos S.A</v>
      </c>
      <c r="H242" s="2">
        <v>10</v>
      </c>
      <c r="I242" s="2" t="str">
        <f>VLOOKUP(Tabela2[[#This Row],[Cod Produto]],Dim_Produtos!A:B,2,FALSE)</f>
        <v>Vinho Uva Doce</v>
      </c>
      <c r="J242" s="2" t="str">
        <f>VLOOKUP(Tabela2[[#This Row],[Cod Produto]],Dim_Produtos!A:C,3,FALSE)</f>
        <v>Brasil</v>
      </c>
      <c r="K242" s="2">
        <f>VLOOKUP(M242,Dim_Clientes!$A$1:$E$9,5,FALSE)</f>
        <v>1</v>
      </c>
      <c r="L242" s="2" t="str">
        <f>VLOOKUP(K242,Dim_Score!$A$1:$C$6,3,FALSE)</f>
        <v>Excelente</v>
      </c>
      <c r="M242" s="2">
        <v>1</v>
      </c>
      <c r="N242" s="2" t="str">
        <f t="shared" si="10"/>
        <v>Tom Cruise</v>
      </c>
      <c r="O242" s="2">
        <f>VLOOKUP(M242,Dim_Clientes!$A$1:$E$9,4,FALSE)</f>
        <v>1</v>
      </c>
      <c r="P242" s="2" t="str">
        <f>VLOOKUP(O242,Dim_Segmentos!$A$1:$D$4,4,FALSE)</f>
        <v>Jovens sem renda morando com os pais</v>
      </c>
      <c r="Q242" s="2" t="str">
        <f>VLOOKUP(O242,Dim_Segmentos!$A$1:$D$4,3,FALSE)</f>
        <v>Sem renda</v>
      </c>
      <c r="R242" s="2">
        <v>1</v>
      </c>
      <c r="S242" s="2" t="str">
        <f>VLOOKUP(Tabela2[[#This Row],[Cod Vendedor]],Dim_Vendedores!$A$1:$H$6,2,FALSE)</f>
        <v>Thor</v>
      </c>
      <c r="T242" s="17">
        <v>1</v>
      </c>
      <c r="U242" s="17">
        <f>CONCATENATE(Tabela2[[#This Row],[Cod Produto]],Tabela2[[#This Row],[Data]])-1</f>
        <v>1043238</v>
      </c>
      <c r="V242" s="3">
        <f>VLOOKUP(Tabela2[[#This Row],[Cod_busca]],Precos!A:H,8,TRUE)*Tabela2[[#This Row],[Qtide Vendida]]</f>
        <v>17</v>
      </c>
      <c r="W242" s="3">
        <f>VLOOKUP(Tabela2[[#This Row],[Cod_busca]],Precos!A:G,7,TRUE)*Tabela2[[#This Row],[Qtide Vendida]]</f>
        <v>11</v>
      </c>
      <c r="X242" s="7">
        <f t="shared" si="11"/>
        <v>6</v>
      </c>
    </row>
    <row r="243" spans="1:24" x14ac:dyDescent="0.3">
      <c r="A243" s="2">
        <v>242</v>
      </c>
      <c r="B243" s="17">
        <v>54</v>
      </c>
      <c r="C243" s="16">
        <f>VLOOKUP(B243,Dim_Periodos!$A$1:$D$181,2,FALSE)</f>
        <v>43154</v>
      </c>
      <c r="D243" s="16" t="str">
        <f>VLOOKUP(B243,Dim_Periodos!$A$1:$D$181,3,FALSE)</f>
        <v>Não</v>
      </c>
      <c r="E243" s="17">
        <f>VLOOKUP(B243,Dim_Periodos!$A$1:$D$181,4,FALSE)</f>
        <v>2</v>
      </c>
      <c r="F243" s="2">
        <v>2</v>
      </c>
      <c r="G243" s="2" t="str">
        <f t="shared" si="12"/>
        <v>Uvas S.A</v>
      </c>
      <c r="H243" s="2">
        <v>13</v>
      </c>
      <c r="I243" s="2" t="str">
        <f>VLOOKUP(Tabela2[[#This Row],[Cod Produto]],Dim_Produtos!A:B,2,FALSE)</f>
        <v>Vinho Seco</v>
      </c>
      <c r="J243" s="2" t="str">
        <f>VLOOKUP(Tabela2[[#This Row],[Cod Produto]],Dim_Produtos!A:C,3,FALSE)</f>
        <v>Califónia</v>
      </c>
      <c r="K243" s="2">
        <f>VLOOKUP(M243,Dim_Clientes!$A$1:$E$9,5,FALSE)</f>
        <v>1</v>
      </c>
      <c r="L243" s="2" t="str">
        <f>VLOOKUP(K243,Dim_Score!$A$1:$C$6,3,FALSE)</f>
        <v>Excelente</v>
      </c>
      <c r="M243" s="2">
        <v>2</v>
      </c>
      <c r="N243" s="2" t="str">
        <f t="shared" si="10"/>
        <v>Anthony Hopkins</v>
      </c>
      <c r="O243" s="2">
        <f>VLOOKUP(M243,Dim_Clientes!$A$1:$E$9,4,FALSE)</f>
        <v>2</v>
      </c>
      <c r="P243" s="2" t="str">
        <f>VLOOKUP(O243,Dim_Segmentos!$A$1:$D$4,4,FALSE)</f>
        <v>Jovens recém formados</v>
      </c>
      <c r="Q243" s="2" t="str">
        <f>VLOOKUP(O243,Dim_Segmentos!$A$1:$D$4,3,FALSE)</f>
        <v>Dois Salários</v>
      </c>
      <c r="R243" s="2">
        <v>5</v>
      </c>
      <c r="S243" s="2" t="str">
        <f>VLOOKUP(Tabela2[[#This Row],[Cod Vendedor]],Dim_Vendedores!$A$1:$H$6,2,FALSE)</f>
        <v>Gamora</v>
      </c>
      <c r="T243" s="17">
        <v>10</v>
      </c>
      <c r="U243" s="17">
        <f>CONCATENATE(Tabela2[[#This Row],[Cod Produto]],Tabela2[[#This Row],[Data]])-1</f>
        <v>1343153</v>
      </c>
      <c r="V243" s="3">
        <f>VLOOKUP(Tabela2[[#This Row],[Cod_busca]],Precos!A:H,8,TRUE)*Tabela2[[#This Row],[Qtide Vendida]]</f>
        <v>150</v>
      </c>
      <c r="W243" s="3">
        <f>VLOOKUP(Tabela2[[#This Row],[Cod_busca]],Precos!A:G,7,TRUE)*Tabela2[[#This Row],[Qtide Vendida]]</f>
        <v>95</v>
      </c>
      <c r="X243" s="7">
        <f t="shared" si="11"/>
        <v>55</v>
      </c>
    </row>
    <row r="244" spans="1:24" x14ac:dyDescent="0.3">
      <c r="A244" s="2">
        <v>243</v>
      </c>
      <c r="B244" s="17">
        <v>55</v>
      </c>
      <c r="C244" s="16">
        <f>VLOOKUP(B244,Dim_Periodos!$A$1:$D$181,2,FALSE)</f>
        <v>43155</v>
      </c>
      <c r="D244" s="16" t="str">
        <f>VLOOKUP(B244,Dim_Periodos!$A$1:$D$181,3,FALSE)</f>
        <v>Sim</v>
      </c>
      <c r="E244" s="17">
        <f>VLOOKUP(B244,Dim_Periodos!$A$1:$D$181,4,FALSE)</f>
        <v>2</v>
      </c>
      <c r="F244" s="2">
        <v>3</v>
      </c>
      <c r="G244" s="2" t="str">
        <f t="shared" si="12"/>
        <v>Vinhos LTDA</v>
      </c>
      <c r="H244" s="2">
        <v>9</v>
      </c>
      <c r="I244" s="2" t="str">
        <f>VLOOKUP(Tabela2[[#This Row],[Cod Produto]],Dim_Produtos!A:B,2,FALSE)</f>
        <v>Vinho Uva Verde</v>
      </c>
      <c r="J244" s="2" t="str">
        <f>VLOOKUP(Tabela2[[#This Row],[Cod Produto]],Dim_Produtos!A:C,3,FALSE)</f>
        <v>Brasil</v>
      </c>
      <c r="K244" s="2">
        <f>VLOOKUP(M244,Dim_Clientes!$A$1:$E$9,5,FALSE)</f>
        <v>1</v>
      </c>
      <c r="L244" s="2" t="str">
        <f>VLOOKUP(K244,Dim_Score!$A$1:$C$6,3,FALSE)</f>
        <v>Excelente</v>
      </c>
      <c r="M244" s="2">
        <v>1</v>
      </c>
      <c r="N244" s="2" t="str">
        <f t="shared" si="10"/>
        <v>Tom Cruise</v>
      </c>
      <c r="O244" s="2">
        <f>VLOOKUP(M244,Dim_Clientes!$A$1:$E$9,4,FALSE)</f>
        <v>1</v>
      </c>
      <c r="P244" s="2" t="str">
        <f>VLOOKUP(O244,Dim_Segmentos!$A$1:$D$4,4,FALSE)</f>
        <v>Jovens sem renda morando com os pais</v>
      </c>
      <c r="Q244" s="2" t="str">
        <f>VLOOKUP(O244,Dim_Segmentos!$A$1:$D$4,3,FALSE)</f>
        <v>Sem renda</v>
      </c>
      <c r="R244" s="2">
        <v>2</v>
      </c>
      <c r="S244" s="2" t="str">
        <f>VLOOKUP(Tabela2[[#This Row],[Cod Vendedor]],Dim_Vendedores!$A$1:$H$6,2,FALSE)</f>
        <v>Batman</v>
      </c>
      <c r="T244" s="17">
        <v>7</v>
      </c>
      <c r="U244" s="17">
        <f>CONCATENATE(Tabela2[[#This Row],[Cod Produto]],Tabela2[[#This Row],[Data]])-1</f>
        <v>943154</v>
      </c>
      <c r="V244" s="3">
        <f>VLOOKUP(Tabela2[[#This Row],[Cod_busca]],Precos!A:H,8,TRUE)*Tabela2[[#This Row],[Qtide Vendida]]</f>
        <v>112</v>
      </c>
      <c r="W244" s="3">
        <f>VLOOKUP(Tabela2[[#This Row],[Cod_busca]],Precos!A:G,7,TRUE)*Tabela2[[#This Row],[Qtide Vendida]]</f>
        <v>70</v>
      </c>
      <c r="X244" s="7">
        <f t="shared" si="11"/>
        <v>42</v>
      </c>
    </row>
    <row r="245" spans="1:24" x14ac:dyDescent="0.3">
      <c r="A245" s="2">
        <v>244</v>
      </c>
      <c r="B245" s="17">
        <v>63</v>
      </c>
      <c r="C245" s="16">
        <f>VLOOKUP(B245,Dim_Periodos!$A$1:$D$181,2,FALSE)</f>
        <v>43163</v>
      </c>
      <c r="D245" s="16" t="str">
        <f>VLOOKUP(B245,Dim_Periodos!$A$1:$D$181,3,FALSE)</f>
        <v>Sim</v>
      </c>
      <c r="E245" s="17">
        <f>VLOOKUP(B245,Dim_Periodos!$A$1:$D$181,4,FALSE)</f>
        <v>3</v>
      </c>
      <c r="F245" s="2">
        <v>1</v>
      </c>
      <c r="G245" s="2" t="str">
        <f t="shared" si="12"/>
        <v>Vinhos S.A</v>
      </c>
      <c r="H245" s="2">
        <v>11</v>
      </c>
      <c r="I245" s="2" t="str">
        <f>VLOOKUP(Tabela2[[#This Row],[Cod Produto]],Dim_Produtos!A:B,2,FALSE)</f>
        <v>Vinho Português</v>
      </c>
      <c r="J245" s="2" t="str">
        <f>VLOOKUP(Tabela2[[#This Row],[Cod Produto]],Dim_Produtos!A:C,3,FALSE)</f>
        <v>Portugal</v>
      </c>
      <c r="K245" s="2">
        <f>VLOOKUP(M245,Dim_Clientes!$A$1:$E$9,5,FALSE)</f>
        <v>4</v>
      </c>
      <c r="L245" s="2" t="str">
        <f>VLOOKUP(K245,Dim_Score!$A$1:$C$6,3,FALSE)</f>
        <v>Restrições</v>
      </c>
      <c r="M245" s="2">
        <v>8</v>
      </c>
      <c r="N245" s="2" t="str">
        <f t="shared" si="10"/>
        <v>Julia Roberts</v>
      </c>
      <c r="O245" s="2">
        <f>VLOOKUP(M245,Dim_Clientes!$A$1:$E$9,4,FALSE)</f>
        <v>1</v>
      </c>
      <c r="P245" s="2" t="str">
        <f>VLOOKUP(O245,Dim_Segmentos!$A$1:$D$4,4,FALSE)</f>
        <v>Jovens sem renda morando com os pais</v>
      </c>
      <c r="Q245" s="2" t="str">
        <f>VLOOKUP(O245,Dim_Segmentos!$A$1:$D$4,3,FALSE)</f>
        <v>Sem renda</v>
      </c>
      <c r="R245" s="2">
        <v>3</v>
      </c>
      <c r="S245" s="2" t="str">
        <f>VLOOKUP(Tabela2[[#This Row],[Cod Vendedor]],Dim_Vendedores!$A$1:$H$6,2,FALSE)</f>
        <v>Hulk</v>
      </c>
      <c r="T245" s="17">
        <v>6</v>
      </c>
      <c r="U245" s="17">
        <f>CONCATENATE(Tabela2[[#This Row],[Cod Produto]],Tabela2[[#This Row],[Data]])-1</f>
        <v>1143162</v>
      </c>
      <c r="V245" s="3">
        <f>VLOOKUP(Tabela2[[#This Row],[Cod_busca]],Precos!A:H,8,TRUE)*Tabela2[[#This Row],[Qtide Vendida]]</f>
        <v>102</v>
      </c>
      <c r="W245" s="3">
        <f>VLOOKUP(Tabela2[[#This Row],[Cod_busca]],Precos!A:G,7,TRUE)*Tabela2[[#This Row],[Qtide Vendida]]</f>
        <v>66</v>
      </c>
      <c r="X245" s="7">
        <f t="shared" si="11"/>
        <v>36</v>
      </c>
    </row>
    <row r="246" spans="1:24" x14ac:dyDescent="0.3">
      <c r="A246" s="2">
        <v>245</v>
      </c>
      <c r="B246" s="17">
        <v>17</v>
      </c>
      <c r="C246" s="16">
        <f>VLOOKUP(B246,Dim_Periodos!$A$1:$D$181,2,FALSE)</f>
        <v>43117</v>
      </c>
      <c r="D246" s="16" t="str">
        <f>VLOOKUP(B246,Dim_Periodos!$A$1:$D$181,3,FALSE)</f>
        <v>Não</v>
      </c>
      <c r="E246" s="17">
        <f>VLOOKUP(B246,Dim_Periodos!$A$1:$D$181,4,FALSE)</f>
        <v>1</v>
      </c>
      <c r="F246" s="2">
        <v>1</v>
      </c>
      <c r="G246" s="2" t="str">
        <f t="shared" si="12"/>
        <v>Vinhos S.A</v>
      </c>
      <c r="H246" s="2">
        <v>13</v>
      </c>
      <c r="I246" s="2" t="str">
        <f>VLOOKUP(Tabela2[[#This Row],[Cod Produto]],Dim_Produtos!A:B,2,FALSE)</f>
        <v>Vinho Seco</v>
      </c>
      <c r="J246" s="2" t="str">
        <f>VLOOKUP(Tabela2[[#This Row],[Cod Produto]],Dim_Produtos!A:C,3,FALSE)</f>
        <v>Califónia</v>
      </c>
      <c r="K246" s="2">
        <f>VLOOKUP(M246,Dim_Clientes!$A$1:$E$9,5,FALSE)</f>
        <v>4</v>
      </c>
      <c r="L246" s="2" t="str">
        <f>VLOOKUP(K246,Dim_Score!$A$1:$C$6,3,FALSE)</f>
        <v>Restrições</v>
      </c>
      <c r="M246" s="2">
        <v>6</v>
      </c>
      <c r="N246" s="2" t="str">
        <f t="shared" si="10"/>
        <v>George Clooney</v>
      </c>
      <c r="O246" s="2">
        <f>VLOOKUP(M246,Dim_Clientes!$A$1:$E$9,4,FALSE)</f>
        <v>1</v>
      </c>
      <c r="P246" s="2" t="str">
        <f>VLOOKUP(O246,Dim_Segmentos!$A$1:$D$4,4,FALSE)</f>
        <v>Jovens sem renda morando com os pais</v>
      </c>
      <c r="Q246" s="2" t="str">
        <f>VLOOKUP(O246,Dim_Segmentos!$A$1:$D$4,3,FALSE)</f>
        <v>Sem renda</v>
      </c>
      <c r="R246" s="2">
        <v>3</v>
      </c>
      <c r="S246" s="2" t="str">
        <f>VLOOKUP(Tabela2[[#This Row],[Cod Vendedor]],Dim_Vendedores!$A$1:$H$6,2,FALSE)</f>
        <v>Hulk</v>
      </c>
      <c r="T246" s="17">
        <v>1</v>
      </c>
      <c r="U246" s="17">
        <f>CONCATENATE(Tabela2[[#This Row],[Cod Produto]],Tabela2[[#This Row],[Data]])-1</f>
        <v>1343116</v>
      </c>
      <c r="V246" s="3">
        <f>VLOOKUP(Tabela2[[#This Row],[Cod_busca]],Precos!A:H,8,TRUE)*Tabela2[[#This Row],[Qtide Vendida]]</f>
        <v>15</v>
      </c>
      <c r="W246" s="3">
        <f>VLOOKUP(Tabela2[[#This Row],[Cod_busca]],Precos!A:G,7,TRUE)*Tabela2[[#This Row],[Qtide Vendida]]</f>
        <v>9.5</v>
      </c>
      <c r="X246" s="7">
        <f t="shared" si="11"/>
        <v>5.5</v>
      </c>
    </row>
    <row r="247" spans="1:24" x14ac:dyDescent="0.3">
      <c r="A247" s="2">
        <v>246</v>
      </c>
      <c r="B247" s="17">
        <v>131</v>
      </c>
      <c r="C247" s="16">
        <f>VLOOKUP(B247,Dim_Periodos!$A$1:$D$181,2,FALSE)</f>
        <v>43231</v>
      </c>
      <c r="D247" s="16" t="str">
        <f>VLOOKUP(B247,Dim_Periodos!$A$1:$D$181,3,FALSE)</f>
        <v>Não</v>
      </c>
      <c r="E247" s="17">
        <f>VLOOKUP(B247,Dim_Periodos!$A$1:$D$181,4,FALSE)</f>
        <v>5</v>
      </c>
      <c r="F247" s="2">
        <v>1</v>
      </c>
      <c r="G247" s="2" t="str">
        <f t="shared" si="12"/>
        <v>Vinhos S.A</v>
      </c>
      <c r="H247" s="2">
        <v>14</v>
      </c>
      <c r="I247" s="2" t="str">
        <f>VLOOKUP(Tabela2[[#This Row],[Cod Produto]],Dim_Produtos!A:B,2,FALSE)</f>
        <v>Vinho Tinto</v>
      </c>
      <c r="J247" s="2" t="str">
        <f>VLOOKUP(Tabela2[[#This Row],[Cod Produto]],Dim_Produtos!A:C,3,FALSE)</f>
        <v>Inglaterra</v>
      </c>
      <c r="K247" s="2">
        <f>VLOOKUP(M247,Dim_Clientes!$A$1:$E$9,5,FALSE)</f>
        <v>4</v>
      </c>
      <c r="L247" s="2" t="str">
        <f>VLOOKUP(K247,Dim_Score!$A$1:$C$6,3,FALSE)</f>
        <v>Restrições</v>
      </c>
      <c r="M247" s="2">
        <v>8</v>
      </c>
      <c r="N247" s="2" t="str">
        <f t="shared" si="10"/>
        <v>Julia Roberts</v>
      </c>
      <c r="O247" s="2">
        <f>VLOOKUP(M247,Dim_Clientes!$A$1:$E$9,4,FALSE)</f>
        <v>1</v>
      </c>
      <c r="P247" s="2" t="str">
        <f>VLOOKUP(O247,Dim_Segmentos!$A$1:$D$4,4,FALSE)</f>
        <v>Jovens sem renda morando com os pais</v>
      </c>
      <c r="Q247" s="2" t="str">
        <f>VLOOKUP(O247,Dim_Segmentos!$A$1:$D$4,3,FALSE)</f>
        <v>Sem renda</v>
      </c>
      <c r="R247" s="2">
        <v>3</v>
      </c>
      <c r="S247" s="2" t="str">
        <f>VLOOKUP(Tabela2[[#This Row],[Cod Vendedor]],Dim_Vendedores!$A$1:$H$6,2,FALSE)</f>
        <v>Hulk</v>
      </c>
      <c r="T247" s="17">
        <v>3</v>
      </c>
      <c r="U247" s="17">
        <f>CONCATENATE(Tabela2[[#This Row],[Cod Produto]],Tabela2[[#This Row],[Data]])-1</f>
        <v>1443230</v>
      </c>
      <c r="V247" s="3">
        <f>VLOOKUP(Tabela2[[#This Row],[Cod_busca]],Precos!A:H,8,TRUE)*Tabela2[[#This Row],[Qtide Vendida]]</f>
        <v>48</v>
      </c>
      <c r="W247" s="3">
        <f>VLOOKUP(Tabela2[[#This Row],[Cod_busca]],Precos!A:G,7,TRUE)*Tabela2[[#This Row],[Qtide Vendida]]</f>
        <v>30</v>
      </c>
      <c r="X247" s="7">
        <f t="shared" si="11"/>
        <v>18</v>
      </c>
    </row>
    <row r="248" spans="1:24" x14ac:dyDescent="0.3">
      <c r="A248" s="2">
        <v>247</v>
      </c>
      <c r="B248" s="17">
        <v>64</v>
      </c>
      <c r="C248" s="16">
        <f>VLOOKUP(B248,Dim_Periodos!$A$1:$D$181,2,FALSE)</f>
        <v>43164</v>
      </c>
      <c r="D248" s="16" t="str">
        <f>VLOOKUP(B248,Dim_Periodos!$A$1:$D$181,3,FALSE)</f>
        <v>Não</v>
      </c>
      <c r="E248" s="17">
        <f>VLOOKUP(B248,Dim_Periodos!$A$1:$D$181,4,FALSE)</f>
        <v>3</v>
      </c>
      <c r="F248" s="2">
        <v>4</v>
      </c>
      <c r="G248" s="2" t="str">
        <f t="shared" si="12"/>
        <v>Vinhos Ouro</v>
      </c>
      <c r="H248" s="2">
        <v>11</v>
      </c>
      <c r="I248" s="2" t="str">
        <f>VLOOKUP(Tabela2[[#This Row],[Cod Produto]],Dim_Produtos!A:B,2,FALSE)</f>
        <v>Vinho Português</v>
      </c>
      <c r="J248" s="2" t="str">
        <f>VLOOKUP(Tabela2[[#This Row],[Cod Produto]],Dim_Produtos!A:C,3,FALSE)</f>
        <v>Portugal</v>
      </c>
      <c r="K248" s="2">
        <f>VLOOKUP(M248,Dim_Clientes!$A$1:$E$9,5,FALSE)</f>
        <v>3</v>
      </c>
      <c r="L248" s="2" t="str">
        <f>VLOOKUP(K248,Dim_Score!$A$1:$C$6,3,FALSE)</f>
        <v>Bom</v>
      </c>
      <c r="M248" s="2">
        <v>5</v>
      </c>
      <c r="N248" s="2" t="str">
        <f t="shared" si="10"/>
        <v>Antonio Banderas</v>
      </c>
      <c r="O248" s="2">
        <f>VLOOKUP(M248,Dim_Clientes!$A$1:$E$9,4,FALSE)</f>
        <v>2</v>
      </c>
      <c r="P248" s="2" t="str">
        <f>VLOOKUP(O248,Dim_Segmentos!$A$1:$D$4,4,FALSE)</f>
        <v>Jovens recém formados</v>
      </c>
      <c r="Q248" s="2" t="str">
        <f>VLOOKUP(O248,Dim_Segmentos!$A$1:$D$4,3,FALSE)</f>
        <v>Dois Salários</v>
      </c>
      <c r="R248" s="2">
        <v>4</v>
      </c>
      <c r="S248" s="2" t="str">
        <f>VLOOKUP(Tabela2[[#This Row],[Cod Vendedor]],Dim_Vendedores!$A$1:$H$6,2,FALSE)</f>
        <v>Scarlet</v>
      </c>
      <c r="T248" s="17">
        <v>8</v>
      </c>
      <c r="U248" s="17">
        <f>CONCATENATE(Tabela2[[#This Row],[Cod Produto]],Tabela2[[#This Row],[Data]])-1</f>
        <v>1143163</v>
      </c>
      <c r="V248" s="3">
        <f>VLOOKUP(Tabela2[[#This Row],[Cod_busca]],Precos!A:H,8,TRUE)*Tabela2[[#This Row],[Qtide Vendida]]</f>
        <v>136</v>
      </c>
      <c r="W248" s="3">
        <f>VLOOKUP(Tabela2[[#This Row],[Cod_busca]],Precos!A:G,7,TRUE)*Tabela2[[#This Row],[Qtide Vendida]]</f>
        <v>88</v>
      </c>
      <c r="X248" s="7">
        <f t="shared" si="11"/>
        <v>48</v>
      </c>
    </row>
    <row r="249" spans="1:24" x14ac:dyDescent="0.3">
      <c r="A249" s="2">
        <v>248</v>
      </c>
      <c r="B249" s="17">
        <v>26</v>
      </c>
      <c r="C249" s="16">
        <f>VLOOKUP(B249,Dim_Periodos!$A$1:$D$181,2,FALSE)</f>
        <v>43126</v>
      </c>
      <c r="D249" s="16" t="str">
        <f>VLOOKUP(B249,Dim_Periodos!$A$1:$D$181,3,FALSE)</f>
        <v>Não</v>
      </c>
      <c r="E249" s="17">
        <f>VLOOKUP(B249,Dim_Periodos!$A$1:$D$181,4,FALSE)</f>
        <v>1</v>
      </c>
      <c r="F249" s="2">
        <v>1</v>
      </c>
      <c r="G249" s="2" t="str">
        <f t="shared" si="12"/>
        <v>Vinhos S.A</v>
      </c>
      <c r="H249" s="2">
        <v>9</v>
      </c>
      <c r="I249" s="2" t="str">
        <f>VLOOKUP(Tabela2[[#This Row],[Cod Produto]],Dim_Produtos!A:B,2,FALSE)</f>
        <v>Vinho Uva Verde</v>
      </c>
      <c r="J249" s="2" t="str">
        <f>VLOOKUP(Tabela2[[#This Row],[Cod Produto]],Dim_Produtos!A:C,3,FALSE)</f>
        <v>Brasil</v>
      </c>
      <c r="K249" s="2">
        <f>VLOOKUP(M249,Dim_Clientes!$A$1:$E$9,5,FALSE)</f>
        <v>2</v>
      </c>
      <c r="L249" s="2" t="str">
        <f>VLOOKUP(K249,Dim_Score!$A$1:$C$6,3,FALSE)</f>
        <v xml:space="preserve">Muito Bom </v>
      </c>
      <c r="M249" s="2">
        <v>4</v>
      </c>
      <c r="N249" s="2" t="str">
        <f t="shared" si="10"/>
        <v>Al Pacino</v>
      </c>
      <c r="O249" s="2">
        <f>VLOOKUP(M249,Dim_Clientes!$A$1:$E$9,4,FALSE)</f>
        <v>3</v>
      </c>
      <c r="P249" s="2" t="str">
        <f>VLOOKUP(O249,Dim_Segmentos!$A$1:$D$4,4,FALSE)</f>
        <v>Adultos experientes e estáveis Financeiramente</v>
      </c>
      <c r="Q249" s="2" t="str">
        <f>VLOOKUP(O249,Dim_Segmentos!$A$1:$D$4,3,FALSE)</f>
        <v>Até dez salários</v>
      </c>
      <c r="R249" s="2">
        <v>1</v>
      </c>
      <c r="S249" s="2" t="str">
        <f>VLOOKUP(Tabela2[[#This Row],[Cod Vendedor]],Dim_Vendedores!$A$1:$H$6,2,FALSE)</f>
        <v>Thor</v>
      </c>
      <c r="T249" s="17">
        <v>1</v>
      </c>
      <c r="U249" s="17">
        <f>CONCATENATE(Tabela2[[#This Row],[Cod Produto]],Tabela2[[#This Row],[Data]])-1</f>
        <v>943125</v>
      </c>
      <c r="V249" s="3">
        <f>VLOOKUP(Tabela2[[#This Row],[Cod_busca]],Precos!A:H,8,TRUE)*Tabela2[[#This Row],[Qtide Vendida]]</f>
        <v>16</v>
      </c>
      <c r="W249" s="3">
        <f>VLOOKUP(Tabela2[[#This Row],[Cod_busca]],Precos!A:G,7,TRUE)*Tabela2[[#This Row],[Qtide Vendida]]</f>
        <v>10</v>
      </c>
      <c r="X249" s="7">
        <f t="shared" si="11"/>
        <v>6</v>
      </c>
    </row>
    <row r="250" spans="1:24" x14ac:dyDescent="0.3">
      <c r="A250" s="2">
        <v>249</v>
      </c>
      <c r="B250" s="17">
        <v>156</v>
      </c>
      <c r="C250" s="16">
        <f>VLOOKUP(B250,Dim_Periodos!$A$1:$D$181,2,FALSE)</f>
        <v>43256</v>
      </c>
      <c r="D250" s="16" t="str">
        <f>VLOOKUP(B250,Dim_Periodos!$A$1:$D$181,3,FALSE)</f>
        <v>Não</v>
      </c>
      <c r="E250" s="17">
        <f>VLOOKUP(B250,Dim_Periodos!$A$1:$D$181,4,FALSE)</f>
        <v>6</v>
      </c>
      <c r="F250" s="2">
        <v>1</v>
      </c>
      <c r="G250" s="2" t="str">
        <f t="shared" si="12"/>
        <v>Vinhos S.A</v>
      </c>
      <c r="H250" s="2">
        <v>10</v>
      </c>
      <c r="I250" s="2" t="str">
        <f>VLOOKUP(Tabela2[[#This Row],[Cod Produto]],Dim_Produtos!A:B,2,FALSE)</f>
        <v>Vinho Uva Doce</v>
      </c>
      <c r="J250" s="2" t="str">
        <f>VLOOKUP(Tabela2[[#This Row],[Cod Produto]],Dim_Produtos!A:C,3,FALSE)</f>
        <v>Brasil</v>
      </c>
      <c r="K250" s="2">
        <f>VLOOKUP(M250,Dim_Clientes!$A$1:$E$9,5,FALSE)</f>
        <v>3</v>
      </c>
      <c r="L250" s="2" t="str">
        <f>VLOOKUP(K250,Dim_Score!$A$1:$C$6,3,FALSE)</f>
        <v>Bom</v>
      </c>
      <c r="M250" s="2">
        <v>5</v>
      </c>
      <c r="N250" s="2" t="str">
        <f t="shared" si="10"/>
        <v>Antonio Banderas</v>
      </c>
      <c r="O250" s="2">
        <f>VLOOKUP(M250,Dim_Clientes!$A$1:$E$9,4,FALSE)</f>
        <v>2</v>
      </c>
      <c r="P250" s="2" t="str">
        <f>VLOOKUP(O250,Dim_Segmentos!$A$1:$D$4,4,FALSE)</f>
        <v>Jovens recém formados</v>
      </c>
      <c r="Q250" s="2" t="str">
        <f>VLOOKUP(O250,Dim_Segmentos!$A$1:$D$4,3,FALSE)</f>
        <v>Dois Salários</v>
      </c>
      <c r="R250" s="2">
        <v>5</v>
      </c>
      <c r="S250" s="2" t="str">
        <f>VLOOKUP(Tabela2[[#This Row],[Cod Vendedor]],Dim_Vendedores!$A$1:$H$6,2,FALSE)</f>
        <v>Gamora</v>
      </c>
      <c r="T250" s="17">
        <v>1</v>
      </c>
      <c r="U250" s="17">
        <f>CONCATENATE(Tabela2[[#This Row],[Cod Produto]],Tabela2[[#This Row],[Data]])-1</f>
        <v>1043255</v>
      </c>
      <c r="V250" s="3">
        <f>VLOOKUP(Tabela2[[#This Row],[Cod_busca]],Precos!A:H,8,TRUE)*Tabela2[[#This Row],[Qtide Vendida]]</f>
        <v>17</v>
      </c>
      <c r="W250" s="3">
        <f>VLOOKUP(Tabela2[[#This Row],[Cod_busca]],Precos!A:G,7,TRUE)*Tabela2[[#This Row],[Qtide Vendida]]</f>
        <v>11</v>
      </c>
      <c r="X250" s="7">
        <f t="shared" si="11"/>
        <v>6</v>
      </c>
    </row>
    <row r="251" spans="1:24" x14ac:dyDescent="0.3">
      <c r="A251" s="2">
        <v>250</v>
      </c>
      <c r="B251" s="17">
        <v>79</v>
      </c>
      <c r="C251" s="16">
        <f>VLOOKUP(B251,Dim_Periodos!$A$1:$D$181,2,FALSE)</f>
        <v>43179</v>
      </c>
      <c r="D251" s="16" t="str">
        <f>VLOOKUP(B251,Dim_Periodos!$A$1:$D$181,3,FALSE)</f>
        <v>Não</v>
      </c>
      <c r="E251" s="17">
        <f>VLOOKUP(B251,Dim_Periodos!$A$1:$D$181,4,FALSE)</f>
        <v>3</v>
      </c>
      <c r="F251" s="2">
        <v>4</v>
      </c>
      <c r="G251" s="2" t="str">
        <f t="shared" si="12"/>
        <v>Vinhos Ouro</v>
      </c>
      <c r="H251" s="2">
        <v>13</v>
      </c>
      <c r="I251" s="2" t="str">
        <f>VLOOKUP(Tabela2[[#This Row],[Cod Produto]],Dim_Produtos!A:B,2,FALSE)</f>
        <v>Vinho Seco</v>
      </c>
      <c r="J251" s="2" t="str">
        <f>VLOOKUP(Tabela2[[#This Row],[Cod Produto]],Dim_Produtos!A:C,3,FALSE)</f>
        <v>Califónia</v>
      </c>
      <c r="K251" s="2">
        <f>VLOOKUP(M251,Dim_Clientes!$A$1:$E$9,5,FALSE)</f>
        <v>2</v>
      </c>
      <c r="L251" s="2" t="str">
        <f>VLOOKUP(K251,Dim_Score!$A$1:$C$6,3,FALSE)</f>
        <v xml:space="preserve">Muito Bom </v>
      </c>
      <c r="M251" s="2">
        <v>4</v>
      </c>
      <c r="N251" s="2" t="str">
        <f t="shared" ref="N251:N306" si="13">VLOOKUP(M251,Tabela_Clientes,2,FALSE)</f>
        <v>Al Pacino</v>
      </c>
      <c r="O251" s="2">
        <f>VLOOKUP(M251,Dim_Clientes!$A$1:$E$9,4,FALSE)</f>
        <v>3</v>
      </c>
      <c r="P251" s="2" t="str">
        <f>VLOOKUP(O251,Dim_Segmentos!$A$1:$D$4,4,FALSE)</f>
        <v>Adultos experientes e estáveis Financeiramente</v>
      </c>
      <c r="Q251" s="2" t="str">
        <f>VLOOKUP(O251,Dim_Segmentos!$A$1:$D$4,3,FALSE)</f>
        <v>Até dez salários</v>
      </c>
      <c r="R251" s="2">
        <v>1</v>
      </c>
      <c r="S251" s="2" t="str">
        <f>VLOOKUP(Tabela2[[#This Row],[Cod Vendedor]],Dim_Vendedores!$A$1:$H$6,2,FALSE)</f>
        <v>Thor</v>
      </c>
      <c r="T251" s="17">
        <v>8</v>
      </c>
      <c r="U251" s="17">
        <f>CONCATENATE(Tabela2[[#This Row],[Cod Produto]],Tabela2[[#This Row],[Data]])-1</f>
        <v>1343178</v>
      </c>
      <c r="V251" s="3">
        <f>VLOOKUP(Tabela2[[#This Row],[Cod_busca]],Precos!A:H,8,TRUE)*Tabela2[[#This Row],[Qtide Vendida]]</f>
        <v>120</v>
      </c>
      <c r="W251" s="3">
        <f>VLOOKUP(Tabela2[[#This Row],[Cod_busca]],Precos!A:G,7,TRUE)*Tabela2[[#This Row],[Qtide Vendida]]</f>
        <v>76</v>
      </c>
      <c r="X251" s="7">
        <f t="shared" ref="X251:X306" si="14">V251-W251</f>
        <v>44</v>
      </c>
    </row>
    <row r="252" spans="1:24" x14ac:dyDescent="0.3">
      <c r="A252" s="2">
        <v>251</v>
      </c>
      <c r="B252" s="17">
        <v>82</v>
      </c>
      <c r="C252" s="16">
        <f>VLOOKUP(B252,Dim_Periodos!$A$1:$D$181,2,FALSE)</f>
        <v>43182</v>
      </c>
      <c r="D252" s="16" t="str">
        <f>VLOOKUP(B252,Dim_Periodos!$A$1:$D$181,3,FALSE)</f>
        <v>Não</v>
      </c>
      <c r="E252" s="17">
        <f>VLOOKUP(B252,Dim_Periodos!$A$1:$D$181,4,FALSE)</f>
        <v>3</v>
      </c>
      <c r="F252" s="2">
        <v>3</v>
      </c>
      <c r="G252" s="2" t="str">
        <f t="shared" si="12"/>
        <v>Vinhos LTDA</v>
      </c>
      <c r="H252" s="2">
        <v>12</v>
      </c>
      <c r="I252" s="2" t="str">
        <f>VLOOKUP(Tabela2[[#This Row],[Cod Produto]],Dim_Produtos!A:B,2,FALSE)</f>
        <v>Vinho Italiano</v>
      </c>
      <c r="J252" s="2" t="str">
        <f>VLOOKUP(Tabela2[[#This Row],[Cod Produto]],Dim_Produtos!A:C,3,FALSE)</f>
        <v>Itália</v>
      </c>
      <c r="K252" s="2">
        <f>VLOOKUP(M252,Dim_Clientes!$A$1:$E$9,5,FALSE)</f>
        <v>2</v>
      </c>
      <c r="L252" s="2" t="str">
        <f>VLOOKUP(K252,Dim_Score!$A$1:$C$6,3,FALSE)</f>
        <v xml:space="preserve">Muito Bom </v>
      </c>
      <c r="M252" s="2">
        <v>3</v>
      </c>
      <c r="N252" s="2" t="str">
        <f t="shared" si="13"/>
        <v>Orlando Bloom</v>
      </c>
      <c r="O252" s="2">
        <f>VLOOKUP(M252,Dim_Clientes!$A$1:$E$9,4,FALSE)</f>
        <v>3</v>
      </c>
      <c r="P252" s="2" t="str">
        <f>VLOOKUP(O252,Dim_Segmentos!$A$1:$D$4,4,FALSE)</f>
        <v>Adultos experientes e estáveis Financeiramente</v>
      </c>
      <c r="Q252" s="2" t="str">
        <f>VLOOKUP(O252,Dim_Segmentos!$A$1:$D$4,3,FALSE)</f>
        <v>Até dez salários</v>
      </c>
      <c r="R252" s="2">
        <v>4</v>
      </c>
      <c r="S252" s="2" t="str">
        <f>VLOOKUP(Tabela2[[#This Row],[Cod Vendedor]],Dim_Vendedores!$A$1:$H$6,2,FALSE)</f>
        <v>Scarlet</v>
      </c>
      <c r="T252" s="17">
        <v>6</v>
      </c>
      <c r="U252" s="17">
        <f>CONCATENATE(Tabela2[[#This Row],[Cod Produto]],Tabela2[[#This Row],[Data]])-1</f>
        <v>1243181</v>
      </c>
      <c r="V252" s="3">
        <f>VLOOKUP(Tabela2[[#This Row],[Cod_busca]],Precos!A:H,8,TRUE)*Tabela2[[#This Row],[Qtide Vendida]]</f>
        <v>102</v>
      </c>
      <c r="W252" s="3">
        <f>VLOOKUP(Tabela2[[#This Row],[Cod_busca]],Precos!A:G,7,TRUE)*Tabela2[[#This Row],[Qtide Vendida]]</f>
        <v>54</v>
      </c>
      <c r="X252" s="7">
        <f t="shared" si="14"/>
        <v>48</v>
      </c>
    </row>
    <row r="253" spans="1:24" x14ac:dyDescent="0.3">
      <c r="A253" s="2">
        <v>252</v>
      </c>
      <c r="B253" s="17">
        <v>109</v>
      </c>
      <c r="C253" s="16">
        <f>VLOOKUP(B253,Dim_Periodos!$A$1:$D$181,2,FALSE)</f>
        <v>43209</v>
      </c>
      <c r="D253" s="16" t="str">
        <f>VLOOKUP(B253,Dim_Periodos!$A$1:$D$181,3,FALSE)</f>
        <v>Não</v>
      </c>
      <c r="E253" s="17">
        <f>VLOOKUP(B253,Dim_Periodos!$A$1:$D$181,4,FALSE)</f>
        <v>4</v>
      </c>
      <c r="F253" s="2">
        <v>4</v>
      </c>
      <c r="G253" s="2" t="str">
        <f t="shared" si="12"/>
        <v>Vinhos Ouro</v>
      </c>
      <c r="H253" s="2">
        <v>11</v>
      </c>
      <c r="I253" s="2" t="str">
        <f>VLOOKUP(Tabela2[[#This Row],[Cod Produto]],Dim_Produtos!A:B,2,FALSE)</f>
        <v>Vinho Português</v>
      </c>
      <c r="J253" s="2" t="str">
        <f>VLOOKUP(Tabela2[[#This Row],[Cod Produto]],Dim_Produtos!A:C,3,FALSE)</f>
        <v>Portugal</v>
      </c>
      <c r="K253" s="2">
        <f>VLOOKUP(M253,Dim_Clientes!$A$1:$E$9,5,FALSE)</f>
        <v>4</v>
      </c>
      <c r="L253" s="2" t="str">
        <f>VLOOKUP(K253,Dim_Score!$A$1:$C$6,3,FALSE)</f>
        <v>Restrições</v>
      </c>
      <c r="M253" s="2">
        <v>8</v>
      </c>
      <c r="N253" s="2" t="str">
        <f t="shared" si="13"/>
        <v>Julia Roberts</v>
      </c>
      <c r="O253" s="2">
        <f>VLOOKUP(M253,Dim_Clientes!$A$1:$E$9,4,FALSE)</f>
        <v>1</v>
      </c>
      <c r="P253" s="2" t="str">
        <f>VLOOKUP(O253,Dim_Segmentos!$A$1:$D$4,4,FALSE)</f>
        <v>Jovens sem renda morando com os pais</v>
      </c>
      <c r="Q253" s="2" t="str">
        <f>VLOOKUP(O253,Dim_Segmentos!$A$1:$D$4,3,FALSE)</f>
        <v>Sem renda</v>
      </c>
      <c r="R253" s="2">
        <v>2</v>
      </c>
      <c r="S253" s="2" t="str">
        <f>VLOOKUP(Tabela2[[#This Row],[Cod Vendedor]],Dim_Vendedores!$A$1:$H$6,2,FALSE)</f>
        <v>Batman</v>
      </c>
      <c r="T253" s="17">
        <v>1</v>
      </c>
      <c r="U253" s="17">
        <f>CONCATENATE(Tabela2[[#This Row],[Cod Produto]],Tabela2[[#This Row],[Data]])-1</f>
        <v>1143208</v>
      </c>
      <c r="V253" s="3">
        <f>VLOOKUP(Tabela2[[#This Row],[Cod_busca]],Precos!A:H,8,TRUE)*Tabela2[[#This Row],[Qtide Vendida]]</f>
        <v>17</v>
      </c>
      <c r="W253" s="3">
        <f>VLOOKUP(Tabela2[[#This Row],[Cod_busca]],Precos!A:G,7,TRUE)*Tabela2[[#This Row],[Qtide Vendida]]</f>
        <v>11</v>
      </c>
      <c r="X253" s="7">
        <f t="shared" si="14"/>
        <v>6</v>
      </c>
    </row>
    <row r="254" spans="1:24" x14ac:dyDescent="0.3">
      <c r="A254" s="2">
        <v>253</v>
      </c>
      <c r="B254" s="17">
        <v>156</v>
      </c>
      <c r="C254" s="16">
        <f>VLOOKUP(B254,Dim_Periodos!$A$1:$D$181,2,FALSE)</f>
        <v>43256</v>
      </c>
      <c r="D254" s="16" t="str">
        <f>VLOOKUP(B254,Dim_Periodos!$A$1:$D$181,3,FALSE)</f>
        <v>Não</v>
      </c>
      <c r="E254" s="17">
        <f>VLOOKUP(B254,Dim_Periodos!$A$1:$D$181,4,FALSE)</f>
        <v>6</v>
      </c>
      <c r="F254" s="2">
        <v>4</v>
      </c>
      <c r="G254" s="2" t="str">
        <f t="shared" si="12"/>
        <v>Vinhos Ouro</v>
      </c>
      <c r="H254" s="2">
        <v>10</v>
      </c>
      <c r="I254" s="2" t="str">
        <f>VLOOKUP(Tabela2[[#This Row],[Cod Produto]],Dim_Produtos!A:B,2,FALSE)</f>
        <v>Vinho Uva Doce</v>
      </c>
      <c r="J254" s="2" t="str">
        <f>VLOOKUP(Tabela2[[#This Row],[Cod Produto]],Dim_Produtos!A:C,3,FALSE)</f>
        <v>Brasil</v>
      </c>
      <c r="K254" s="2">
        <f>VLOOKUP(M254,Dim_Clientes!$A$1:$E$9,5,FALSE)</f>
        <v>2</v>
      </c>
      <c r="L254" s="2" t="str">
        <f>VLOOKUP(K254,Dim_Score!$A$1:$C$6,3,FALSE)</f>
        <v xml:space="preserve">Muito Bom </v>
      </c>
      <c r="M254" s="2">
        <v>4</v>
      </c>
      <c r="N254" s="2" t="str">
        <f t="shared" si="13"/>
        <v>Al Pacino</v>
      </c>
      <c r="O254" s="2">
        <f>VLOOKUP(M254,Dim_Clientes!$A$1:$E$9,4,FALSE)</f>
        <v>3</v>
      </c>
      <c r="P254" s="2" t="str">
        <f>VLOOKUP(O254,Dim_Segmentos!$A$1:$D$4,4,FALSE)</f>
        <v>Adultos experientes e estáveis Financeiramente</v>
      </c>
      <c r="Q254" s="2" t="str">
        <f>VLOOKUP(O254,Dim_Segmentos!$A$1:$D$4,3,FALSE)</f>
        <v>Até dez salários</v>
      </c>
      <c r="R254" s="2">
        <v>4</v>
      </c>
      <c r="S254" s="2" t="str">
        <f>VLOOKUP(Tabela2[[#This Row],[Cod Vendedor]],Dim_Vendedores!$A$1:$H$6,2,FALSE)</f>
        <v>Scarlet</v>
      </c>
      <c r="T254" s="17">
        <v>9</v>
      </c>
      <c r="U254" s="17">
        <f>CONCATENATE(Tabela2[[#This Row],[Cod Produto]],Tabela2[[#This Row],[Data]])-1</f>
        <v>1043255</v>
      </c>
      <c r="V254" s="3">
        <f>VLOOKUP(Tabela2[[#This Row],[Cod_busca]],Precos!A:H,8,TRUE)*Tabela2[[#This Row],[Qtide Vendida]]</f>
        <v>153</v>
      </c>
      <c r="W254" s="3">
        <f>VLOOKUP(Tabela2[[#This Row],[Cod_busca]],Precos!A:G,7,TRUE)*Tabela2[[#This Row],[Qtide Vendida]]</f>
        <v>99</v>
      </c>
      <c r="X254" s="7">
        <f t="shared" si="14"/>
        <v>54</v>
      </c>
    </row>
    <row r="255" spans="1:24" x14ac:dyDescent="0.3">
      <c r="A255" s="2">
        <v>254</v>
      </c>
      <c r="B255" s="17">
        <v>118</v>
      </c>
      <c r="C255" s="16">
        <f>VLOOKUP(B255,Dim_Periodos!$A$1:$D$181,2,FALSE)</f>
        <v>43218</v>
      </c>
      <c r="D255" s="16" t="str">
        <f>VLOOKUP(B255,Dim_Periodos!$A$1:$D$181,3,FALSE)</f>
        <v>Sim</v>
      </c>
      <c r="E255" s="17">
        <f>VLOOKUP(B255,Dim_Periodos!$A$1:$D$181,4,FALSE)</f>
        <v>4</v>
      </c>
      <c r="F255" s="2">
        <v>3</v>
      </c>
      <c r="G255" s="2" t="str">
        <f t="shared" si="12"/>
        <v>Vinhos LTDA</v>
      </c>
      <c r="H255" s="2">
        <v>12</v>
      </c>
      <c r="I255" s="2" t="str">
        <f>VLOOKUP(Tabela2[[#This Row],[Cod Produto]],Dim_Produtos!A:B,2,FALSE)</f>
        <v>Vinho Italiano</v>
      </c>
      <c r="J255" s="2" t="str">
        <f>VLOOKUP(Tabela2[[#This Row],[Cod Produto]],Dim_Produtos!A:C,3,FALSE)</f>
        <v>Itália</v>
      </c>
      <c r="K255" s="2">
        <f>VLOOKUP(M255,Dim_Clientes!$A$1:$E$9,5,FALSE)</f>
        <v>2</v>
      </c>
      <c r="L255" s="2" t="str">
        <f>VLOOKUP(K255,Dim_Score!$A$1:$C$6,3,FALSE)</f>
        <v xml:space="preserve">Muito Bom </v>
      </c>
      <c r="M255" s="2">
        <v>4</v>
      </c>
      <c r="N255" s="2" t="str">
        <f t="shared" si="13"/>
        <v>Al Pacino</v>
      </c>
      <c r="O255" s="2">
        <f>VLOOKUP(M255,Dim_Clientes!$A$1:$E$9,4,FALSE)</f>
        <v>3</v>
      </c>
      <c r="P255" s="2" t="str">
        <f>VLOOKUP(O255,Dim_Segmentos!$A$1:$D$4,4,FALSE)</f>
        <v>Adultos experientes e estáveis Financeiramente</v>
      </c>
      <c r="Q255" s="2" t="str">
        <f>VLOOKUP(O255,Dim_Segmentos!$A$1:$D$4,3,FALSE)</f>
        <v>Até dez salários</v>
      </c>
      <c r="R255" s="2">
        <v>5</v>
      </c>
      <c r="S255" s="2" t="str">
        <f>VLOOKUP(Tabela2[[#This Row],[Cod Vendedor]],Dim_Vendedores!$A$1:$H$6,2,FALSE)</f>
        <v>Gamora</v>
      </c>
      <c r="T255" s="17">
        <v>1</v>
      </c>
      <c r="U255" s="17">
        <f>CONCATENATE(Tabela2[[#This Row],[Cod Produto]],Tabela2[[#This Row],[Data]])-1</f>
        <v>1243217</v>
      </c>
      <c r="V255" s="3">
        <f>VLOOKUP(Tabela2[[#This Row],[Cod_busca]],Precos!A:H,8,TRUE)*Tabela2[[#This Row],[Qtide Vendida]]</f>
        <v>17</v>
      </c>
      <c r="W255" s="3">
        <f>VLOOKUP(Tabela2[[#This Row],[Cod_busca]],Precos!A:G,7,TRUE)*Tabela2[[#This Row],[Qtide Vendida]]</f>
        <v>9</v>
      </c>
      <c r="X255" s="7">
        <f t="shared" si="14"/>
        <v>8</v>
      </c>
    </row>
    <row r="256" spans="1:24" x14ac:dyDescent="0.3">
      <c r="A256" s="2">
        <v>255</v>
      </c>
      <c r="B256" s="17">
        <v>164</v>
      </c>
      <c r="C256" s="16">
        <f>VLOOKUP(B256,Dim_Periodos!$A$1:$D$181,2,FALSE)</f>
        <v>43264</v>
      </c>
      <c r="D256" s="16" t="str">
        <f>VLOOKUP(B256,Dim_Periodos!$A$1:$D$181,3,FALSE)</f>
        <v>Não</v>
      </c>
      <c r="E256" s="17">
        <f>VLOOKUP(B256,Dim_Periodos!$A$1:$D$181,4,FALSE)</f>
        <v>6</v>
      </c>
      <c r="F256" s="2">
        <v>3</v>
      </c>
      <c r="G256" s="2" t="str">
        <f t="shared" si="12"/>
        <v>Vinhos LTDA</v>
      </c>
      <c r="H256" s="2">
        <v>12</v>
      </c>
      <c r="I256" s="2" t="str">
        <f>VLOOKUP(Tabela2[[#This Row],[Cod Produto]],Dim_Produtos!A:B,2,FALSE)</f>
        <v>Vinho Italiano</v>
      </c>
      <c r="J256" s="2" t="str">
        <f>VLOOKUP(Tabela2[[#This Row],[Cod Produto]],Dim_Produtos!A:C,3,FALSE)</f>
        <v>Itália</v>
      </c>
      <c r="K256" s="2">
        <f>VLOOKUP(M256,Dim_Clientes!$A$1:$E$9,5,FALSE)</f>
        <v>5</v>
      </c>
      <c r="L256" s="2" t="str">
        <f>VLOOKUP(K256,Dim_Score!$A$1:$C$6,3,FALSE)</f>
        <v>Inaceitável</v>
      </c>
      <c r="M256" s="2">
        <v>7</v>
      </c>
      <c r="N256" s="2" t="str">
        <f t="shared" si="13"/>
        <v>Matt Demon</v>
      </c>
      <c r="O256" s="2">
        <f>VLOOKUP(M256,Dim_Clientes!$A$1:$E$9,4,FALSE)</f>
        <v>3</v>
      </c>
      <c r="P256" s="2" t="str">
        <f>VLOOKUP(O256,Dim_Segmentos!$A$1:$D$4,4,FALSE)</f>
        <v>Adultos experientes e estáveis Financeiramente</v>
      </c>
      <c r="Q256" s="2" t="str">
        <f>VLOOKUP(O256,Dim_Segmentos!$A$1:$D$4,3,FALSE)</f>
        <v>Até dez salários</v>
      </c>
      <c r="R256" s="2">
        <v>2</v>
      </c>
      <c r="S256" s="2" t="str">
        <f>VLOOKUP(Tabela2[[#This Row],[Cod Vendedor]],Dim_Vendedores!$A$1:$H$6,2,FALSE)</f>
        <v>Batman</v>
      </c>
      <c r="T256" s="17">
        <v>6</v>
      </c>
      <c r="U256" s="17">
        <f>CONCATENATE(Tabela2[[#This Row],[Cod Produto]],Tabela2[[#This Row],[Data]])-1</f>
        <v>1243263</v>
      </c>
      <c r="V256" s="3">
        <f>VLOOKUP(Tabela2[[#This Row],[Cod_busca]],Precos!A:H,8,TRUE)*Tabela2[[#This Row],[Qtide Vendida]]</f>
        <v>84</v>
      </c>
      <c r="W256" s="3">
        <f>VLOOKUP(Tabela2[[#This Row],[Cod_busca]],Precos!A:G,7,TRUE)*Tabela2[[#This Row],[Qtide Vendida]]</f>
        <v>54</v>
      </c>
      <c r="X256" s="7">
        <f t="shared" si="14"/>
        <v>30</v>
      </c>
    </row>
    <row r="257" spans="1:24" x14ac:dyDescent="0.3">
      <c r="A257" s="2">
        <v>256</v>
      </c>
      <c r="B257" s="17">
        <v>36</v>
      </c>
      <c r="C257" s="16">
        <f>VLOOKUP(B257,Dim_Periodos!$A$1:$D$181,2,FALSE)</f>
        <v>43136</v>
      </c>
      <c r="D257" s="16" t="str">
        <f>VLOOKUP(B257,Dim_Periodos!$A$1:$D$181,3,FALSE)</f>
        <v>Não</v>
      </c>
      <c r="E257" s="17">
        <f>VLOOKUP(B257,Dim_Periodos!$A$1:$D$181,4,FALSE)</f>
        <v>2</v>
      </c>
      <c r="F257" s="2">
        <v>4</v>
      </c>
      <c r="G257" s="2" t="str">
        <f t="shared" si="12"/>
        <v>Vinhos Ouro</v>
      </c>
      <c r="H257" s="2">
        <v>14</v>
      </c>
      <c r="I257" s="2" t="str">
        <f>VLOOKUP(Tabela2[[#This Row],[Cod Produto]],Dim_Produtos!A:B,2,FALSE)</f>
        <v>Vinho Tinto</v>
      </c>
      <c r="J257" s="2" t="str">
        <f>VLOOKUP(Tabela2[[#This Row],[Cod Produto]],Dim_Produtos!A:C,3,FALSE)</f>
        <v>Inglaterra</v>
      </c>
      <c r="K257" s="2">
        <f>VLOOKUP(M257,Dim_Clientes!$A$1:$E$9,5,FALSE)</f>
        <v>2</v>
      </c>
      <c r="L257" s="2" t="str">
        <f>VLOOKUP(K257,Dim_Score!$A$1:$C$6,3,FALSE)</f>
        <v xml:space="preserve">Muito Bom </v>
      </c>
      <c r="M257" s="2">
        <v>4</v>
      </c>
      <c r="N257" s="2" t="str">
        <f t="shared" si="13"/>
        <v>Al Pacino</v>
      </c>
      <c r="O257" s="2">
        <f>VLOOKUP(M257,Dim_Clientes!$A$1:$E$9,4,FALSE)</f>
        <v>3</v>
      </c>
      <c r="P257" s="2" t="str">
        <f>VLOOKUP(O257,Dim_Segmentos!$A$1:$D$4,4,FALSE)</f>
        <v>Adultos experientes e estáveis Financeiramente</v>
      </c>
      <c r="Q257" s="2" t="str">
        <f>VLOOKUP(O257,Dim_Segmentos!$A$1:$D$4,3,FALSE)</f>
        <v>Até dez salários</v>
      </c>
      <c r="R257" s="2">
        <v>5</v>
      </c>
      <c r="S257" s="2" t="str">
        <f>VLOOKUP(Tabela2[[#This Row],[Cod Vendedor]],Dim_Vendedores!$A$1:$H$6,2,FALSE)</f>
        <v>Gamora</v>
      </c>
      <c r="T257" s="17">
        <v>2</v>
      </c>
      <c r="U257" s="17">
        <f>CONCATENATE(Tabela2[[#This Row],[Cod Produto]],Tabela2[[#This Row],[Data]])-1</f>
        <v>1443135</v>
      </c>
      <c r="V257" s="3">
        <f>VLOOKUP(Tabela2[[#This Row],[Cod_busca]],Precos!A:H,8,TRUE)*Tabela2[[#This Row],[Qtide Vendida]]</f>
        <v>32</v>
      </c>
      <c r="W257" s="3">
        <f>VLOOKUP(Tabela2[[#This Row],[Cod_busca]],Precos!A:G,7,TRUE)*Tabela2[[#This Row],[Qtide Vendida]]</f>
        <v>20</v>
      </c>
      <c r="X257" s="7">
        <f t="shared" si="14"/>
        <v>12</v>
      </c>
    </row>
    <row r="258" spans="1:24" x14ac:dyDescent="0.3">
      <c r="A258" s="2">
        <v>257</v>
      </c>
      <c r="B258" s="17">
        <v>127</v>
      </c>
      <c r="C258" s="16">
        <f>VLOOKUP(B258,Dim_Periodos!$A$1:$D$181,2,FALSE)</f>
        <v>43227</v>
      </c>
      <c r="D258" s="16" t="str">
        <f>VLOOKUP(B258,Dim_Periodos!$A$1:$D$181,3,FALSE)</f>
        <v>Não</v>
      </c>
      <c r="E258" s="17">
        <f>VLOOKUP(B258,Dim_Periodos!$A$1:$D$181,4,FALSE)</f>
        <v>5</v>
      </c>
      <c r="F258" s="2">
        <v>2</v>
      </c>
      <c r="G258" s="2" t="str">
        <f t="shared" ref="G258:G306" si="15">VLOOKUP(F258,Tabela_Lojas,2,FALSE)</f>
        <v>Uvas S.A</v>
      </c>
      <c r="H258" s="2">
        <v>11</v>
      </c>
      <c r="I258" s="2" t="str">
        <f>VLOOKUP(Tabela2[[#This Row],[Cod Produto]],Dim_Produtos!A:B,2,FALSE)</f>
        <v>Vinho Português</v>
      </c>
      <c r="J258" s="2" t="str">
        <f>VLOOKUP(Tabela2[[#This Row],[Cod Produto]],Dim_Produtos!A:C,3,FALSE)</f>
        <v>Portugal</v>
      </c>
      <c r="K258" s="2">
        <f>VLOOKUP(M258,Dim_Clientes!$A$1:$E$9,5,FALSE)</f>
        <v>2</v>
      </c>
      <c r="L258" s="2" t="str">
        <f>VLOOKUP(K258,Dim_Score!$A$1:$C$6,3,FALSE)</f>
        <v xml:space="preserve">Muito Bom </v>
      </c>
      <c r="M258" s="2">
        <v>4</v>
      </c>
      <c r="N258" s="2" t="str">
        <f t="shared" si="13"/>
        <v>Al Pacino</v>
      </c>
      <c r="O258" s="2">
        <f>VLOOKUP(M258,Dim_Clientes!$A$1:$E$9,4,FALSE)</f>
        <v>3</v>
      </c>
      <c r="P258" s="2" t="str">
        <f>VLOOKUP(O258,Dim_Segmentos!$A$1:$D$4,4,FALSE)</f>
        <v>Adultos experientes e estáveis Financeiramente</v>
      </c>
      <c r="Q258" s="2" t="str">
        <f>VLOOKUP(O258,Dim_Segmentos!$A$1:$D$4,3,FALSE)</f>
        <v>Até dez salários</v>
      </c>
      <c r="R258" s="2">
        <v>2</v>
      </c>
      <c r="S258" s="2" t="str">
        <f>VLOOKUP(Tabela2[[#This Row],[Cod Vendedor]],Dim_Vendedores!$A$1:$H$6,2,FALSE)</f>
        <v>Batman</v>
      </c>
      <c r="T258" s="17">
        <v>3</v>
      </c>
      <c r="U258" s="17">
        <f>CONCATENATE(Tabela2[[#This Row],[Cod Produto]],Tabela2[[#This Row],[Data]])-1</f>
        <v>1143226</v>
      </c>
      <c r="V258" s="3">
        <f>VLOOKUP(Tabela2[[#This Row],[Cod_busca]],Precos!A:H,8,TRUE)*Tabela2[[#This Row],[Qtide Vendida]]</f>
        <v>51</v>
      </c>
      <c r="W258" s="3">
        <f>VLOOKUP(Tabela2[[#This Row],[Cod_busca]],Precos!A:G,7,TRUE)*Tabela2[[#This Row],[Qtide Vendida]]</f>
        <v>27</v>
      </c>
      <c r="X258" s="7">
        <f t="shared" si="14"/>
        <v>24</v>
      </c>
    </row>
    <row r="259" spans="1:24" x14ac:dyDescent="0.3">
      <c r="A259" s="2">
        <v>258</v>
      </c>
      <c r="B259" s="17">
        <v>20</v>
      </c>
      <c r="C259" s="16">
        <f>VLOOKUP(B259,Dim_Periodos!$A$1:$D$181,2,FALSE)</f>
        <v>43120</v>
      </c>
      <c r="D259" s="16" t="str">
        <f>VLOOKUP(B259,Dim_Periodos!$A$1:$D$181,3,FALSE)</f>
        <v>Sim</v>
      </c>
      <c r="E259" s="17">
        <f>VLOOKUP(B259,Dim_Periodos!$A$1:$D$181,4,FALSE)</f>
        <v>1</v>
      </c>
      <c r="F259" s="2">
        <v>4</v>
      </c>
      <c r="G259" s="2" t="str">
        <f t="shared" si="15"/>
        <v>Vinhos Ouro</v>
      </c>
      <c r="H259" s="2">
        <v>10</v>
      </c>
      <c r="I259" s="2" t="str">
        <f>VLOOKUP(Tabela2[[#This Row],[Cod Produto]],Dim_Produtos!A:B,2,FALSE)</f>
        <v>Vinho Uva Doce</v>
      </c>
      <c r="J259" s="2" t="str">
        <f>VLOOKUP(Tabela2[[#This Row],[Cod Produto]],Dim_Produtos!A:C,3,FALSE)</f>
        <v>Brasil</v>
      </c>
      <c r="K259" s="2">
        <f>VLOOKUP(M259,Dim_Clientes!$A$1:$E$9,5,FALSE)</f>
        <v>1</v>
      </c>
      <c r="L259" s="2" t="str">
        <f>VLOOKUP(K259,Dim_Score!$A$1:$C$6,3,FALSE)</f>
        <v>Excelente</v>
      </c>
      <c r="M259" s="2">
        <v>2</v>
      </c>
      <c r="N259" s="2" t="str">
        <f t="shared" si="13"/>
        <v>Anthony Hopkins</v>
      </c>
      <c r="O259" s="2">
        <f>VLOOKUP(M259,Dim_Clientes!$A$1:$E$9,4,FALSE)</f>
        <v>2</v>
      </c>
      <c r="P259" s="2" t="str">
        <f>VLOOKUP(O259,Dim_Segmentos!$A$1:$D$4,4,FALSE)</f>
        <v>Jovens recém formados</v>
      </c>
      <c r="Q259" s="2" t="str">
        <f>VLOOKUP(O259,Dim_Segmentos!$A$1:$D$4,3,FALSE)</f>
        <v>Dois Salários</v>
      </c>
      <c r="R259" s="2">
        <v>4</v>
      </c>
      <c r="S259" s="2" t="str">
        <f>VLOOKUP(Tabela2[[#This Row],[Cod Vendedor]],Dim_Vendedores!$A$1:$H$6,2,FALSE)</f>
        <v>Scarlet</v>
      </c>
      <c r="T259" s="17">
        <v>6</v>
      </c>
      <c r="U259" s="17">
        <f>CONCATENATE(Tabela2[[#This Row],[Cod Produto]],Tabela2[[#This Row],[Data]])-1</f>
        <v>1043119</v>
      </c>
      <c r="V259" s="3">
        <f>VLOOKUP(Tabela2[[#This Row],[Cod_busca]],Precos!A:H,8,TRUE)*Tabela2[[#This Row],[Qtide Vendida]]</f>
        <v>102</v>
      </c>
      <c r="W259" s="3">
        <f>VLOOKUP(Tabela2[[#This Row],[Cod_busca]],Precos!A:G,7,TRUE)*Tabela2[[#This Row],[Qtide Vendida]]</f>
        <v>66</v>
      </c>
      <c r="X259" s="7">
        <f t="shared" si="14"/>
        <v>36</v>
      </c>
    </row>
    <row r="260" spans="1:24" x14ac:dyDescent="0.3">
      <c r="A260" s="2">
        <v>259</v>
      </c>
      <c r="B260" s="17">
        <v>4</v>
      </c>
      <c r="C260" s="16">
        <f>VLOOKUP(B260,Dim_Periodos!$A$1:$D$181,2,FALSE)</f>
        <v>43104</v>
      </c>
      <c r="D260" s="16" t="str">
        <f>VLOOKUP(B260,Dim_Periodos!$A$1:$D$181,3,FALSE)</f>
        <v>Não</v>
      </c>
      <c r="E260" s="17">
        <f>VLOOKUP(B260,Dim_Periodos!$A$1:$D$181,4,FALSE)</f>
        <v>1</v>
      </c>
      <c r="F260" s="2">
        <v>3</v>
      </c>
      <c r="G260" s="2" t="str">
        <f t="shared" si="15"/>
        <v>Vinhos LTDA</v>
      </c>
      <c r="H260" s="2">
        <v>14</v>
      </c>
      <c r="I260" s="2" t="str">
        <f>VLOOKUP(Tabela2[[#This Row],[Cod Produto]],Dim_Produtos!A:B,2,FALSE)</f>
        <v>Vinho Tinto</v>
      </c>
      <c r="J260" s="2" t="str">
        <f>VLOOKUP(Tabela2[[#This Row],[Cod Produto]],Dim_Produtos!A:C,3,FALSE)</f>
        <v>Inglaterra</v>
      </c>
      <c r="K260" s="2">
        <f>VLOOKUP(M260,Dim_Clientes!$A$1:$E$9,5,FALSE)</f>
        <v>5</v>
      </c>
      <c r="L260" s="2" t="str">
        <f>VLOOKUP(K260,Dim_Score!$A$1:$C$6,3,FALSE)</f>
        <v>Inaceitável</v>
      </c>
      <c r="M260" s="2">
        <v>7</v>
      </c>
      <c r="N260" s="2" t="str">
        <f t="shared" si="13"/>
        <v>Matt Demon</v>
      </c>
      <c r="O260" s="2">
        <f>VLOOKUP(M260,Dim_Clientes!$A$1:$E$9,4,FALSE)</f>
        <v>3</v>
      </c>
      <c r="P260" s="2" t="str">
        <f>VLOOKUP(O260,Dim_Segmentos!$A$1:$D$4,4,FALSE)</f>
        <v>Adultos experientes e estáveis Financeiramente</v>
      </c>
      <c r="Q260" s="2" t="str">
        <f>VLOOKUP(O260,Dim_Segmentos!$A$1:$D$4,3,FALSE)</f>
        <v>Até dez salários</v>
      </c>
      <c r="R260" s="2">
        <v>2</v>
      </c>
      <c r="S260" s="2" t="str">
        <f>VLOOKUP(Tabela2[[#This Row],[Cod Vendedor]],Dim_Vendedores!$A$1:$H$6,2,FALSE)</f>
        <v>Batman</v>
      </c>
      <c r="T260" s="17">
        <v>7</v>
      </c>
      <c r="U260" s="17">
        <f>CONCATENATE(Tabela2[[#This Row],[Cod Produto]],Tabela2[[#This Row],[Data]])-1</f>
        <v>1443103</v>
      </c>
      <c r="V260" s="3">
        <f>VLOOKUP(Tabela2[[#This Row],[Cod_busca]],Precos!A:H,8,TRUE)*Tabela2[[#This Row],[Qtide Vendida]]</f>
        <v>112</v>
      </c>
      <c r="W260" s="3">
        <f>VLOOKUP(Tabela2[[#This Row],[Cod_busca]],Precos!A:G,7,TRUE)*Tabela2[[#This Row],[Qtide Vendida]]</f>
        <v>70</v>
      </c>
      <c r="X260" s="7">
        <f t="shared" si="14"/>
        <v>42</v>
      </c>
    </row>
    <row r="261" spans="1:24" x14ac:dyDescent="0.3">
      <c r="A261" s="2">
        <v>260</v>
      </c>
      <c r="B261" s="17">
        <v>93</v>
      </c>
      <c r="C261" s="16">
        <f>VLOOKUP(B261,Dim_Periodos!$A$1:$D$181,2,FALSE)</f>
        <v>43193</v>
      </c>
      <c r="D261" s="16" t="str">
        <f>VLOOKUP(B261,Dim_Periodos!$A$1:$D$181,3,FALSE)</f>
        <v>Não</v>
      </c>
      <c r="E261" s="17">
        <f>VLOOKUP(B261,Dim_Periodos!$A$1:$D$181,4,FALSE)</f>
        <v>4</v>
      </c>
      <c r="F261" s="2">
        <v>4</v>
      </c>
      <c r="G261" s="2" t="str">
        <f t="shared" si="15"/>
        <v>Vinhos Ouro</v>
      </c>
      <c r="H261" s="2">
        <v>10</v>
      </c>
      <c r="I261" s="2" t="str">
        <f>VLOOKUP(Tabela2[[#This Row],[Cod Produto]],Dim_Produtos!A:B,2,FALSE)</f>
        <v>Vinho Uva Doce</v>
      </c>
      <c r="J261" s="2" t="str">
        <f>VLOOKUP(Tabela2[[#This Row],[Cod Produto]],Dim_Produtos!A:C,3,FALSE)</f>
        <v>Brasil</v>
      </c>
      <c r="K261" s="2">
        <f>VLOOKUP(M261,Dim_Clientes!$A$1:$E$9,5,FALSE)</f>
        <v>3</v>
      </c>
      <c r="L261" s="2" t="str">
        <f>VLOOKUP(K261,Dim_Score!$A$1:$C$6,3,FALSE)</f>
        <v>Bom</v>
      </c>
      <c r="M261" s="2">
        <v>5</v>
      </c>
      <c r="N261" s="2" t="str">
        <f t="shared" si="13"/>
        <v>Antonio Banderas</v>
      </c>
      <c r="O261" s="2">
        <f>VLOOKUP(M261,Dim_Clientes!$A$1:$E$9,4,FALSE)</f>
        <v>2</v>
      </c>
      <c r="P261" s="2" t="str">
        <f>VLOOKUP(O261,Dim_Segmentos!$A$1:$D$4,4,FALSE)</f>
        <v>Jovens recém formados</v>
      </c>
      <c r="Q261" s="2" t="str">
        <f>VLOOKUP(O261,Dim_Segmentos!$A$1:$D$4,3,FALSE)</f>
        <v>Dois Salários</v>
      </c>
      <c r="R261" s="2">
        <v>4</v>
      </c>
      <c r="S261" s="2" t="str">
        <f>VLOOKUP(Tabela2[[#This Row],[Cod Vendedor]],Dim_Vendedores!$A$1:$H$6,2,FALSE)</f>
        <v>Scarlet</v>
      </c>
      <c r="T261" s="17">
        <v>5</v>
      </c>
      <c r="U261" s="17">
        <f>CONCATENATE(Tabela2[[#This Row],[Cod Produto]],Tabela2[[#This Row],[Data]])-1</f>
        <v>1043192</v>
      </c>
      <c r="V261" s="3">
        <f>VLOOKUP(Tabela2[[#This Row],[Cod_busca]],Precos!A:H,8,TRUE)*Tabela2[[#This Row],[Qtide Vendida]]</f>
        <v>85</v>
      </c>
      <c r="W261" s="3">
        <f>VLOOKUP(Tabela2[[#This Row],[Cod_busca]],Precos!A:G,7,TRUE)*Tabela2[[#This Row],[Qtide Vendida]]</f>
        <v>55</v>
      </c>
      <c r="X261" s="7">
        <f t="shared" si="14"/>
        <v>30</v>
      </c>
    </row>
    <row r="262" spans="1:24" x14ac:dyDescent="0.3">
      <c r="A262" s="2">
        <v>261</v>
      </c>
      <c r="B262" s="17">
        <v>79</v>
      </c>
      <c r="C262" s="16">
        <f>VLOOKUP(B262,Dim_Periodos!$A$1:$D$181,2,FALSE)</f>
        <v>43179</v>
      </c>
      <c r="D262" s="16" t="str">
        <f>VLOOKUP(B262,Dim_Periodos!$A$1:$D$181,3,FALSE)</f>
        <v>Não</v>
      </c>
      <c r="E262" s="17">
        <f>VLOOKUP(B262,Dim_Periodos!$A$1:$D$181,4,FALSE)</f>
        <v>3</v>
      </c>
      <c r="F262" s="2">
        <v>2</v>
      </c>
      <c r="G262" s="2" t="str">
        <f t="shared" si="15"/>
        <v>Uvas S.A</v>
      </c>
      <c r="H262" s="2">
        <v>14</v>
      </c>
      <c r="I262" s="2" t="str">
        <f>VLOOKUP(Tabela2[[#This Row],[Cod Produto]],Dim_Produtos!A:B,2,FALSE)</f>
        <v>Vinho Tinto</v>
      </c>
      <c r="J262" s="2" t="str">
        <f>VLOOKUP(Tabela2[[#This Row],[Cod Produto]],Dim_Produtos!A:C,3,FALSE)</f>
        <v>Inglaterra</v>
      </c>
      <c r="K262" s="2">
        <f>VLOOKUP(M262,Dim_Clientes!$A$1:$E$9,5,FALSE)</f>
        <v>3</v>
      </c>
      <c r="L262" s="2" t="str">
        <f>VLOOKUP(K262,Dim_Score!$A$1:$C$6,3,FALSE)</f>
        <v>Bom</v>
      </c>
      <c r="M262" s="2">
        <v>5</v>
      </c>
      <c r="N262" s="2" t="str">
        <f t="shared" si="13"/>
        <v>Antonio Banderas</v>
      </c>
      <c r="O262" s="2">
        <f>VLOOKUP(M262,Dim_Clientes!$A$1:$E$9,4,FALSE)</f>
        <v>2</v>
      </c>
      <c r="P262" s="2" t="str">
        <f>VLOOKUP(O262,Dim_Segmentos!$A$1:$D$4,4,FALSE)</f>
        <v>Jovens recém formados</v>
      </c>
      <c r="Q262" s="2" t="str">
        <f>VLOOKUP(O262,Dim_Segmentos!$A$1:$D$4,3,FALSE)</f>
        <v>Dois Salários</v>
      </c>
      <c r="R262" s="2">
        <v>5</v>
      </c>
      <c r="S262" s="2" t="str">
        <f>VLOOKUP(Tabela2[[#This Row],[Cod Vendedor]],Dim_Vendedores!$A$1:$H$6,2,FALSE)</f>
        <v>Gamora</v>
      </c>
      <c r="T262" s="17">
        <v>10</v>
      </c>
      <c r="U262" s="17">
        <f>CONCATENATE(Tabela2[[#This Row],[Cod Produto]],Tabela2[[#This Row],[Data]])-1</f>
        <v>1443178</v>
      </c>
      <c r="V262" s="3">
        <f>VLOOKUP(Tabela2[[#This Row],[Cod_busca]],Precos!A:H,8,TRUE)*Tabela2[[#This Row],[Qtide Vendida]]</f>
        <v>160</v>
      </c>
      <c r="W262" s="3">
        <f>VLOOKUP(Tabela2[[#This Row],[Cod_busca]],Precos!A:G,7,TRUE)*Tabela2[[#This Row],[Qtide Vendida]]</f>
        <v>100</v>
      </c>
      <c r="X262" s="7">
        <f t="shared" si="14"/>
        <v>60</v>
      </c>
    </row>
    <row r="263" spans="1:24" x14ac:dyDescent="0.3">
      <c r="A263" s="2">
        <v>262</v>
      </c>
      <c r="B263" s="17">
        <v>73</v>
      </c>
      <c r="C263" s="16">
        <f>VLOOKUP(B263,Dim_Periodos!$A$1:$D$181,2,FALSE)</f>
        <v>43173</v>
      </c>
      <c r="D263" s="16" t="str">
        <f>VLOOKUP(B263,Dim_Periodos!$A$1:$D$181,3,FALSE)</f>
        <v>Não</v>
      </c>
      <c r="E263" s="17">
        <f>VLOOKUP(B263,Dim_Periodos!$A$1:$D$181,4,FALSE)</f>
        <v>3</v>
      </c>
      <c r="F263" s="2">
        <v>3</v>
      </c>
      <c r="G263" s="2" t="str">
        <f t="shared" si="15"/>
        <v>Vinhos LTDA</v>
      </c>
      <c r="H263" s="2">
        <v>14</v>
      </c>
      <c r="I263" s="2" t="str">
        <f>VLOOKUP(Tabela2[[#This Row],[Cod Produto]],Dim_Produtos!A:B,2,FALSE)</f>
        <v>Vinho Tinto</v>
      </c>
      <c r="J263" s="2" t="str">
        <f>VLOOKUP(Tabela2[[#This Row],[Cod Produto]],Dim_Produtos!A:C,3,FALSE)</f>
        <v>Inglaterra</v>
      </c>
      <c r="K263" s="2">
        <f>VLOOKUP(M263,Dim_Clientes!$A$1:$E$9,5,FALSE)</f>
        <v>2</v>
      </c>
      <c r="L263" s="2" t="str">
        <f>VLOOKUP(K263,Dim_Score!$A$1:$C$6,3,FALSE)</f>
        <v xml:space="preserve">Muito Bom </v>
      </c>
      <c r="M263" s="2">
        <v>4</v>
      </c>
      <c r="N263" s="2" t="str">
        <f t="shared" si="13"/>
        <v>Al Pacino</v>
      </c>
      <c r="O263" s="2">
        <f>VLOOKUP(M263,Dim_Clientes!$A$1:$E$9,4,FALSE)</f>
        <v>3</v>
      </c>
      <c r="P263" s="2" t="str">
        <f>VLOOKUP(O263,Dim_Segmentos!$A$1:$D$4,4,FALSE)</f>
        <v>Adultos experientes e estáveis Financeiramente</v>
      </c>
      <c r="Q263" s="2" t="str">
        <f>VLOOKUP(O263,Dim_Segmentos!$A$1:$D$4,3,FALSE)</f>
        <v>Até dez salários</v>
      </c>
      <c r="R263" s="2">
        <v>1</v>
      </c>
      <c r="S263" s="2" t="str">
        <f>VLOOKUP(Tabela2[[#This Row],[Cod Vendedor]],Dim_Vendedores!$A$1:$H$6,2,FALSE)</f>
        <v>Thor</v>
      </c>
      <c r="T263" s="17">
        <v>1</v>
      </c>
      <c r="U263" s="17">
        <f>CONCATENATE(Tabela2[[#This Row],[Cod Produto]],Tabela2[[#This Row],[Data]])-1</f>
        <v>1443172</v>
      </c>
      <c r="V263" s="3">
        <f>VLOOKUP(Tabela2[[#This Row],[Cod_busca]],Precos!A:H,8,TRUE)*Tabela2[[#This Row],[Qtide Vendida]]</f>
        <v>16</v>
      </c>
      <c r="W263" s="3">
        <f>VLOOKUP(Tabela2[[#This Row],[Cod_busca]],Precos!A:G,7,TRUE)*Tabela2[[#This Row],[Qtide Vendida]]</f>
        <v>10</v>
      </c>
      <c r="X263" s="7">
        <f t="shared" si="14"/>
        <v>6</v>
      </c>
    </row>
    <row r="264" spans="1:24" x14ac:dyDescent="0.3">
      <c r="A264" s="2">
        <v>263</v>
      </c>
      <c r="B264" s="17">
        <v>94</v>
      </c>
      <c r="C264" s="16">
        <f>VLOOKUP(B264,Dim_Periodos!$A$1:$D$181,2,FALSE)</f>
        <v>43194</v>
      </c>
      <c r="D264" s="16" t="str">
        <f>VLOOKUP(B264,Dim_Periodos!$A$1:$D$181,3,FALSE)</f>
        <v>Não</v>
      </c>
      <c r="E264" s="17">
        <f>VLOOKUP(B264,Dim_Periodos!$A$1:$D$181,4,FALSE)</f>
        <v>4</v>
      </c>
      <c r="F264" s="2">
        <v>1</v>
      </c>
      <c r="G264" s="2" t="str">
        <f t="shared" si="15"/>
        <v>Vinhos S.A</v>
      </c>
      <c r="H264" s="2">
        <v>10</v>
      </c>
      <c r="I264" s="2" t="str">
        <f>VLOOKUP(Tabela2[[#This Row],[Cod Produto]],Dim_Produtos!A:B,2,FALSE)</f>
        <v>Vinho Uva Doce</v>
      </c>
      <c r="J264" s="2" t="str">
        <f>VLOOKUP(Tabela2[[#This Row],[Cod Produto]],Dim_Produtos!A:C,3,FALSE)</f>
        <v>Brasil</v>
      </c>
      <c r="K264" s="2">
        <f>VLOOKUP(M264,Dim_Clientes!$A$1:$E$9,5,FALSE)</f>
        <v>2</v>
      </c>
      <c r="L264" s="2" t="str">
        <f>VLOOKUP(K264,Dim_Score!$A$1:$C$6,3,FALSE)</f>
        <v xml:space="preserve">Muito Bom </v>
      </c>
      <c r="M264" s="2">
        <v>4</v>
      </c>
      <c r="N264" s="2" t="str">
        <f t="shared" si="13"/>
        <v>Al Pacino</v>
      </c>
      <c r="O264" s="2">
        <f>VLOOKUP(M264,Dim_Clientes!$A$1:$E$9,4,FALSE)</f>
        <v>3</v>
      </c>
      <c r="P264" s="2" t="str">
        <f>VLOOKUP(O264,Dim_Segmentos!$A$1:$D$4,4,FALSE)</f>
        <v>Adultos experientes e estáveis Financeiramente</v>
      </c>
      <c r="Q264" s="2" t="str">
        <f>VLOOKUP(O264,Dim_Segmentos!$A$1:$D$4,3,FALSE)</f>
        <v>Até dez salários</v>
      </c>
      <c r="R264" s="2">
        <v>1</v>
      </c>
      <c r="S264" s="2" t="str">
        <f>VLOOKUP(Tabela2[[#This Row],[Cod Vendedor]],Dim_Vendedores!$A$1:$H$6,2,FALSE)</f>
        <v>Thor</v>
      </c>
      <c r="T264" s="17">
        <v>10</v>
      </c>
      <c r="U264" s="17">
        <f>CONCATENATE(Tabela2[[#This Row],[Cod Produto]],Tabela2[[#This Row],[Data]])-1</f>
        <v>1043193</v>
      </c>
      <c r="V264" s="3">
        <f>VLOOKUP(Tabela2[[#This Row],[Cod_busca]],Precos!A:H,8,TRUE)*Tabela2[[#This Row],[Qtide Vendida]]</f>
        <v>170</v>
      </c>
      <c r="W264" s="3">
        <f>VLOOKUP(Tabela2[[#This Row],[Cod_busca]],Precos!A:G,7,TRUE)*Tabela2[[#This Row],[Qtide Vendida]]</f>
        <v>110</v>
      </c>
      <c r="X264" s="7">
        <f t="shared" si="14"/>
        <v>60</v>
      </c>
    </row>
    <row r="265" spans="1:24" x14ac:dyDescent="0.3">
      <c r="A265" s="2">
        <v>264</v>
      </c>
      <c r="B265" s="17">
        <v>157</v>
      </c>
      <c r="C265" s="16">
        <f>VLOOKUP(B265,Dim_Periodos!$A$1:$D$181,2,FALSE)</f>
        <v>43257</v>
      </c>
      <c r="D265" s="16" t="str">
        <f>VLOOKUP(B265,Dim_Periodos!$A$1:$D$181,3,FALSE)</f>
        <v>Não</v>
      </c>
      <c r="E265" s="17">
        <f>VLOOKUP(B265,Dim_Periodos!$A$1:$D$181,4,FALSE)</f>
        <v>6</v>
      </c>
      <c r="F265" s="2">
        <v>4</v>
      </c>
      <c r="G265" s="2" t="str">
        <f t="shared" si="15"/>
        <v>Vinhos Ouro</v>
      </c>
      <c r="H265" s="2">
        <v>10</v>
      </c>
      <c r="I265" s="2" t="str">
        <f>VLOOKUP(Tabela2[[#This Row],[Cod Produto]],Dim_Produtos!A:B,2,FALSE)</f>
        <v>Vinho Uva Doce</v>
      </c>
      <c r="J265" s="2" t="str">
        <f>VLOOKUP(Tabela2[[#This Row],[Cod Produto]],Dim_Produtos!A:C,3,FALSE)</f>
        <v>Brasil</v>
      </c>
      <c r="K265" s="2">
        <f>VLOOKUP(M265,Dim_Clientes!$A$1:$E$9,5,FALSE)</f>
        <v>4</v>
      </c>
      <c r="L265" s="2" t="str">
        <f>VLOOKUP(K265,Dim_Score!$A$1:$C$6,3,FALSE)</f>
        <v>Restrições</v>
      </c>
      <c r="M265" s="2">
        <v>8</v>
      </c>
      <c r="N265" s="2" t="str">
        <f t="shared" si="13"/>
        <v>Julia Roberts</v>
      </c>
      <c r="O265" s="2">
        <f>VLOOKUP(M265,Dim_Clientes!$A$1:$E$9,4,FALSE)</f>
        <v>1</v>
      </c>
      <c r="P265" s="2" t="str">
        <f>VLOOKUP(O265,Dim_Segmentos!$A$1:$D$4,4,FALSE)</f>
        <v>Jovens sem renda morando com os pais</v>
      </c>
      <c r="Q265" s="2" t="str">
        <f>VLOOKUP(O265,Dim_Segmentos!$A$1:$D$4,3,FALSE)</f>
        <v>Sem renda</v>
      </c>
      <c r="R265" s="2">
        <v>4</v>
      </c>
      <c r="S265" s="2" t="str">
        <f>VLOOKUP(Tabela2[[#This Row],[Cod Vendedor]],Dim_Vendedores!$A$1:$H$6,2,FALSE)</f>
        <v>Scarlet</v>
      </c>
      <c r="T265" s="17">
        <v>8</v>
      </c>
      <c r="U265" s="17">
        <f>CONCATENATE(Tabela2[[#This Row],[Cod Produto]],Tabela2[[#This Row],[Data]])-1</f>
        <v>1043256</v>
      </c>
      <c r="V265" s="3">
        <f>VLOOKUP(Tabela2[[#This Row],[Cod_busca]],Precos!A:H,8,TRUE)*Tabela2[[#This Row],[Qtide Vendida]]</f>
        <v>136</v>
      </c>
      <c r="W265" s="3">
        <f>VLOOKUP(Tabela2[[#This Row],[Cod_busca]],Precos!A:G,7,TRUE)*Tabela2[[#This Row],[Qtide Vendida]]</f>
        <v>88</v>
      </c>
      <c r="X265" s="7">
        <f t="shared" si="14"/>
        <v>48</v>
      </c>
    </row>
    <row r="266" spans="1:24" x14ac:dyDescent="0.3">
      <c r="A266" s="2">
        <v>265</v>
      </c>
      <c r="B266" s="17">
        <v>141</v>
      </c>
      <c r="C266" s="16">
        <f>VLOOKUP(B266,Dim_Periodos!$A$1:$D$181,2,FALSE)</f>
        <v>43241</v>
      </c>
      <c r="D266" s="16" t="str">
        <f>VLOOKUP(B266,Dim_Periodos!$A$1:$D$181,3,FALSE)</f>
        <v>Não</v>
      </c>
      <c r="E266" s="17">
        <f>VLOOKUP(B266,Dim_Periodos!$A$1:$D$181,4,FALSE)</f>
        <v>5</v>
      </c>
      <c r="F266" s="2">
        <v>2</v>
      </c>
      <c r="G266" s="2" t="str">
        <f t="shared" si="15"/>
        <v>Uvas S.A</v>
      </c>
      <c r="H266" s="2">
        <v>14</v>
      </c>
      <c r="I266" s="2" t="str">
        <f>VLOOKUP(Tabela2[[#This Row],[Cod Produto]],Dim_Produtos!A:B,2,FALSE)</f>
        <v>Vinho Tinto</v>
      </c>
      <c r="J266" s="2" t="str">
        <f>VLOOKUP(Tabela2[[#This Row],[Cod Produto]],Dim_Produtos!A:C,3,FALSE)</f>
        <v>Inglaterra</v>
      </c>
      <c r="K266" s="2">
        <f>VLOOKUP(M266,Dim_Clientes!$A$1:$E$9,5,FALSE)</f>
        <v>1</v>
      </c>
      <c r="L266" s="2" t="str">
        <f>VLOOKUP(K266,Dim_Score!$A$1:$C$6,3,FALSE)</f>
        <v>Excelente</v>
      </c>
      <c r="M266" s="2">
        <v>2</v>
      </c>
      <c r="N266" s="2" t="str">
        <f t="shared" si="13"/>
        <v>Anthony Hopkins</v>
      </c>
      <c r="O266" s="2">
        <f>VLOOKUP(M266,Dim_Clientes!$A$1:$E$9,4,FALSE)</f>
        <v>2</v>
      </c>
      <c r="P266" s="2" t="str">
        <f>VLOOKUP(O266,Dim_Segmentos!$A$1:$D$4,4,FALSE)</f>
        <v>Jovens recém formados</v>
      </c>
      <c r="Q266" s="2" t="str">
        <f>VLOOKUP(O266,Dim_Segmentos!$A$1:$D$4,3,FALSE)</f>
        <v>Dois Salários</v>
      </c>
      <c r="R266" s="2">
        <v>1</v>
      </c>
      <c r="S266" s="2" t="str">
        <f>VLOOKUP(Tabela2[[#This Row],[Cod Vendedor]],Dim_Vendedores!$A$1:$H$6,2,FALSE)</f>
        <v>Thor</v>
      </c>
      <c r="T266" s="17">
        <v>2</v>
      </c>
      <c r="U266" s="17">
        <f>CONCATENATE(Tabela2[[#This Row],[Cod Produto]],Tabela2[[#This Row],[Data]])-1</f>
        <v>1443240</v>
      </c>
      <c r="V266" s="3">
        <f>VLOOKUP(Tabela2[[#This Row],[Cod_busca]],Precos!A:H,8,TRUE)*Tabela2[[#This Row],[Qtide Vendida]]</f>
        <v>32</v>
      </c>
      <c r="W266" s="3">
        <f>VLOOKUP(Tabela2[[#This Row],[Cod_busca]],Precos!A:G,7,TRUE)*Tabela2[[#This Row],[Qtide Vendida]]</f>
        <v>20</v>
      </c>
      <c r="X266" s="7">
        <f t="shared" si="14"/>
        <v>12</v>
      </c>
    </row>
    <row r="267" spans="1:24" x14ac:dyDescent="0.3">
      <c r="A267" s="2">
        <v>266</v>
      </c>
      <c r="B267" s="17">
        <v>38</v>
      </c>
      <c r="C267" s="16">
        <f>VLOOKUP(B267,Dim_Periodos!$A$1:$D$181,2,FALSE)</f>
        <v>43138</v>
      </c>
      <c r="D267" s="16" t="str">
        <f>VLOOKUP(B267,Dim_Periodos!$A$1:$D$181,3,FALSE)</f>
        <v>Não</v>
      </c>
      <c r="E267" s="17">
        <f>VLOOKUP(B267,Dim_Periodos!$A$1:$D$181,4,FALSE)</f>
        <v>2</v>
      </c>
      <c r="F267" s="2">
        <v>4</v>
      </c>
      <c r="G267" s="2" t="str">
        <f t="shared" si="15"/>
        <v>Vinhos Ouro</v>
      </c>
      <c r="H267" s="2">
        <v>11</v>
      </c>
      <c r="I267" s="2" t="str">
        <f>VLOOKUP(Tabela2[[#This Row],[Cod Produto]],Dim_Produtos!A:B,2,FALSE)</f>
        <v>Vinho Português</v>
      </c>
      <c r="J267" s="2" t="str">
        <f>VLOOKUP(Tabela2[[#This Row],[Cod Produto]],Dim_Produtos!A:C,3,FALSE)</f>
        <v>Portugal</v>
      </c>
      <c r="K267" s="2">
        <f>VLOOKUP(M267,Dim_Clientes!$A$1:$E$9,5,FALSE)</f>
        <v>4</v>
      </c>
      <c r="L267" s="2" t="str">
        <f>VLOOKUP(K267,Dim_Score!$A$1:$C$6,3,FALSE)</f>
        <v>Restrições</v>
      </c>
      <c r="M267" s="2">
        <v>8</v>
      </c>
      <c r="N267" s="2" t="str">
        <f t="shared" si="13"/>
        <v>Julia Roberts</v>
      </c>
      <c r="O267" s="2">
        <f>VLOOKUP(M267,Dim_Clientes!$A$1:$E$9,4,FALSE)</f>
        <v>1</v>
      </c>
      <c r="P267" s="2" t="str">
        <f>VLOOKUP(O267,Dim_Segmentos!$A$1:$D$4,4,FALSE)</f>
        <v>Jovens sem renda morando com os pais</v>
      </c>
      <c r="Q267" s="2" t="str">
        <f>VLOOKUP(O267,Dim_Segmentos!$A$1:$D$4,3,FALSE)</f>
        <v>Sem renda</v>
      </c>
      <c r="R267" s="2">
        <v>1</v>
      </c>
      <c r="S267" s="2" t="str">
        <f>VLOOKUP(Tabela2[[#This Row],[Cod Vendedor]],Dim_Vendedores!$A$1:$H$6,2,FALSE)</f>
        <v>Thor</v>
      </c>
      <c r="T267" s="17">
        <v>7</v>
      </c>
      <c r="U267" s="17">
        <f>CONCATENATE(Tabela2[[#This Row],[Cod Produto]],Tabela2[[#This Row],[Data]])-1</f>
        <v>1143137</v>
      </c>
      <c r="V267" s="3">
        <f>VLOOKUP(Tabela2[[#This Row],[Cod_busca]],Precos!A:H,8,TRUE)*Tabela2[[#This Row],[Qtide Vendida]]</f>
        <v>119</v>
      </c>
      <c r="W267" s="3">
        <f>VLOOKUP(Tabela2[[#This Row],[Cod_busca]],Precos!A:G,7,TRUE)*Tabela2[[#This Row],[Qtide Vendida]]</f>
        <v>77</v>
      </c>
      <c r="X267" s="7">
        <f t="shared" si="14"/>
        <v>42</v>
      </c>
    </row>
    <row r="268" spans="1:24" x14ac:dyDescent="0.3">
      <c r="A268" s="2">
        <v>267</v>
      </c>
      <c r="B268" s="17">
        <v>149</v>
      </c>
      <c r="C268" s="16">
        <f>VLOOKUP(B268,Dim_Periodos!$A$1:$D$181,2,FALSE)</f>
        <v>43249</v>
      </c>
      <c r="D268" s="16" t="str">
        <f>VLOOKUP(B268,Dim_Periodos!$A$1:$D$181,3,FALSE)</f>
        <v>Não</v>
      </c>
      <c r="E268" s="17">
        <f>VLOOKUP(B268,Dim_Periodos!$A$1:$D$181,4,FALSE)</f>
        <v>5</v>
      </c>
      <c r="F268" s="2">
        <v>1</v>
      </c>
      <c r="G268" s="2" t="str">
        <f t="shared" si="15"/>
        <v>Vinhos S.A</v>
      </c>
      <c r="H268" s="2">
        <v>9</v>
      </c>
      <c r="I268" s="2" t="str">
        <f>VLOOKUP(Tabela2[[#This Row],[Cod Produto]],Dim_Produtos!A:B,2,FALSE)</f>
        <v>Vinho Uva Verde</v>
      </c>
      <c r="J268" s="2" t="str">
        <f>VLOOKUP(Tabela2[[#This Row],[Cod Produto]],Dim_Produtos!A:C,3,FALSE)</f>
        <v>Brasil</v>
      </c>
      <c r="K268" s="2">
        <f>VLOOKUP(M268,Dim_Clientes!$A$1:$E$9,5,FALSE)</f>
        <v>2</v>
      </c>
      <c r="L268" s="2" t="str">
        <f>VLOOKUP(K268,Dim_Score!$A$1:$C$6,3,FALSE)</f>
        <v xml:space="preserve">Muito Bom </v>
      </c>
      <c r="M268" s="2">
        <v>3</v>
      </c>
      <c r="N268" s="2" t="str">
        <f t="shared" si="13"/>
        <v>Orlando Bloom</v>
      </c>
      <c r="O268" s="2">
        <f>VLOOKUP(M268,Dim_Clientes!$A$1:$E$9,4,FALSE)</f>
        <v>3</v>
      </c>
      <c r="P268" s="2" t="str">
        <f>VLOOKUP(O268,Dim_Segmentos!$A$1:$D$4,4,FALSE)</f>
        <v>Adultos experientes e estáveis Financeiramente</v>
      </c>
      <c r="Q268" s="2" t="str">
        <f>VLOOKUP(O268,Dim_Segmentos!$A$1:$D$4,3,FALSE)</f>
        <v>Até dez salários</v>
      </c>
      <c r="R268" s="2">
        <v>3</v>
      </c>
      <c r="S268" s="2" t="str">
        <f>VLOOKUP(Tabela2[[#This Row],[Cod Vendedor]],Dim_Vendedores!$A$1:$H$6,2,FALSE)</f>
        <v>Hulk</v>
      </c>
      <c r="T268" s="17">
        <v>4</v>
      </c>
      <c r="U268" s="17">
        <f>CONCATENATE(Tabela2[[#This Row],[Cod Produto]],Tabela2[[#This Row],[Data]])-1</f>
        <v>943248</v>
      </c>
      <c r="V268" s="3">
        <f>VLOOKUP(Tabela2[[#This Row],[Cod_busca]],Precos!A:H,8,TRUE)*Tabela2[[#This Row],[Qtide Vendida]]</f>
        <v>64</v>
      </c>
      <c r="W268" s="3">
        <f>VLOOKUP(Tabela2[[#This Row],[Cod_busca]],Precos!A:G,7,TRUE)*Tabela2[[#This Row],[Qtide Vendida]]</f>
        <v>40</v>
      </c>
      <c r="X268" s="7">
        <f t="shared" si="14"/>
        <v>24</v>
      </c>
    </row>
    <row r="269" spans="1:24" x14ac:dyDescent="0.3">
      <c r="A269" s="2">
        <v>268</v>
      </c>
      <c r="B269" s="17">
        <v>60</v>
      </c>
      <c r="C269" s="16">
        <f>VLOOKUP(B269,Dim_Periodos!$A$1:$D$181,2,FALSE)</f>
        <v>43160</v>
      </c>
      <c r="D269" s="16" t="str">
        <f>VLOOKUP(B269,Dim_Periodos!$A$1:$D$181,3,FALSE)</f>
        <v>Não</v>
      </c>
      <c r="E269" s="17">
        <f>VLOOKUP(B269,Dim_Periodos!$A$1:$D$181,4,FALSE)</f>
        <v>3</v>
      </c>
      <c r="F269" s="2">
        <v>1</v>
      </c>
      <c r="G269" s="2" t="str">
        <f t="shared" si="15"/>
        <v>Vinhos S.A</v>
      </c>
      <c r="H269" s="2">
        <v>9</v>
      </c>
      <c r="I269" s="2" t="str">
        <f>VLOOKUP(Tabela2[[#This Row],[Cod Produto]],Dim_Produtos!A:B,2,FALSE)</f>
        <v>Vinho Uva Verde</v>
      </c>
      <c r="J269" s="2" t="str">
        <f>VLOOKUP(Tabela2[[#This Row],[Cod Produto]],Dim_Produtos!A:C,3,FALSE)</f>
        <v>Brasil</v>
      </c>
      <c r="K269" s="2">
        <f>VLOOKUP(M269,Dim_Clientes!$A$1:$E$9,5,FALSE)</f>
        <v>4</v>
      </c>
      <c r="L269" s="2" t="str">
        <f>VLOOKUP(K269,Dim_Score!$A$1:$C$6,3,FALSE)</f>
        <v>Restrições</v>
      </c>
      <c r="M269" s="2">
        <v>6</v>
      </c>
      <c r="N269" s="2" t="str">
        <f t="shared" si="13"/>
        <v>George Clooney</v>
      </c>
      <c r="O269" s="2">
        <f>VLOOKUP(M269,Dim_Clientes!$A$1:$E$9,4,FALSE)</f>
        <v>1</v>
      </c>
      <c r="P269" s="2" t="str">
        <f>VLOOKUP(O269,Dim_Segmentos!$A$1:$D$4,4,FALSE)</f>
        <v>Jovens sem renda morando com os pais</v>
      </c>
      <c r="Q269" s="2" t="str">
        <f>VLOOKUP(O269,Dim_Segmentos!$A$1:$D$4,3,FALSE)</f>
        <v>Sem renda</v>
      </c>
      <c r="R269" s="2">
        <v>2</v>
      </c>
      <c r="S269" s="2" t="str">
        <f>VLOOKUP(Tabela2[[#This Row],[Cod Vendedor]],Dim_Vendedores!$A$1:$H$6,2,FALSE)</f>
        <v>Batman</v>
      </c>
      <c r="T269" s="17">
        <v>3</v>
      </c>
      <c r="U269" s="17">
        <f>CONCATENATE(Tabela2[[#This Row],[Cod Produto]],Tabela2[[#This Row],[Data]])-1</f>
        <v>943159</v>
      </c>
      <c r="V269" s="3">
        <f>VLOOKUP(Tabela2[[#This Row],[Cod_busca]],Precos!A:H,8,TRUE)*Tabela2[[#This Row],[Qtide Vendida]]</f>
        <v>48</v>
      </c>
      <c r="W269" s="3">
        <f>VLOOKUP(Tabela2[[#This Row],[Cod_busca]],Precos!A:G,7,TRUE)*Tabela2[[#This Row],[Qtide Vendida]]</f>
        <v>30</v>
      </c>
      <c r="X269" s="7">
        <f t="shared" si="14"/>
        <v>18</v>
      </c>
    </row>
    <row r="270" spans="1:24" x14ac:dyDescent="0.3">
      <c r="A270" s="2">
        <v>269</v>
      </c>
      <c r="B270" s="17">
        <v>121</v>
      </c>
      <c r="C270" s="16">
        <f>VLOOKUP(B270,Dim_Periodos!$A$1:$D$181,2,FALSE)</f>
        <v>43221</v>
      </c>
      <c r="D270" s="16" t="str">
        <f>VLOOKUP(B270,Dim_Periodos!$A$1:$D$181,3,FALSE)</f>
        <v>Não</v>
      </c>
      <c r="E270" s="17">
        <f>VLOOKUP(B270,Dim_Periodos!$A$1:$D$181,4,FALSE)</f>
        <v>5</v>
      </c>
      <c r="F270" s="2">
        <v>3</v>
      </c>
      <c r="G270" s="2" t="str">
        <f t="shared" si="15"/>
        <v>Vinhos LTDA</v>
      </c>
      <c r="H270" s="2">
        <v>11</v>
      </c>
      <c r="I270" s="2" t="str">
        <f>VLOOKUP(Tabela2[[#This Row],[Cod Produto]],Dim_Produtos!A:B,2,FALSE)</f>
        <v>Vinho Português</v>
      </c>
      <c r="J270" s="2" t="str">
        <f>VLOOKUP(Tabela2[[#This Row],[Cod Produto]],Dim_Produtos!A:C,3,FALSE)</f>
        <v>Portugal</v>
      </c>
      <c r="K270" s="2">
        <f>VLOOKUP(M270,Dim_Clientes!$A$1:$E$9,5,FALSE)</f>
        <v>3</v>
      </c>
      <c r="L270" s="2" t="str">
        <f>VLOOKUP(K270,Dim_Score!$A$1:$C$6,3,FALSE)</f>
        <v>Bom</v>
      </c>
      <c r="M270" s="2">
        <v>5</v>
      </c>
      <c r="N270" s="2" t="str">
        <f t="shared" si="13"/>
        <v>Antonio Banderas</v>
      </c>
      <c r="O270" s="2">
        <f>VLOOKUP(M270,Dim_Clientes!$A$1:$E$9,4,FALSE)</f>
        <v>2</v>
      </c>
      <c r="P270" s="2" t="str">
        <f>VLOOKUP(O270,Dim_Segmentos!$A$1:$D$4,4,FALSE)</f>
        <v>Jovens recém formados</v>
      </c>
      <c r="Q270" s="2" t="str">
        <f>VLOOKUP(O270,Dim_Segmentos!$A$1:$D$4,3,FALSE)</f>
        <v>Dois Salários</v>
      </c>
      <c r="R270" s="2">
        <v>5</v>
      </c>
      <c r="S270" s="2" t="str">
        <f>VLOOKUP(Tabela2[[#This Row],[Cod Vendedor]],Dim_Vendedores!$A$1:$H$6,2,FALSE)</f>
        <v>Gamora</v>
      </c>
      <c r="T270" s="17">
        <v>2</v>
      </c>
      <c r="U270" s="17">
        <f>CONCATENATE(Tabela2[[#This Row],[Cod Produto]],Tabela2[[#This Row],[Data]])-1</f>
        <v>1143220</v>
      </c>
      <c r="V270" s="3">
        <f>VLOOKUP(Tabela2[[#This Row],[Cod_busca]],Precos!A:H,8,TRUE)*Tabela2[[#This Row],[Qtide Vendida]]</f>
        <v>34</v>
      </c>
      <c r="W270" s="3">
        <f>VLOOKUP(Tabela2[[#This Row],[Cod_busca]],Precos!A:G,7,TRUE)*Tabela2[[#This Row],[Qtide Vendida]]</f>
        <v>18</v>
      </c>
      <c r="X270" s="7">
        <f t="shared" si="14"/>
        <v>16</v>
      </c>
    </row>
    <row r="271" spans="1:24" x14ac:dyDescent="0.3">
      <c r="A271" s="2">
        <v>270</v>
      </c>
      <c r="B271" s="17">
        <v>4</v>
      </c>
      <c r="C271" s="16">
        <f>VLOOKUP(B271,Dim_Periodos!$A$1:$D$181,2,FALSE)</f>
        <v>43104</v>
      </c>
      <c r="D271" s="16" t="str">
        <f>VLOOKUP(B271,Dim_Periodos!$A$1:$D$181,3,FALSE)</f>
        <v>Não</v>
      </c>
      <c r="E271" s="17">
        <f>VLOOKUP(B271,Dim_Periodos!$A$1:$D$181,4,FALSE)</f>
        <v>1</v>
      </c>
      <c r="F271" s="2">
        <v>3</v>
      </c>
      <c r="G271" s="2" t="str">
        <f t="shared" si="15"/>
        <v>Vinhos LTDA</v>
      </c>
      <c r="H271" s="2">
        <v>11</v>
      </c>
      <c r="I271" s="2" t="str">
        <f>VLOOKUP(Tabela2[[#This Row],[Cod Produto]],Dim_Produtos!A:B,2,FALSE)</f>
        <v>Vinho Português</v>
      </c>
      <c r="J271" s="2" t="str">
        <f>VLOOKUP(Tabela2[[#This Row],[Cod Produto]],Dim_Produtos!A:C,3,FALSE)</f>
        <v>Portugal</v>
      </c>
      <c r="K271" s="2">
        <f>VLOOKUP(M271,Dim_Clientes!$A$1:$E$9,5,FALSE)</f>
        <v>2</v>
      </c>
      <c r="L271" s="2" t="str">
        <f>VLOOKUP(K271,Dim_Score!$A$1:$C$6,3,FALSE)</f>
        <v xml:space="preserve">Muito Bom </v>
      </c>
      <c r="M271" s="2">
        <v>4</v>
      </c>
      <c r="N271" s="2" t="str">
        <f t="shared" si="13"/>
        <v>Al Pacino</v>
      </c>
      <c r="O271" s="2">
        <f>VLOOKUP(M271,Dim_Clientes!$A$1:$E$9,4,FALSE)</f>
        <v>3</v>
      </c>
      <c r="P271" s="2" t="str">
        <f>VLOOKUP(O271,Dim_Segmentos!$A$1:$D$4,4,FALSE)</f>
        <v>Adultos experientes e estáveis Financeiramente</v>
      </c>
      <c r="Q271" s="2" t="str">
        <f>VLOOKUP(O271,Dim_Segmentos!$A$1:$D$4,3,FALSE)</f>
        <v>Até dez salários</v>
      </c>
      <c r="R271" s="2">
        <v>4</v>
      </c>
      <c r="S271" s="2" t="str">
        <f>VLOOKUP(Tabela2[[#This Row],[Cod Vendedor]],Dim_Vendedores!$A$1:$H$6,2,FALSE)</f>
        <v>Scarlet</v>
      </c>
      <c r="T271" s="17">
        <v>5</v>
      </c>
      <c r="U271" s="17">
        <f>CONCATENATE(Tabela2[[#This Row],[Cod Produto]],Tabela2[[#This Row],[Data]])-1</f>
        <v>1143103</v>
      </c>
      <c r="V271" s="3">
        <f>VLOOKUP(Tabela2[[#This Row],[Cod_busca]],Precos!A:H,8,TRUE)*Tabela2[[#This Row],[Qtide Vendida]]</f>
        <v>85</v>
      </c>
      <c r="W271" s="3">
        <f>VLOOKUP(Tabela2[[#This Row],[Cod_busca]],Precos!A:G,7,TRUE)*Tabela2[[#This Row],[Qtide Vendida]]</f>
        <v>55</v>
      </c>
      <c r="X271" s="7">
        <f t="shared" si="14"/>
        <v>30</v>
      </c>
    </row>
    <row r="272" spans="1:24" x14ac:dyDescent="0.3">
      <c r="A272" s="2">
        <v>271</v>
      </c>
      <c r="B272" s="17">
        <v>16</v>
      </c>
      <c r="C272" s="16">
        <f>VLOOKUP(B272,Dim_Periodos!$A$1:$D$181,2,FALSE)</f>
        <v>43116</v>
      </c>
      <c r="D272" s="16" t="str">
        <f>VLOOKUP(B272,Dim_Periodos!$A$1:$D$181,3,FALSE)</f>
        <v>Não</v>
      </c>
      <c r="E272" s="17">
        <f>VLOOKUP(B272,Dim_Periodos!$A$1:$D$181,4,FALSE)</f>
        <v>1</v>
      </c>
      <c r="F272" s="2">
        <v>4</v>
      </c>
      <c r="G272" s="2" t="str">
        <f t="shared" si="15"/>
        <v>Vinhos Ouro</v>
      </c>
      <c r="H272" s="2">
        <v>9</v>
      </c>
      <c r="I272" s="2" t="str">
        <f>VLOOKUP(Tabela2[[#This Row],[Cod Produto]],Dim_Produtos!A:B,2,FALSE)</f>
        <v>Vinho Uva Verde</v>
      </c>
      <c r="J272" s="2" t="str">
        <f>VLOOKUP(Tabela2[[#This Row],[Cod Produto]],Dim_Produtos!A:C,3,FALSE)</f>
        <v>Brasil</v>
      </c>
      <c r="K272" s="2">
        <f>VLOOKUP(M272,Dim_Clientes!$A$1:$E$9,5,FALSE)</f>
        <v>4</v>
      </c>
      <c r="L272" s="2" t="str">
        <f>VLOOKUP(K272,Dim_Score!$A$1:$C$6,3,FALSE)</f>
        <v>Restrições</v>
      </c>
      <c r="M272" s="2">
        <v>6</v>
      </c>
      <c r="N272" s="2" t="str">
        <f t="shared" si="13"/>
        <v>George Clooney</v>
      </c>
      <c r="O272" s="2">
        <f>VLOOKUP(M272,Dim_Clientes!$A$1:$E$9,4,FALSE)</f>
        <v>1</v>
      </c>
      <c r="P272" s="2" t="str">
        <f>VLOOKUP(O272,Dim_Segmentos!$A$1:$D$4,4,FALSE)</f>
        <v>Jovens sem renda morando com os pais</v>
      </c>
      <c r="Q272" s="2" t="str">
        <f>VLOOKUP(O272,Dim_Segmentos!$A$1:$D$4,3,FALSE)</f>
        <v>Sem renda</v>
      </c>
      <c r="R272" s="2">
        <v>2</v>
      </c>
      <c r="S272" s="2" t="str">
        <f>VLOOKUP(Tabela2[[#This Row],[Cod Vendedor]],Dim_Vendedores!$A$1:$H$6,2,FALSE)</f>
        <v>Batman</v>
      </c>
      <c r="T272" s="17">
        <v>9</v>
      </c>
      <c r="U272" s="17">
        <f>CONCATENATE(Tabela2[[#This Row],[Cod Produto]],Tabela2[[#This Row],[Data]])-1</f>
        <v>943115</v>
      </c>
      <c r="V272" s="3">
        <f>VLOOKUP(Tabela2[[#This Row],[Cod_busca]],Precos!A:H,8,TRUE)*Tabela2[[#This Row],[Qtide Vendida]]</f>
        <v>144</v>
      </c>
      <c r="W272" s="3">
        <f>VLOOKUP(Tabela2[[#This Row],[Cod_busca]],Precos!A:G,7,TRUE)*Tabela2[[#This Row],[Qtide Vendida]]</f>
        <v>90</v>
      </c>
      <c r="X272" s="7">
        <f t="shared" si="14"/>
        <v>54</v>
      </c>
    </row>
    <row r="273" spans="1:24" x14ac:dyDescent="0.3">
      <c r="A273" s="2">
        <v>272</v>
      </c>
      <c r="B273" s="17">
        <v>178</v>
      </c>
      <c r="C273" s="16">
        <f>VLOOKUP(B273,Dim_Periodos!$A$1:$D$181,2,FALSE)</f>
        <v>43278</v>
      </c>
      <c r="D273" s="16" t="str">
        <f>VLOOKUP(B273,Dim_Periodos!$A$1:$D$181,3,FALSE)</f>
        <v>Não</v>
      </c>
      <c r="E273" s="17">
        <f>VLOOKUP(B273,Dim_Periodos!$A$1:$D$181,4,FALSE)</f>
        <v>6</v>
      </c>
      <c r="F273" s="2">
        <v>4</v>
      </c>
      <c r="G273" s="2" t="str">
        <f t="shared" si="15"/>
        <v>Vinhos Ouro</v>
      </c>
      <c r="H273" s="2">
        <v>12</v>
      </c>
      <c r="I273" s="2" t="str">
        <f>VLOOKUP(Tabela2[[#This Row],[Cod Produto]],Dim_Produtos!A:B,2,FALSE)</f>
        <v>Vinho Italiano</v>
      </c>
      <c r="J273" s="2" t="str">
        <f>VLOOKUP(Tabela2[[#This Row],[Cod Produto]],Dim_Produtos!A:C,3,FALSE)</f>
        <v>Itália</v>
      </c>
      <c r="K273" s="2">
        <f>VLOOKUP(M273,Dim_Clientes!$A$1:$E$9,5,FALSE)</f>
        <v>1</v>
      </c>
      <c r="L273" s="2" t="str">
        <f>VLOOKUP(K273,Dim_Score!$A$1:$C$6,3,FALSE)</f>
        <v>Excelente</v>
      </c>
      <c r="M273" s="2">
        <v>2</v>
      </c>
      <c r="N273" s="2" t="str">
        <f t="shared" si="13"/>
        <v>Anthony Hopkins</v>
      </c>
      <c r="O273" s="2">
        <f>VLOOKUP(M273,Dim_Clientes!$A$1:$E$9,4,FALSE)</f>
        <v>2</v>
      </c>
      <c r="P273" s="2" t="str">
        <f>VLOOKUP(O273,Dim_Segmentos!$A$1:$D$4,4,FALSE)</f>
        <v>Jovens recém formados</v>
      </c>
      <c r="Q273" s="2" t="str">
        <f>VLOOKUP(O273,Dim_Segmentos!$A$1:$D$4,3,FALSE)</f>
        <v>Dois Salários</v>
      </c>
      <c r="R273" s="2">
        <v>3</v>
      </c>
      <c r="S273" s="2" t="str">
        <f>VLOOKUP(Tabela2[[#This Row],[Cod Vendedor]],Dim_Vendedores!$A$1:$H$6,2,FALSE)</f>
        <v>Hulk</v>
      </c>
      <c r="T273" s="17">
        <v>1</v>
      </c>
      <c r="U273" s="17">
        <f>CONCATENATE(Tabela2[[#This Row],[Cod Produto]],Tabela2[[#This Row],[Data]])-1</f>
        <v>1243277</v>
      </c>
      <c r="V273" s="3">
        <f>VLOOKUP(Tabela2[[#This Row],[Cod_busca]],Precos!A:H,8,TRUE)*Tabela2[[#This Row],[Qtide Vendida]]</f>
        <v>14</v>
      </c>
      <c r="W273" s="3">
        <f>VLOOKUP(Tabela2[[#This Row],[Cod_busca]],Precos!A:G,7,TRUE)*Tabela2[[#This Row],[Qtide Vendida]]</f>
        <v>9</v>
      </c>
      <c r="X273" s="7">
        <f t="shared" si="14"/>
        <v>5</v>
      </c>
    </row>
    <row r="274" spans="1:24" x14ac:dyDescent="0.3">
      <c r="A274" s="2">
        <v>273</v>
      </c>
      <c r="B274" s="17">
        <v>21</v>
      </c>
      <c r="C274" s="16">
        <f>VLOOKUP(B274,Dim_Periodos!$A$1:$D$181,2,FALSE)</f>
        <v>43121</v>
      </c>
      <c r="D274" s="16" t="str">
        <f>VLOOKUP(B274,Dim_Periodos!$A$1:$D$181,3,FALSE)</f>
        <v>Sim</v>
      </c>
      <c r="E274" s="17">
        <f>VLOOKUP(B274,Dim_Periodos!$A$1:$D$181,4,FALSE)</f>
        <v>1</v>
      </c>
      <c r="F274" s="2">
        <v>4</v>
      </c>
      <c r="G274" s="2" t="str">
        <f t="shared" si="15"/>
        <v>Vinhos Ouro</v>
      </c>
      <c r="H274" s="2">
        <v>10</v>
      </c>
      <c r="I274" s="2" t="str">
        <f>VLOOKUP(Tabela2[[#This Row],[Cod Produto]],Dim_Produtos!A:B,2,FALSE)</f>
        <v>Vinho Uva Doce</v>
      </c>
      <c r="J274" s="2" t="str">
        <f>VLOOKUP(Tabela2[[#This Row],[Cod Produto]],Dim_Produtos!A:C,3,FALSE)</f>
        <v>Brasil</v>
      </c>
      <c r="K274" s="2">
        <f>VLOOKUP(M274,Dim_Clientes!$A$1:$E$9,5,FALSE)</f>
        <v>2</v>
      </c>
      <c r="L274" s="2" t="str">
        <f>VLOOKUP(K274,Dim_Score!$A$1:$C$6,3,FALSE)</f>
        <v xml:space="preserve">Muito Bom </v>
      </c>
      <c r="M274" s="2">
        <v>3</v>
      </c>
      <c r="N274" s="2" t="str">
        <f t="shared" si="13"/>
        <v>Orlando Bloom</v>
      </c>
      <c r="O274" s="2">
        <f>VLOOKUP(M274,Dim_Clientes!$A$1:$E$9,4,FALSE)</f>
        <v>3</v>
      </c>
      <c r="P274" s="2" t="str">
        <f>VLOOKUP(O274,Dim_Segmentos!$A$1:$D$4,4,FALSE)</f>
        <v>Adultos experientes e estáveis Financeiramente</v>
      </c>
      <c r="Q274" s="2" t="str">
        <f>VLOOKUP(O274,Dim_Segmentos!$A$1:$D$4,3,FALSE)</f>
        <v>Até dez salários</v>
      </c>
      <c r="R274" s="2">
        <v>5</v>
      </c>
      <c r="S274" s="2" t="str">
        <f>VLOOKUP(Tabela2[[#This Row],[Cod Vendedor]],Dim_Vendedores!$A$1:$H$6,2,FALSE)</f>
        <v>Gamora</v>
      </c>
      <c r="T274" s="17">
        <v>10</v>
      </c>
      <c r="U274" s="17">
        <f>CONCATENATE(Tabela2[[#This Row],[Cod Produto]],Tabela2[[#This Row],[Data]])-1</f>
        <v>1043120</v>
      </c>
      <c r="V274" s="3">
        <f>VLOOKUP(Tabela2[[#This Row],[Cod_busca]],Precos!A:H,8,TRUE)*Tabela2[[#This Row],[Qtide Vendida]]</f>
        <v>170</v>
      </c>
      <c r="W274" s="3">
        <f>VLOOKUP(Tabela2[[#This Row],[Cod_busca]],Precos!A:G,7,TRUE)*Tabela2[[#This Row],[Qtide Vendida]]</f>
        <v>110</v>
      </c>
      <c r="X274" s="7">
        <f t="shared" si="14"/>
        <v>60</v>
      </c>
    </row>
    <row r="275" spans="1:24" x14ac:dyDescent="0.3">
      <c r="A275" s="2">
        <v>274</v>
      </c>
      <c r="B275" s="17">
        <v>116</v>
      </c>
      <c r="C275" s="16">
        <f>VLOOKUP(B275,Dim_Periodos!$A$1:$D$181,2,FALSE)</f>
        <v>43216</v>
      </c>
      <c r="D275" s="16" t="str">
        <f>VLOOKUP(B275,Dim_Periodos!$A$1:$D$181,3,FALSE)</f>
        <v>Não</v>
      </c>
      <c r="E275" s="17">
        <f>VLOOKUP(B275,Dim_Periodos!$A$1:$D$181,4,FALSE)</f>
        <v>4</v>
      </c>
      <c r="F275" s="2">
        <v>1</v>
      </c>
      <c r="G275" s="2" t="str">
        <f t="shared" si="15"/>
        <v>Vinhos S.A</v>
      </c>
      <c r="H275" s="2">
        <v>12</v>
      </c>
      <c r="I275" s="2" t="str">
        <f>VLOOKUP(Tabela2[[#This Row],[Cod Produto]],Dim_Produtos!A:B,2,FALSE)</f>
        <v>Vinho Italiano</v>
      </c>
      <c r="J275" s="2" t="str">
        <f>VLOOKUP(Tabela2[[#This Row],[Cod Produto]],Dim_Produtos!A:C,3,FALSE)</f>
        <v>Itália</v>
      </c>
      <c r="K275" s="2">
        <f>VLOOKUP(M275,Dim_Clientes!$A$1:$E$9,5,FALSE)</f>
        <v>1</v>
      </c>
      <c r="L275" s="2" t="str">
        <f>VLOOKUP(K275,Dim_Score!$A$1:$C$6,3,FALSE)</f>
        <v>Excelente</v>
      </c>
      <c r="M275" s="2">
        <v>2</v>
      </c>
      <c r="N275" s="2" t="str">
        <f t="shared" si="13"/>
        <v>Anthony Hopkins</v>
      </c>
      <c r="O275" s="2">
        <f>VLOOKUP(M275,Dim_Clientes!$A$1:$E$9,4,FALSE)</f>
        <v>2</v>
      </c>
      <c r="P275" s="2" t="str">
        <f>VLOOKUP(O275,Dim_Segmentos!$A$1:$D$4,4,FALSE)</f>
        <v>Jovens recém formados</v>
      </c>
      <c r="Q275" s="2" t="str">
        <f>VLOOKUP(O275,Dim_Segmentos!$A$1:$D$4,3,FALSE)</f>
        <v>Dois Salários</v>
      </c>
      <c r="R275" s="2">
        <v>4</v>
      </c>
      <c r="S275" s="2" t="str">
        <f>VLOOKUP(Tabela2[[#This Row],[Cod Vendedor]],Dim_Vendedores!$A$1:$H$6,2,FALSE)</f>
        <v>Scarlet</v>
      </c>
      <c r="T275" s="17">
        <v>9</v>
      </c>
      <c r="U275" s="17">
        <f>CONCATENATE(Tabela2[[#This Row],[Cod Produto]],Tabela2[[#This Row],[Data]])-1</f>
        <v>1243215</v>
      </c>
      <c r="V275" s="3">
        <f>VLOOKUP(Tabela2[[#This Row],[Cod_busca]],Precos!A:H,8,TRUE)*Tabela2[[#This Row],[Qtide Vendida]]</f>
        <v>153</v>
      </c>
      <c r="W275" s="3">
        <f>VLOOKUP(Tabela2[[#This Row],[Cod_busca]],Precos!A:G,7,TRUE)*Tabela2[[#This Row],[Qtide Vendida]]</f>
        <v>81</v>
      </c>
      <c r="X275" s="7">
        <f t="shared" si="14"/>
        <v>72</v>
      </c>
    </row>
    <row r="276" spans="1:24" x14ac:dyDescent="0.3">
      <c r="A276" s="2">
        <v>275</v>
      </c>
      <c r="B276" s="17">
        <v>118</v>
      </c>
      <c r="C276" s="16">
        <f>VLOOKUP(B276,Dim_Periodos!$A$1:$D$181,2,FALSE)</f>
        <v>43218</v>
      </c>
      <c r="D276" s="16" t="str">
        <f>VLOOKUP(B276,Dim_Periodos!$A$1:$D$181,3,FALSE)</f>
        <v>Sim</v>
      </c>
      <c r="E276" s="17">
        <f>VLOOKUP(B276,Dim_Periodos!$A$1:$D$181,4,FALSE)</f>
        <v>4</v>
      </c>
      <c r="F276" s="2">
        <v>3</v>
      </c>
      <c r="G276" s="2" t="str">
        <f t="shared" si="15"/>
        <v>Vinhos LTDA</v>
      </c>
      <c r="H276" s="2">
        <v>10</v>
      </c>
      <c r="I276" s="2" t="str">
        <f>VLOOKUP(Tabela2[[#This Row],[Cod Produto]],Dim_Produtos!A:B,2,FALSE)</f>
        <v>Vinho Uva Doce</v>
      </c>
      <c r="J276" s="2" t="str">
        <f>VLOOKUP(Tabela2[[#This Row],[Cod Produto]],Dim_Produtos!A:C,3,FALSE)</f>
        <v>Brasil</v>
      </c>
      <c r="K276" s="2">
        <f>VLOOKUP(M276,Dim_Clientes!$A$1:$E$9,5,FALSE)</f>
        <v>2</v>
      </c>
      <c r="L276" s="2" t="str">
        <f>VLOOKUP(K276,Dim_Score!$A$1:$C$6,3,FALSE)</f>
        <v xml:space="preserve">Muito Bom </v>
      </c>
      <c r="M276" s="2">
        <v>3</v>
      </c>
      <c r="N276" s="2" t="str">
        <f t="shared" si="13"/>
        <v>Orlando Bloom</v>
      </c>
      <c r="O276" s="2">
        <f>VLOOKUP(M276,Dim_Clientes!$A$1:$E$9,4,FALSE)</f>
        <v>3</v>
      </c>
      <c r="P276" s="2" t="str">
        <f>VLOOKUP(O276,Dim_Segmentos!$A$1:$D$4,4,FALSE)</f>
        <v>Adultos experientes e estáveis Financeiramente</v>
      </c>
      <c r="Q276" s="2" t="str">
        <f>VLOOKUP(O276,Dim_Segmentos!$A$1:$D$4,3,FALSE)</f>
        <v>Até dez salários</v>
      </c>
      <c r="R276" s="2">
        <v>2</v>
      </c>
      <c r="S276" s="2" t="str">
        <f>VLOOKUP(Tabela2[[#This Row],[Cod Vendedor]],Dim_Vendedores!$A$1:$H$6,2,FALSE)</f>
        <v>Batman</v>
      </c>
      <c r="T276" s="17">
        <v>8</v>
      </c>
      <c r="U276" s="17">
        <f>CONCATENATE(Tabela2[[#This Row],[Cod Produto]],Tabela2[[#This Row],[Data]])-1</f>
        <v>1043217</v>
      </c>
      <c r="V276" s="3">
        <f>VLOOKUP(Tabela2[[#This Row],[Cod_busca]],Precos!A:H,8,TRUE)*Tabela2[[#This Row],[Qtide Vendida]]</f>
        <v>136</v>
      </c>
      <c r="W276" s="3">
        <f>VLOOKUP(Tabela2[[#This Row],[Cod_busca]],Precos!A:G,7,TRUE)*Tabela2[[#This Row],[Qtide Vendida]]</f>
        <v>88</v>
      </c>
      <c r="X276" s="7">
        <f t="shared" si="14"/>
        <v>48</v>
      </c>
    </row>
    <row r="277" spans="1:24" x14ac:dyDescent="0.3">
      <c r="A277" s="2">
        <v>276</v>
      </c>
      <c r="B277" s="17">
        <v>124</v>
      </c>
      <c r="C277" s="16">
        <f>VLOOKUP(B277,Dim_Periodos!$A$1:$D$181,2,FALSE)</f>
        <v>43224</v>
      </c>
      <c r="D277" s="16" t="str">
        <f>VLOOKUP(B277,Dim_Periodos!$A$1:$D$181,3,FALSE)</f>
        <v>Não</v>
      </c>
      <c r="E277" s="17">
        <f>VLOOKUP(B277,Dim_Periodos!$A$1:$D$181,4,FALSE)</f>
        <v>5</v>
      </c>
      <c r="F277" s="2">
        <v>3</v>
      </c>
      <c r="G277" s="2" t="str">
        <f t="shared" si="15"/>
        <v>Vinhos LTDA</v>
      </c>
      <c r="H277" s="2">
        <v>13</v>
      </c>
      <c r="I277" s="2" t="str">
        <f>VLOOKUP(Tabela2[[#This Row],[Cod Produto]],Dim_Produtos!A:B,2,FALSE)</f>
        <v>Vinho Seco</v>
      </c>
      <c r="J277" s="2" t="str">
        <f>VLOOKUP(Tabela2[[#This Row],[Cod Produto]],Dim_Produtos!A:C,3,FALSE)</f>
        <v>Califónia</v>
      </c>
      <c r="K277" s="2">
        <f>VLOOKUP(M277,Dim_Clientes!$A$1:$E$9,5,FALSE)</f>
        <v>4</v>
      </c>
      <c r="L277" s="2" t="str">
        <f>VLOOKUP(K277,Dim_Score!$A$1:$C$6,3,FALSE)</f>
        <v>Restrições</v>
      </c>
      <c r="M277" s="2">
        <v>6</v>
      </c>
      <c r="N277" s="2" t="str">
        <f t="shared" si="13"/>
        <v>George Clooney</v>
      </c>
      <c r="O277" s="2">
        <f>VLOOKUP(M277,Dim_Clientes!$A$1:$E$9,4,FALSE)</f>
        <v>1</v>
      </c>
      <c r="P277" s="2" t="str">
        <f>VLOOKUP(O277,Dim_Segmentos!$A$1:$D$4,4,FALSE)</f>
        <v>Jovens sem renda morando com os pais</v>
      </c>
      <c r="Q277" s="2" t="str">
        <f>VLOOKUP(O277,Dim_Segmentos!$A$1:$D$4,3,FALSE)</f>
        <v>Sem renda</v>
      </c>
      <c r="R277" s="2">
        <v>1</v>
      </c>
      <c r="S277" s="2" t="str">
        <f>VLOOKUP(Tabela2[[#This Row],[Cod Vendedor]],Dim_Vendedores!$A$1:$H$6,2,FALSE)</f>
        <v>Thor</v>
      </c>
      <c r="T277" s="17">
        <v>4</v>
      </c>
      <c r="U277" s="17">
        <f>CONCATENATE(Tabela2[[#This Row],[Cod Produto]],Tabela2[[#This Row],[Data]])-1</f>
        <v>1343223</v>
      </c>
      <c r="V277" s="3">
        <f>VLOOKUP(Tabela2[[#This Row],[Cod_busca]],Precos!A:H,8,TRUE)*Tabela2[[#This Row],[Qtide Vendida]]</f>
        <v>60</v>
      </c>
      <c r="W277" s="3">
        <f>VLOOKUP(Tabela2[[#This Row],[Cod_busca]],Precos!A:G,7,TRUE)*Tabela2[[#This Row],[Qtide Vendida]]</f>
        <v>38</v>
      </c>
      <c r="X277" s="7">
        <f t="shared" si="14"/>
        <v>22</v>
      </c>
    </row>
    <row r="278" spans="1:24" x14ac:dyDescent="0.3">
      <c r="A278" s="2">
        <v>277</v>
      </c>
      <c r="B278" s="17">
        <v>124</v>
      </c>
      <c r="C278" s="16">
        <f>VLOOKUP(B278,Dim_Periodos!$A$1:$D$181,2,FALSE)</f>
        <v>43224</v>
      </c>
      <c r="D278" s="16" t="str">
        <f>VLOOKUP(B278,Dim_Periodos!$A$1:$D$181,3,FALSE)</f>
        <v>Não</v>
      </c>
      <c r="E278" s="17">
        <f>VLOOKUP(B278,Dim_Periodos!$A$1:$D$181,4,FALSE)</f>
        <v>5</v>
      </c>
      <c r="F278" s="2">
        <v>2</v>
      </c>
      <c r="G278" s="2" t="str">
        <f t="shared" si="15"/>
        <v>Uvas S.A</v>
      </c>
      <c r="H278" s="2">
        <v>14</v>
      </c>
      <c r="I278" s="2" t="str">
        <f>VLOOKUP(Tabela2[[#This Row],[Cod Produto]],Dim_Produtos!A:B,2,FALSE)</f>
        <v>Vinho Tinto</v>
      </c>
      <c r="J278" s="2" t="str">
        <f>VLOOKUP(Tabela2[[#This Row],[Cod Produto]],Dim_Produtos!A:C,3,FALSE)</f>
        <v>Inglaterra</v>
      </c>
      <c r="K278" s="2">
        <f>VLOOKUP(M278,Dim_Clientes!$A$1:$E$9,5,FALSE)</f>
        <v>4</v>
      </c>
      <c r="L278" s="2" t="str">
        <f>VLOOKUP(K278,Dim_Score!$A$1:$C$6,3,FALSE)</f>
        <v>Restrições</v>
      </c>
      <c r="M278" s="2">
        <v>6</v>
      </c>
      <c r="N278" s="2" t="str">
        <f t="shared" si="13"/>
        <v>George Clooney</v>
      </c>
      <c r="O278" s="2">
        <f>VLOOKUP(M278,Dim_Clientes!$A$1:$E$9,4,FALSE)</f>
        <v>1</v>
      </c>
      <c r="P278" s="2" t="str">
        <f>VLOOKUP(O278,Dim_Segmentos!$A$1:$D$4,4,FALSE)</f>
        <v>Jovens sem renda morando com os pais</v>
      </c>
      <c r="Q278" s="2" t="str">
        <f>VLOOKUP(O278,Dim_Segmentos!$A$1:$D$4,3,FALSE)</f>
        <v>Sem renda</v>
      </c>
      <c r="R278" s="2">
        <v>2</v>
      </c>
      <c r="S278" s="2" t="str">
        <f>VLOOKUP(Tabela2[[#This Row],[Cod Vendedor]],Dim_Vendedores!$A$1:$H$6,2,FALSE)</f>
        <v>Batman</v>
      </c>
      <c r="T278" s="17">
        <v>3</v>
      </c>
      <c r="U278" s="17">
        <f>CONCATENATE(Tabela2[[#This Row],[Cod Produto]],Tabela2[[#This Row],[Data]])-1</f>
        <v>1443223</v>
      </c>
      <c r="V278" s="3">
        <f>VLOOKUP(Tabela2[[#This Row],[Cod_busca]],Precos!A:H,8,TRUE)*Tabela2[[#This Row],[Qtide Vendida]]</f>
        <v>48</v>
      </c>
      <c r="W278" s="3">
        <f>VLOOKUP(Tabela2[[#This Row],[Cod_busca]],Precos!A:G,7,TRUE)*Tabela2[[#This Row],[Qtide Vendida]]</f>
        <v>30</v>
      </c>
      <c r="X278" s="7">
        <f t="shared" si="14"/>
        <v>18</v>
      </c>
    </row>
    <row r="279" spans="1:24" x14ac:dyDescent="0.3">
      <c r="A279" s="2">
        <v>278</v>
      </c>
      <c r="B279" s="17">
        <v>118</v>
      </c>
      <c r="C279" s="16">
        <f>VLOOKUP(B279,Dim_Periodos!$A$1:$D$181,2,FALSE)</f>
        <v>43218</v>
      </c>
      <c r="D279" s="16" t="str">
        <f>VLOOKUP(B279,Dim_Periodos!$A$1:$D$181,3,FALSE)</f>
        <v>Sim</v>
      </c>
      <c r="E279" s="17">
        <f>VLOOKUP(B279,Dim_Periodos!$A$1:$D$181,4,FALSE)</f>
        <v>4</v>
      </c>
      <c r="F279" s="2">
        <v>2</v>
      </c>
      <c r="G279" s="2" t="str">
        <f t="shared" si="15"/>
        <v>Uvas S.A</v>
      </c>
      <c r="H279" s="2">
        <v>13</v>
      </c>
      <c r="I279" s="2" t="str">
        <f>VLOOKUP(Tabela2[[#This Row],[Cod Produto]],Dim_Produtos!A:B,2,FALSE)</f>
        <v>Vinho Seco</v>
      </c>
      <c r="J279" s="2" t="str">
        <f>VLOOKUP(Tabela2[[#This Row],[Cod Produto]],Dim_Produtos!A:C,3,FALSE)</f>
        <v>Califónia</v>
      </c>
      <c r="K279" s="2">
        <f>VLOOKUP(M279,Dim_Clientes!$A$1:$E$9,5,FALSE)</f>
        <v>2</v>
      </c>
      <c r="L279" s="2" t="str">
        <f>VLOOKUP(K279,Dim_Score!$A$1:$C$6,3,FALSE)</f>
        <v xml:space="preserve">Muito Bom </v>
      </c>
      <c r="M279" s="2">
        <v>3</v>
      </c>
      <c r="N279" s="2" t="str">
        <f t="shared" si="13"/>
        <v>Orlando Bloom</v>
      </c>
      <c r="O279" s="2">
        <f>VLOOKUP(M279,Dim_Clientes!$A$1:$E$9,4,FALSE)</f>
        <v>3</v>
      </c>
      <c r="P279" s="2" t="str">
        <f>VLOOKUP(O279,Dim_Segmentos!$A$1:$D$4,4,FALSE)</f>
        <v>Adultos experientes e estáveis Financeiramente</v>
      </c>
      <c r="Q279" s="2" t="str">
        <f>VLOOKUP(O279,Dim_Segmentos!$A$1:$D$4,3,FALSE)</f>
        <v>Até dez salários</v>
      </c>
      <c r="R279" s="2">
        <v>5</v>
      </c>
      <c r="S279" s="2" t="str">
        <f>VLOOKUP(Tabela2[[#This Row],[Cod Vendedor]],Dim_Vendedores!$A$1:$H$6,2,FALSE)</f>
        <v>Gamora</v>
      </c>
      <c r="T279" s="17">
        <v>10</v>
      </c>
      <c r="U279" s="17">
        <f>CONCATENATE(Tabela2[[#This Row],[Cod Produto]],Tabela2[[#This Row],[Data]])-1</f>
        <v>1343217</v>
      </c>
      <c r="V279" s="3">
        <f>VLOOKUP(Tabela2[[#This Row],[Cod_busca]],Precos!A:H,8,TRUE)*Tabela2[[#This Row],[Qtide Vendida]]</f>
        <v>150</v>
      </c>
      <c r="W279" s="3">
        <f>VLOOKUP(Tabela2[[#This Row],[Cod_busca]],Precos!A:G,7,TRUE)*Tabela2[[#This Row],[Qtide Vendida]]</f>
        <v>95</v>
      </c>
      <c r="X279" s="7">
        <f t="shared" si="14"/>
        <v>55</v>
      </c>
    </row>
    <row r="280" spans="1:24" x14ac:dyDescent="0.3">
      <c r="A280" s="2">
        <v>279</v>
      </c>
      <c r="B280" s="17">
        <v>116</v>
      </c>
      <c r="C280" s="16">
        <f>VLOOKUP(B280,Dim_Periodos!$A$1:$D$181,2,FALSE)</f>
        <v>43216</v>
      </c>
      <c r="D280" s="16" t="str">
        <f>VLOOKUP(B280,Dim_Periodos!$A$1:$D$181,3,FALSE)</f>
        <v>Não</v>
      </c>
      <c r="E280" s="17">
        <f>VLOOKUP(B280,Dim_Periodos!$A$1:$D$181,4,FALSE)</f>
        <v>4</v>
      </c>
      <c r="F280" s="2">
        <v>3</v>
      </c>
      <c r="G280" s="2" t="str">
        <f t="shared" si="15"/>
        <v>Vinhos LTDA</v>
      </c>
      <c r="H280" s="2">
        <v>13</v>
      </c>
      <c r="I280" s="2" t="str">
        <f>VLOOKUP(Tabela2[[#This Row],[Cod Produto]],Dim_Produtos!A:B,2,FALSE)</f>
        <v>Vinho Seco</v>
      </c>
      <c r="J280" s="2" t="str">
        <f>VLOOKUP(Tabela2[[#This Row],[Cod Produto]],Dim_Produtos!A:C,3,FALSE)</f>
        <v>Califónia</v>
      </c>
      <c r="K280" s="2">
        <f>VLOOKUP(M280,Dim_Clientes!$A$1:$E$9,5,FALSE)</f>
        <v>5</v>
      </c>
      <c r="L280" s="2" t="str">
        <f>VLOOKUP(K280,Dim_Score!$A$1:$C$6,3,FALSE)</f>
        <v>Inaceitável</v>
      </c>
      <c r="M280" s="2">
        <v>7</v>
      </c>
      <c r="N280" s="2" t="str">
        <f t="shared" si="13"/>
        <v>Matt Demon</v>
      </c>
      <c r="O280" s="2">
        <f>VLOOKUP(M280,Dim_Clientes!$A$1:$E$9,4,FALSE)</f>
        <v>3</v>
      </c>
      <c r="P280" s="2" t="str">
        <f>VLOOKUP(O280,Dim_Segmentos!$A$1:$D$4,4,FALSE)</f>
        <v>Adultos experientes e estáveis Financeiramente</v>
      </c>
      <c r="Q280" s="2" t="str">
        <f>VLOOKUP(O280,Dim_Segmentos!$A$1:$D$4,3,FALSE)</f>
        <v>Até dez salários</v>
      </c>
      <c r="R280" s="2">
        <v>4</v>
      </c>
      <c r="S280" s="2" t="str">
        <f>VLOOKUP(Tabela2[[#This Row],[Cod Vendedor]],Dim_Vendedores!$A$1:$H$6,2,FALSE)</f>
        <v>Scarlet</v>
      </c>
      <c r="T280" s="17">
        <v>9</v>
      </c>
      <c r="U280" s="17">
        <f>CONCATENATE(Tabela2[[#This Row],[Cod Produto]],Tabela2[[#This Row],[Data]])-1</f>
        <v>1343215</v>
      </c>
      <c r="V280" s="3">
        <f>VLOOKUP(Tabela2[[#This Row],[Cod_busca]],Precos!A:H,8,TRUE)*Tabela2[[#This Row],[Qtide Vendida]]</f>
        <v>135</v>
      </c>
      <c r="W280" s="3">
        <f>VLOOKUP(Tabela2[[#This Row],[Cod_busca]],Precos!A:G,7,TRUE)*Tabela2[[#This Row],[Qtide Vendida]]</f>
        <v>85.5</v>
      </c>
      <c r="X280" s="7">
        <f t="shared" si="14"/>
        <v>49.5</v>
      </c>
    </row>
    <row r="281" spans="1:24" x14ac:dyDescent="0.3">
      <c r="A281" s="2">
        <v>280</v>
      </c>
      <c r="B281" s="17">
        <v>26</v>
      </c>
      <c r="C281" s="16">
        <f>VLOOKUP(B281,Dim_Periodos!$A$1:$D$181,2,FALSE)</f>
        <v>43126</v>
      </c>
      <c r="D281" s="16" t="str">
        <f>VLOOKUP(B281,Dim_Periodos!$A$1:$D$181,3,FALSE)</f>
        <v>Não</v>
      </c>
      <c r="E281" s="17">
        <f>VLOOKUP(B281,Dim_Periodos!$A$1:$D$181,4,FALSE)</f>
        <v>1</v>
      </c>
      <c r="F281" s="2">
        <v>3</v>
      </c>
      <c r="G281" s="2" t="str">
        <f t="shared" si="15"/>
        <v>Vinhos LTDA</v>
      </c>
      <c r="H281" s="2">
        <v>9</v>
      </c>
      <c r="I281" s="2" t="str">
        <f>VLOOKUP(Tabela2[[#This Row],[Cod Produto]],Dim_Produtos!A:B,2,FALSE)</f>
        <v>Vinho Uva Verde</v>
      </c>
      <c r="J281" s="2" t="str">
        <f>VLOOKUP(Tabela2[[#This Row],[Cod Produto]],Dim_Produtos!A:C,3,FALSE)</f>
        <v>Brasil</v>
      </c>
      <c r="K281" s="2">
        <f>VLOOKUP(M281,Dim_Clientes!$A$1:$E$9,5,FALSE)</f>
        <v>2</v>
      </c>
      <c r="L281" s="2" t="str">
        <f>VLOOKUP(K281,Dim_Score!$A$1:$C$6,3,FALSE)</f>
        <v xml:space="preserve">Muito Bom </v>
      </c>
      <c r="M281" s="2">
        <v>3</v>
      </c>
      <c r="N281" s="2" t="str">
        <f t="shared" si="13"/>
        <v>Orlando Bloom</v>
      </c>
      <c r="O281" s="2">
        <f>VLOOKUP(M281,Dim_Clientes!$A$1:$E$9,4,FALSE)</f>
        <v>3</v>
      </c>
      <c r="P281" s="2" t="str">
        <f>VLOOKUP(O281,Dim_Segmentos!$A$1:$D$4,4,FALSE)</f>
        <v>Adultos experientes e estáveis Financeiramente</v>
      </c>
      <c r="Q281" s="2" t="str">
        <f>VLOOKUP(O281,Dim_Segmentos!$A$1:$D$4,3,FALSE)</f>
        <v>Até dez salários</v>
      </c>
      <c r="R281" s="2">
        <v>5</v>
      </c>
      <c r="S281" s="2" t="str">
        <f>VLOOKUP(Tabela2[[#This Row],[Cod Vendedor]],Dim_Vendedores!$A$1:$H$6,2,FALSE)</f>
        <v>Gamora</v>
      </c>
      <c r="T281" s="17">
        <v>4</v>
      </c>
      <c r="U281" s="17">
        <f>CONCATENATE(Tabela2[[#This Row],[Cod Produto]],Tabela2[[#This Row],[Data]])-1</f>
        <v>943125</v>
      </c>
      <c r="V281" s="3">
        <f>VLOOKUP(Tabela2[[#This Row],[Cod_busca]],Precos!A:H,8,TRUE)*Tabela2[[#This Row],[Qtide Vendida]]</f>
        <v>64</v>
      </c>
      <c r="W281" s="3">
        <f>VLOOKUP(Tabela2[[#This Row],[Cod_busca]],Precos!A:G,7,TRUE)*Tabela2[[#This Row],[Qtide Vendida]]</f>
        <v>40</v>
      </c>
      <c r="X281" s="7">
        <f t="shared" si="14"/>
        <v>24</v>
      </c>
    </row>
    <row r="282" spans="1:24" x14ac:dyDescent="0.3">
      <c r="A282" s="2">
        <v>281</v>
      </c>
      <c r="B282" s="17">
        <v>70</v>
      </c>
      <c r="C282" s="16">
        <f>VLOOKUP(B282,Dim_Periodos!$A$1:$D$181,2,FALSE)</f>
        <v>43170</v>
      </c>
      <c r="D282" s="16" t="str">
        <f>VLOOKUP(B282,Dim_Periodos!$A$1:$D$181,3,FALSE)</f>
        <v>Sim</v>
      </c>
      <c r="E282" s="17">
        <f>VLOOKUP(B282,Dim_Periodos!$A$1:$D$181,4,FALSE)</f>
        <v>3</v>
      </c>
      <c r="F282" s="2">
        <v>2</v>
      </c>
      <c r="G282" s="2" t="str">
        <f t="shared" si="15"/>
        <v>Uvas S.A</v>
      </c>
      <c r="H282" s="2">
        <v>12</v>
      </c>
      <c r="I282" s="2" t="str">
        <f>VLOOKUP(Tabela2[[#This Row],[Cod Produto]],Dim_Produtos!A:B,2,FALSE)</f>
        <v>Vinho Italiano</v>
      </c>
      <c r="J282" s="2" t="str">
        <f>VLOOKUP(Tabela2[[#This Row],[Cod Produto]],Dim_Produtos!A:C,3,FALSE)</f>
        <v>Itália</v>
      </c>
      <c r="K282" s="2">
        <f>VLOOKUP(M282,Dim_Clientes!$A$1:$E$9,5,FALSE)</f>
        <v>4</v>
      </c>
      <c r="L282" s="2" t="str">
        <f>VLOOKUP(K282,Dim_Score!$A$1:$C$6,3,FALSE)</f>
        <v>Restrições</v>
      </c>
      <c r="M282" s="2">
        <v>8</v>
      </c>
      <c r="N282" s="2" t="str">
        <f t="shared" si="13"/>
        <v>Julia Roberts</v>
      </c>
      <c r="O282" s="2">
        <f>VLOOKUP(M282,Dim_Clientes!$A$1:$E$9,4,FALSE)</f>
        <v>1</v>
      </c>
      <c r="P282" s="2" t="str">
        <f>VLOOKUP(O282,Dim_Segmentos!$A$1:$D$4,4,FALSE)</f>
        <v>Jovens sem renda morando com os pais</v>
      </c>
      <c r="Q282" s="2" t="str">
        <f>VLOOKUP(O282,Dim_Segmentos!$A$1:$D$4,3,FALSE)</f>
        <v>Sem renda</v>
      </c>
      <c r="R282" s="2">
        <v>1</v>
      </c>
      <c r="S282" s="2" t="str">
        <f>VLOOKUP(Tabela2[[#This Row],[Cod Vendedor]],Dim_Vendedores!$A$1:$H$6,2,FALSE)</f>
        <v>Thor</v>
      </c>
      <c r="T282" s="17">
        <v>9</v>
      </c>
      <c r="U282" s="17">
        <f>CONCATENATE(Tabela2[[#This Row],[Cod Produto]],Tabela2[[#This Row],[Data]])-1</f>
        <v>1243169</v>
      </c>
      <c r="V282" s="3">
        <f>VLOOKUP(Tabela2[[#This Row],[Cod_busca]],Precos!A:H,8,TRUE)*Tabela2[[#This Row],[Qtide Vendida]]</f>
        <v>153</v>
      </c>
      <c r="W282" s="3">
        <f>VLOOKUP(Tabela2[[#This Row],[Cod_busca]],Precos!A:G,7,TRUE)*Tabela2[[#This Row],[Qtide Vendida]]</f>
        <v>81</v>
      </c>
      <c r="X282" s="7">
        <f t="shared" si="14"/>
        <v>72</v>
      </c>
    </row>
    <row r="283" spans="1:24" x14ac:dyDescent="0.3">
      <c r="A283" s="2">
        <v>282</v>
      </c>
      <c r="B283" s="17">
        <v>88</v>
      </c>
      <c r="C283" s="16">
        <f>VLOOKUP(B283,Dim_Periodos!$A$1:$D$181,2,FALSE)</f>
        <v>43188</v>
      </c>
      <c r="D283" s="16" t="str">
        <f>VLOOKUP(B283,Dim_Periodos!$A$1:$D$181,3,FALSE)</f>
        <v>Não</v>
      </c>
      <c r="E283" s="17">
        <f>VLOOKUP(B283,Dim_Periodos!$A$1:$D$181,4,FALSE)</f>
        <v>3</v>
      </c>
      <c r="F283" s="2">
        <v>1</v>
      </c>
      <c r="G283" s="2" t="str">
        <f t="shared" si="15"/>
        <v>Vinhos S.A</v>
      </c>
      <c r="H283" s="2">
        <v>14</v>
      </c>
      <c r="I283" s="2" t="str">
        <f>VLOOKUP(Tabela2[[#This Row],[Cod Produto]],Dim_Produtos!A:B,2,FALSE)</f>
        <v>Vinho Tinto</v>
      </c>
      <c r="J283" s="2" t="str">
        <f>VLOOKUP(Tabela2[[#This Row],[Cod Produto]],Dim_Produtos!A:C,3,FALSE)</f>
        <v>Inglaterra</v>
      </c>
      <c r="K283" s="2">
        <f>VLOOKUP(M283,Dim_Clientes!$A$1:$E$9,5,FALSE)</f>
        <v>4</v>
      </c>
      <c r="L283" s="2" t="str">
        <f>VLOOKUP(K283,Dim_Score!$A$1:$C$6,3,FALSE)</f>
        <v>Restrições</v>
      </c>
      <c r="M283" s="2">
        <v>8</v>
      </c>
      <c r="N283" s="2" t="str">
        <f t="shared" si="13"/>
        <v>Julia Roberts</v>
      </c>
      <c r="O283" s="2">
        <f>VLOOKUP(M283,Dim_Clientes!$A$1:$E$9,4,FALSE)</f>
        <v>1</v>
      </c>
      <c r="P283" s="2" t="str">
        <f>VLOOKUP(O283,Dim_Segmentos!$A$1:$D$4,4,FALSE)</f>
        <v>Jovens sem renda morando com os pais</v>
      </c>
      <c r="Q283" s="2" t="str">
        <f>VLOOKUP(O283,Dim_Segmentos!$A$1:$D$4,3,FALSE)</f>
        <v>Sem renda</v>
      </c>
      <c r="R283" s="2">
        <v>3</v>
      </c>
      <c r="S283" s="2" t="str">
        <f>VLOOKUP(Tabela2[[#This Row],[Cod Vendedor]],Dim_Vendedores!$A$1:$H$6,2,FALSE)</f>
        <v>Hulk</v>
      </c>
      <c r="T283" s="17">
        <v>9</v>
      </c>
      <c r="U283" s="17">
        <f>CONCATENATE(Tabela2[[#This Row],[Cod Produto]],Tabela2[[#This Row],[Data]])-1</f>
        <v>1443187</v>
      </c>
      <c r="V283" s="3">
        <f>VLOOKUP(Tabela2[[#This Row],[Cod_busca]],Precos!A:H,8,TRUE)*Tabela2[[#This Row],[Qtide Vendida]]</f>
        <v>144</v>
      </c>
      <c r="W283" s="3">
        <f>VLOOKUP(Tabela2[[#This Row],[Cod_busca]],Precos!A:G,7,TRUE)*Tabela2[[#This Row],[Qtide Vendida]]</f>
        <v>90</v>
      </c>
      <c r="X283" s="7">
        <f t="shared" si="14"/>
        <v>54</v>
      </c>
    </row>
    <row r="284" spans="1:24" x14ac:dyDescent="0.3">
      <c r="A284" s="2">
        <v>283</v>
      </c>
      <c r="B284" s="17">
        <v>8</v>
      </c>
      <c r="C284" s="16">
        <f>VLOOKUP(B284,Dim_Periodos!$A$1:$D$181,2,FALSE)</f>
        <v>43108</v>
      </c>
      <c r="D284" s="16" t="str">
        <f>VLOOKUP(B284,Dim_Periodos!$A$1:$D$181,3,FALSE)</f>
        <v>Não</v>
      </c>
      <c r="E284" s="17">
        <f>VLOOKUP(B284,Dim_Periodos!$A$1:$D$181,4,FALSE)</f>
        <v>1</v>
      </c>
      <c r="F284" s="2">
        <v>2</v>
      </c>
      <c r="G284" s="2" t="str">
        <f t="shared" si="15"/>
        <v>Uvas S.A</v>
      </c>
      <c r="H284" s="2">
        <v>11</v>
      </c>
      <c r="I284" s="2" t="str">
        <f>VLOOKUP(Tabela2[[#This Row],[Cod Produto]],Dim_Produtos!A:B,2,FALSE)</f>
        <v>Vinho Português</v>
      </c>
      <c r="J284" s="2" t="str">
        <f>VLOOKUP(Tabela2[[#This Row],[Cod Produto]],Dim_Produtos!A:C,3,FALSE)</f>
        <v>Portugal</v>
      </c>
      <c r="K284" s="2">
        <f>VLOOKUP(M284,Dim_Clientes!$A$1:$E$9,5,FALSE)</f>
        <v>2</v>
      </c>
      <c r="L284" s="2" t="str">
        <f>VLOOKUP(K284,Dim_Score!$A$1:$C$6,3,FALSE)</f>
        <v xml:space="preserve">Muito Bom </v>
      </c>
      <c r="M284" s="2">
        <v>3</v>
      </c>
      <c r="N284" s="2" t="str">
        <f t="shared" si="13"/>
        <v>Orlando Bloom</v>
      </c>
      <c r="O284" s="2">
        <f>VLOOKUP(M284,Dim_Clientes!$A$1:$E$9,4,FALSE)</f>
        <v>3</v>
      </c>
      <c r="P284" s="2" t="str">
        <f>VLOOKUP(O284,Dim_Segmentos!$A$1:$D$4,4,FALSE)</f>
        <v>Adultos experientes e estáveis Financeiramente</v>
      </c>
      <c r="Q284" s="2" t="str">
        <f>VLOOKUP(O284,Dim_Segmentos!$A$1:$D$4,3,FALSE)</f>
        <v>Até dez salários</v>
      </c>
      <c r="R284" s="2">
        <v>2</v>
      </c>
      <c r="S284" s="2" t="str">
        <f>VLOOKUP(Tabela2[[#This Row],[Cod Vendedor]],Dim_Vendedores!$A$1:$H$6,2,FALSE)</f>
        <v>Batman</v>
      </c>
      <c r="T284" s="17">
        <v>7</v>
      </c>
      <c r="U284" s="17">
        <f>CONCATENATE(Tabela2[[#This Row],[Cod Produto]],Tabela2[[#This Row],[Data]])-1</f>
        <v>1143107</v>
      </c>
      <c r="V284" s="3">
        <f>VLOOKUP(Tabela2[[#This Row],[Cod_busca]],Precos!A:H,8,TRUE)*Tabela2[[#This Row],[Qtide Vendida]]</f>
        <v>119</v>
      </c>
      <c r="W284" s="3">
        <f>VLOOKUP(Tabela2[[#This Row],[Cod_busca]],Precos!A:G,7,TRUE)*Tabela2[[#This Row],[Qtide Vendida]]</f>
        <v>77</v>
      </c>
      <c r="X284" s="7">
        <f t="shared" si="14"/>
        <v>42</v>
      </c>
    </row>
    <row r="285" spans="1:24" x14ac:dyDescent="0.3">
      <c r="A285" s="2">
        <v>284</v>
      </c>
      <c r="B285" s="17">
        <v>32</v>
      </c>
      <c r="C285" s="16">
        <f>VLOOKUP(B285,Dim_Periodos!$A$1:$D$181,2,FALSE)</f>
        <v>43132</v>
      </c>
      <c r="D285" s="16" t="str">
        <f>VLOOKUP(B285,Dim_Periodos!$A$1:$D$181,3,FALSE)</f>
        <v>Não</v>
      </c>
      <c r="E285" s="17">
        <f>VLOOKUP(B285,Dim_Periodos!$A$1:$D$181,4,FALSE)</f>
        <v>2</v>
      </c>
      <c r="F285" s="2">
        <v>1</v>
      </c>
      <c r="G285" s="2" t="str">
        <f t="shared" si="15"/>
        <v>Vinhos S.A</v>
      </c>
      <c r="H285" s="2">
        <v>13</v>
      </c>
      <c r="I285" s="2" t="str">
        <f>VLOOKUP(Tabela2[[#This Row],[Cod Produto]],Dim_Produtos!A:B,2,FALSE)</f>
        <v>Vinho Seco</v>
      </c>
      <c r="J285" s="2" t="str">
        <f>VLOOKUP(Tabela2[[#This Row],[Cod Produto]],Dim_Produtos!A:C,3,FALSE)</f>
        <v>Califónia</v>
      </c>
      <c r="K285" s="2">
        <f>VLOOKUP(M285,Dim_Clientes!$A$1:$E$9,5,FALSE)</f>
        <v>2</v>
      </c>
      <c r="L285" s="2" t="str">
        <f>VLOOKUP(K285,Dim_Score!$A$1:$C$6,3,FALSE)</f>
        <v xml:space="preserve">Muito Bom </v>
      </c>
      <c r="M285" s="2">
        <v>3</v>
      </c>
      <c r="N285" s="2" t="str">
        <f t="shared" si="13"/>
        <v>Orlando Bloom</v>
      </c>
      <c r="O285" s="2">
        <f>VLOOKUP(M285,Dim_Clientes!$A$1:$E$9,4,FALSE)</f>
        <v>3</v>
      </c>
      <c r="P285" s="2" t="str">
        <f>VLOOKUP(O285,Dim_Segmentos!$A$1:$D$4,4,FALSE)</f>
        <v>Adultos experientes e estáveis Financeiramente</v>
      </c>
      <c r="Q285" s="2" t="str">
        <f>VLOOKUP(O285,Dim_Segmentos!$A$1:$D$4,3,FALSE)</f>
        <v>Até dez salários</v>
      </c>
      <c r="R285" s="2">
        <v>3</v>
      </c>
      <c r="S285" s="2" t="str">
        <f>VLOOKUP(Tabela2[[#This Row],[Cod Vendedor]],Dim_Vendedores!$A$1:$H$6,2,FALSE)</f>
        <v>Hulk</v>
      </c>
      <c r="T285" s="17">
        <v>7</v>
      </c>
      <c r="U285" s="17">
        <f>CONCATENATE(Tabela2[[#This Row],[Cod Produto]],Tabela2[[#This Row],[Data]])-1</f>
        <v>1343131</v>
      </c>
      <c r="V285" s="3">
        <f>VLOOKUP(Tabela2[[#This Row],[Cod_busca]],Precos!A:H,8,TRUE)*Tabela2[[#This Row],[Qtide Vendida]]</f>
        <v>105</v>
      </c>
      <c r="W285" s="3">
        <f>VLOOKUP(Tabela2[[#This Row],[Cod_busca]],Precos!A:G,7,TRUE)*Tabela2[[#This Row],[Qtide Vendida]]</f>
        <v>66.5</v>
      </c>
      <c r="X285" s="7">
        <f t="shared" si="14"/>
        <v>38.5</v>
      </c>
    </row>
    <row r="286" spans="1:24" x14ac:dyDescent="0.3">
      <c r="A286" s="2">
        <v>285</v>
      </c>
      <c r="B286" s="17">
        <v>18</v>
      </c>
      <c r="C286" s="16">
        <f>VLOOKUP(B286,Dim_Periodos!$A$1:$D$181,2,FALSE)</f>
        <v>43118</v>
      </c>
      <c r="D286" s="16" t="str">
        <f>VLOOKUP(B286,Dim_Periodos!$A$1:$D$181,3,FALSE)</f>
        <v>Não</v>
      </c>
      <c r="E286" s="17">
        <f>VLOOKUP(B286,Dim_Periodos!$A$1:$D$181,4,FALSE)</f>
        <v>1</v>
      </c>
      <c r="F286" s="2">
        <v>4</v>
      </c>
      <c r="G286" s="2" t="str">
        <f t="shared" si="15"/>
        <v>Vinhos Ouro</v>
      </c>
      <c r="H286" s="2">
        <v>14</v>
      </c>
      <c r="I286" s="2" t="str">
        <f>VLOOKUP(Tabela2[[#This Row],[Cod Produto]],Dim_Produtos!A:B,2,FALSE)</f>
        <v>Vinho Tinto</v>
      </c>
      <c r="J286" s="2" t="str">
        <f>VLOOKUP(Tabela2[[#This Row],[Cod Produto]],Dim_Produtos!A:C,3,FALSE)</f>
        <v>Inglaterra</v>
      </c>
      <c r="K286" s="2">
        <f>VLOOKUP(M286,Dim_Clientes!$A$1:$E$9,5,FALSE)</f>
        <v>2</v>
      </c>
      <c r="L286" s="2" t="str">
        <f>VLOOKUP(K286,Dim_Score!$A$1:$C$6,3,FALSE)</f>
        <v xml:space="preserve">Muito Bom </v>
      </c>
      <c r="M286" s="2">
        <v>3</v>
      </c>
      <c r="N286" s="2" t="str">
        <f t="shared" si="13"/>
        <v>Orlando Bloom</v>
      </c>
      <c r="O286" s="2">
        <f>VLOOKUP(M286,Dim_Clientes!$A$1:$E$9,4,FALSE)</f>
        <v>3</v>
      </c>
      <c r="P286" s="2" t="str">
        <f>VLOOKUP(O286,Dim_Segmentos!$A$1:$D$4,4,FALSE)</f>
        <v>Adultos experientes e estáveis Financeiramente</v>
      </c>
      <c r="Q286" s="2" t="str">
        <f>VLOOKUP(O286,Dim_Segmentos!$A$1:$D$4,3,FALSE)</f>
        <v>Até dez salários</v>
      </c>
      <c r="R286" s="2">
        <v>5</v>
      </c>
      <c r="S286" s="2" t="str">
        <f>VLOOKUP(Tabela2[[#This Row],[Cod Vendedor]],Dim_Vendedores!$A$1:$H$6,2,FALSE)</f>
        <v>Gamora</v>
      </c>
      <c r="T286" s="17">
        <v>7</v>
      </c>
      <c r="U286" s="17">
        <f>CONCATENATE(Tabela2[[#This Row],[Cod Produto]],Tabela2[[#This Row],[Data]])-1</f>
        <v>1443117</v>
      </c>
      <c r="V286" s="3">
        <f>VLOOKUP(Tabela2[[#This Row],[Cod_busca]],Precos!A:H,8,TRUE)*Tabela2[[#This Row],[Qtide Vendida]]</f>
        <v>112</v>
      </c>
      <c r="W286" s="3">
        <f>VLOOKUP(Tabela2[[#This Row],[Cod_busca]],Precos!A:G,7,TRUE)*Tabela2[[#This Row],[Qtide Vendida]]</f>
        <v>70</v>
      </c>
      <c r="X286" s="7">
        <f t="shared" si="14"/>
        <v>42</v>
      </c>
    </row>
    <row r="287" spans="1:24" x14ac:dyDescent="0.3">
      <c r="A287" s="2">
        <v>286</v>
      </c>
      <c r="B287" s="17">
        <v>54</v>
      </c>
      <c r="C287" s="16">
        <f>VLOOKUP(B287,Dim_Periodos!$A$1:$D$181,2,FALSE)</f>
        <v>43154</v>
      </c>
      <c r="D287" s="16" t="str">
        <f>VLOOKUP(B287,Dim_Periodos!$A$1:$D$181,3,FALSE)</f>
        <v>Não</v>
      </c>
      <c r="E287" s="17">
        <f>VLOOKUP(B287,Dim_Periodos!$A$1:$D$181,4,FALSE)</f>
        <v>2</v>
      </c>
      <c r="F287" s="2">
        <v>1</v>
      </c>
      <c r="G287" s="2" t="str">
        <f t="shared" si="15"/>
        <v>Vinhos S.A</v>
      </c>
      <c r="H287" s="2">
        <v>14</v>
      </c>
      <c r="I287" s="2" t="str">
        <f>VLOOKUP(Tabela2[[#This Row],[Cod Produto]],Dim_Produtos!A:B,2,FALSE)</f>
        <v>Vinho Tinto</v>
      </c>
      <c r="J287" s="2" t="str">
        <f>VLOOKUP(Tabela2[[#This Row],[Cod Produto]],Dim_Produtos!A:C,3,FALSE)</f>
        <v>Inglaterra</v>
      </c>
      <c r="K287" s="2">
        <f>VLOOKUP(M287,Dim_Clientes!$A$1:$E$9,5,FALSE)</f>
        <v>4</v>
      </c>
      <c r="L287" s="2" t="str">
        <f>VLOOKUP(K287,Dim_Score!$A$1:$C$6,3,FALSE)</f>
        <v>Restrições</v>
      </c>
      <c r="M287" s="2">
        <v>6</v>
      </c>
      <c r="N287" s="2" t="str">
        <f t="shared" si="13"/>
        <v>George Clooney</v>
      </c>
      <c r="O287" s="2">
        <f>VLOOKUP(M287,Dim_Clientes!$A$1:$E$9,4,FALSE)</f>
        <v>1</v>
      </c>
      <c r="P287" s="2" t="str">
        <f>VLOOKUP(O287,Dim_Segmentos!$A$1:$D$4,4,FALSE)</f>
        <v>Jovens sem renda morando com os pais</v>
      </c>
      <c r="Q287" s="2" t="str">
        <f>VLOOKUP(O287,Dim_Segmentos!$A$1:$D$4,3,FALSE)</f>
        <v>Sem renda</v>
      </c>
      <c r="R287" s="2">
        <v>4</v>
      </c>
      <c r="S287" s="2" t="str">
        <f>VLOOKUP(Tabela2[[#This Row],[Cod Vendedor]],Dim_Vendedores!$A$1:$H$6,2,FALSE)</f>
        <v>Scarlet</v>
      </c>
      <c r="T287" s="17">
        <v>5</v>
      </c>
      <c r="U287" s="17">
        <f>CONCATENATE(Tabela2[[#This Row],[Cod Produto]],Tabela2[[#This Row],[Data]])-1</f>
        <v>1443153</v>
      </c>
      <c r="V287" s="3">
        <f>VLOOKUP(Tabela2[[#This Row],[Cod_busca]],Precos!A:H,8,TRUE)*Tabela2[[#This Row],[Qtide Vendida]]</f>
        <v>80</v>
      </c>
      <c r="W287" s="3">
        <f>VLOOKUP(Tabela2[[#This Row],[Cod_busca]],Precos!A:G,7,TRUE)*Tabela2[[#This Row],[Qtide Vendida]]</f>
        <v>50</v>
      </c>
      <c r="X287" s="7">
        <f t="shared" si="14"/>
        <v>30</v>
      </c>
    </row>
    <row r="288" spans="1:24" x14ac:dyDescent="0.3">
      <c r="A288" s="2">
        <v>287</v>
      </c>
      <c r="B288" s="17">
        <v>91</v>
      </c>
      <c r="C288" s="16">
        <f>VLOOKUP(B288,Dim_Periodos!$A$1:$D$181,2,FALSE)</f>
        <v>43191</v>
      </c>
      <c r="D288" s="16" t="str">
        <f>VLOOKUP(B288,Dim_Periodos!$A$1:$D$181,3,FALSE)</f>
        <v>Sim</v>
      </c>
      <c r="E288" s="17">
        <f>VLOOKUP(B288,Dim_Periodos!$A$1:$D$181,4,FALSE)</f>
        <v>4</v>
      </c>
      <c r="F288" s="2">
        <v>4</v>
      </c>
      <c r="G288" s="2" t="str">
        <f t="shared" si="15"/>
        <v>Vinhos Ouro</v>
      </c>
      <c r="H288" s="2">
        <v>10</v>
      </c>
      <c r="I288" s="2" t="str">
        <f>VLOOKUP(Tabela2[[#This Row],[Cod Produto]],Dim_Produtos!A:B,2,FALSE)</f>
        <v>Vinho Uva Doce</v>
      </c>
      <c r="J288" s="2" t="str">
        <f>VLOOKUP(Tabela2[[#This Row],[Cod Produto]],Dim_Produtos!A:C,3,FALSE)</f>
        <v>Brasil</v>
      </c>
      <c r="K288" s="2">
        <f>VLOOKUP(M288,Dim_Clientes!$A$1:$E$9,5,FALSE)</f>
        <v>2</v>
      </c>
      <c r="L288" s="2" t="str">
        <f>VLOOKUP(K288,Dim_Score!$A$1:$C$6,3,FALSE)</f>
        <v xml:space="preserve">Muito Bom </v>
      </c>
      <c r="M288" s="2">
        <v>3</v>
      </c>
      <c r="N288" s="2" t="str">
        <f t="shared" si="13"/>
        <v>Orlando Bloom</v>
      </c>
      <c r="O288" s="2">
        <f>VLOOKUP(M288,Dim_Clientes!$A$1:$E$9,4,FALSE)</f>
        <v>3</v>
      </c>
      <c r="P288" s="2" t="str">
        <f>VLOOKUP(O288,Dim_Segmentos!$A$1:$D$4,4,FALSE)</f>
        <v>Adultos experientes e estáveis Financeiramente</v>
      </c>
      <c r="Q288" s="2" t="str">
        <f>VLOOKUP(O288,Dim_Segmentos!$A$1:$D$4,3,FALSE)</f>
        <v>Até dez salários</v>
      </c>
      <c r="R288" s="2">
        <v>2</v>
      </c>
      <c r="S288" s="2" t="str">
        <f>VLOOKUP(Tabela2[[#This Row],[Cod Vendedor]],Dim_Vendedores!$A$1:$H$6,2,FALSE)</f>
        <v>Batman</v>
      </c>
      <c r="T288" s="17">
        <v>6</v>
      </c>
      <c r="U288" s="17">
        <f>CONCATENATE(Tabela2[[#This Row],[Cod Produto]],Tabela2[[#This Row],[Data]])-1</f>
        <v>1043190</v>
      </c>
      <c r="V288" s="3">
        <f>VLOOKUP(Tabela2[[#This Row],[Cod_busca]],Precos!A:H,8,TRUE)*Tabela2[[#This Row],[Qtide Vendida]]</f>
        <v>102</v>
      </c>
      <c r="W288" s="3">
        <f>VLOOKUP(Tabela2[[#This Row],[Cod_busca]],Precos!A:G,7,TRUE)*Tabela2[[#This Row],[Qtide Vendida]]</f>
        <v>66</v>
      </c>
      <c r="X288" s="7">
        <f t="shared" si="14"/>
        <v>36</v>
      </c>
    </row>
    <row r="289" spans="1:24" x14ac:dyDescent="0.3">
      <c r="A289" s="2">
        <v>288</v>
      </c>
      <c r="B289" s="17">
        <v>148</v>
      </c>
      <c r="C289" s="16">
        <f>VLOOKUP(B289,Dim_Periodos!$A$1:$D$181,2,FALSE)</f>
        <v>43248</v>
      </c>
      <c r="D289" s="16" t="str">
        <f>VLOOKUP(B289,Dim_Periodos!$A$1:$D$181,3,FALSE)</f>
        <v>Não</v>
      </c>
      <c r="E289" s="17">
        <f>VLOOKUP(B289,Dim_Periodos!$A$1:$D$181,4,FALSE)</f>
        <v>5</v>
      </c>
      <c r="F289" s="2">
        <v>4</v>
      </c>
      <c r="G289" s="2" t="str">
        <f t="shared" si="15"/>
        <v>Vinhos Ouro</v>
      </c>
      <c r="H289" s="2">
        <v>12</v>
      </c>
      <c r="I289" s="2" t="str">
        <f>VLOOKUP(Tabela2[[#This Row],[Cod Produto]],Dim_Produtos!A:B,2,FALSE)</f>
        <v>Vinho Italiano</v>
      </c>
      <c r="J289" s="2" t="str">
        <f>VLOOKUP(Tabela2[[#This Row],[Cod Produto]],Dim_Produtos!A:C,3,FALSE)</f>
        <v>Itália</v>
      </c>
      <c r="K289" s="2">
        <f>VLOOKUP(M289,Dim_Clientes!$A$1:$E$9,5,FALSE)</f>
        <v>4</v>
      </c>
      <c r="L289" s="2" t="str">
        <f>VLOOKUP(K289,Dim_Score!$A$1:$C$6,3,FALSE)</f>
        <v>Restrições</v>
      </c>
      <c r="M289" s="2">
        <v>8</v>
      </c>
      <c r="N289" s="2" t="str">
        <f t="shared" si="13"/>
        <v>Julia Roberts</v>
      </c>
      <c r="O289" s="2">
        <f>VLOOKUP(M289,Dim_Clientes!$A$1:$E$9,4,FALSE)</f>
        <v>1</v>
      </c>
      <c r="P289" s="2" t="str">
        <f>VLOOKUP(O289,Dim_Segmentos!$A$1:$D$4,4,FALSE)</f>
        <v>Jovens sem renda morando com os pais</v>
      </c>
      <c r="Q289" s="2" t="str">
        <f>VLOOKUP(O289,Dim_Segmentos!$A$1:$D$4,3,FALSE)</f>
        <v>Sem renda</v>
      </c>
      <c r="R289" s="2">
        <v>5</v>
      </c>
      <c r="S289" s="2" t="str">
        <f>VLOOKUP(Tabela2[[#This Row],[Cod Vendedor]],Dim_Vendedores!$A$1:$H$6,2,FALSE)</f>
        <v>Gamora</v>
      </c>
      <c r="T289" s="17">
        <v>4</v>
      </c>
      <c r="U289" s="17">
        <f>CONCATENATE(Tabela2[[#This Row],[Cod Produto]],Tabela2[[#This Row],[Data]])-1</f>
        <v>1243247</v>
      </c>
      <c r="V289" s="3">
        <f>VLOOKUP(Tabela2[[#This Row],[Cod_busca]],Precos!A:H,8,TRUE)*Tabela2[[#This Row],[Qtide Vendida]]</f>
        <v>68</v>
      </c>
      <c r="W289" s="3">
        <f>VLOOKUP(Tabela2[[#This Row],[Cod_busca]],Precos!A:G,7,TRUE)*Tabela2[[#This Row],[Qtide Vendida]]</f>
        <v>36</v>
      </c>
      <c r="X289" s="7">
        <f t="shared" si="14"/>
        <v>32</v>
      </c>
    </row>
    <row r="290" spans="1:24" x14ac:dyDescent="0.3">
      <c r="A290" s="2">
        <v>289</v>
      </c>
      <c r="B290" s="17">
        <v>99</v>
      </c>
      <c r="C290" s="16">
        <f>VLOOKUP(B290,Dim_Periodos!$A$1:$D$181,2,FALSE)</f>
        <v>43199</v>
      </c>
      <c r="D290" s="16" t="str">
        <f>VLOOKUP(B290,Dim_Periodos!$A$1:$D$181,3,FALSE)</f>
        <v>Não</v>
      </c>
      <c r="E290" s="17">
        <f>VLOOKUP(B290,Dim_Periodos!$A$1:$D$181,4,FALSE)</f>
        <v>4</v>
      </c>
      <c r="F290" s="2">
        <v>1</v>
      </c>
      <c r="G290" s="2" t="str">
        <f t="shared" si="15"/>
        <v>Vinhos S.A</v>
      </c>
      <c r="H290" s="2">
        <v>9</v>
      </c>
      <c r="I290" s="2" t="str">
        <f>VLOOKUP(Tabela2[[#This Row],[Cod Produto]],Dim_Produtos!A:B,2,FALSE)</f>
        <v>Vinho Uva Verde</v>
      </c>
      <c r="J290" s="2" t="str">
        <f>VLOOKUP(Tabela2[[#This Row],[Cod Produto]],Dim_Produtos!A:C,3,FALSE)</f>
        <v>Brasil</v>
      </c>
      <c r="K290" s="2">
        <f>VLOOKUP(M290,Dim_Clientes!$A$1:$E$9,5,FALSE)</f>
        <v>2</v>
      </c>
      <c r="L290" s="2" t="str">
        <f>VLOOKUP(K290,Dim_Score!$A$1:$C$6,3,FALSE)</f>
        <v xml:space="preserve">Muito Bom </v>
      </c>
      <c r="M290" s="2">
        <v>3</v>
      </c>
      <c r="N290" s="2" t="str">
        <f t="shared" si="13"/>
        <v>Orlando Bloom</v>
      </c>
      <c r="O290" s="2">
        <f>VLOOKUP(M290,Dim_Clientes!$A$1:$E$9,4,FALSE)</f>
        <v>3</v>
      </c>
      <c r="P290" s="2" t="str">
        <f>VLOOKUP(O290,Dim_Segmentos!$A$1:$D$4,4,FALSE)</f>
        <v>Adultos experientes e estáveis Financeiramente</v>
      </c>
      <c r="Q290" s="2" t="str">
        <f>VLOOKUP(O290,Dim_Segmentos!$A$1:$D$4,3,FALSE)</f>
        <v>Até dez salários</v>
      </c>
      <c r="R290" s="2">
        <v>3</v>
      </c>
      <c r="S290" s="2" t="str">
        <f>VLOOKUP(Tabela2[[#This Row],[Cod Vendedor]],Dim_Vendedores!$A$1:$H$6,2,FALSE)</f>
        <v>Hulk</v>
      </c>
      <c r="T290" s="17">
        <v>5</v>
      </c>
      <c r="U290" s="17">
        <f>CONCATENATE(Tabela2[[#This Row],[Cod Produto]],Tabela2[[#This Row],[Data]])-1</f>
        <v>943198</v>
      </c>
      <c r="V290" s="3">
        <f>VLOOKUP(Tabela2[[#This Row],[Cod_busca]],Precos!A:H,8,TRUE)*Tabela2[[#This Row],[Qtide Vendida]]</f>
        <v>80</v>
      </c>
      <c r="W290" s="3">
        <f>VLOOKUP(Tabela2[[#This Row],[Cod_busca]],Precos!A:G,7,TRUE)*Tabela2[[#This Row],[Qtide Vendida]]</f>
        <v>50</v>
      </c>
      <c r="X290" s="7">
        <f t="shared" si="14"/>
        <v>30</v>
      </c>
    </row>
    <row r="291" spans="1:24" x14ac:dyDescent="0.3">
      <c r="A291" s="2">
        <v>290</v>
      </c>
      <c r="B291" s="17">
        <v>121</v>
      </c>
      <c r="C291" s="16">
        <f>VLOOKUP(B291,Dim_Periodos!$A$1:$D$181,2,FALSE)</f>
        <v>43221</v>
      </c>
      <c r="D291" s="16" t="str">
        <f>VLOOKUP(B291,Dim_Periodos!$A$1:$D$181,3,FALSE)</f>
        <v>Não</v>
      </c>
      <c r="E291" s="17">
        <f>VLOOKUP(B291,Dim_Periodos!$A$1:$D$181,4,FALSE)</f>
        <v>5</v>
      </c>
      <c r="F291" s="2">
        <v>3</v>
      </c>
      <c r="G291" s="2" t="str">
        <f t="shared" si="15"/>
        <v>Vinhos LTDA</v>
      </c>
      <c r="H291" s="2">
        <v>14</v>
      </c>
      <c r="I291" s="2" t="str">
        <f>VLOOKUP(Tabela2[[#This Row],[Cod Produto]],Dim_Produtos!A:B,2,FALSE)</f>
        <v>Vinho Tinto</v>
      </c>
      <c r="J291" s="2" t="str">
        <f>VLOOKUP(Tabela2[[#This Row],[Cod Produto]],Dim_Produtos!A:C,3,FALSE)</f>
        <v>Inglaterra</v>
      </c>
      <c r="K291" s="2">
        <f>VLOOKUP(M291,Dim_Clientes!$A$1:$E$9,5,FALSE)</f>
        <v>4</v>
      </c>
      <c r="L291" s="2" t="str">
        <f>VLOOKUP(K291,Dim_Score!$A$1:$C$6,3,FALSE)</f>
        <v>Restrições</v>
      </c>
      <c r="M291" s="2">
        <v>8</v>
      </c>
      <c r="N291" s="2" t="str">
        <f t="shared" si="13"/>
        <v>Julia Roberts</v>
      </c>
      <c r="O291" s="2">
        <f>VLOOKUP(M291,Dim_Clientes!$A$1:$E$9,4,FALSE)</f>
        <v>1</v>
      </c>
      <c r="P291" s="2" t="str">
        <f>VLOOKUP(O291,Dim_Segmentos!$A$1:$D$4,4,FALSE)</f>
        <v>Jovens sem renda morando com os pais</v>
      </c>
      <c r="Q291" s="2" t="str">
        <f>VLOOKUP(O291,Dim_Segmentos!$A$1:$D$4,3,FALSE)</f>
        <v>Sem renda</v>
      </c>
      <c r="R291" s="2">
        <v>5</v>
      </c>
      <c r="S291" s="2" t="str">
        <f>VLOOKUP(Tabela2[[#This Row],[Cod Vendedor]],Dim_Vendedores!$A$1:$H$6,2,FALSE)</f>
        <v>Gamora</v>
      </c>
      <c r="T291" s="17">
        <v>8</v>
      </c>
      <c r="U291" s="17">
        <f>CONCATENATE(Tabela2[[#This Row],[Cod Produto]],Tabela2[[#This Row],[Data]])-1</f>
        <v>1443220</v>
      </c>
      <c r="V291" s="3">
        <f>VLOOKUP(Tabela2[[#This Row],[Cod_busca]],Precos!A:H,8,TRUE)*Tabela2[[#This Row],[Qtide Vendida]]</f>
        <v>128</v>
      </c>
      <c r="W291" s="3">
        <f>VLOOKUP(Tabela2[[#This Row],[Cod_busca]],Precos!A:G,7,TRUE)*Tabela2[[#This Row],[Qtide Vendida]]</f>
        <v>80</v>
      </c>
      <c r="X291" s="7">
        <f t="shared" si="14"/>
        <v>48</v>
      </c>
    </row>
    <row r="292" spans="1:24" x14ac:dyDescent="0.3">
      <c r="A292" s="2">
        <v>291</v>
      </c>
      <c r="B292" s="17">
        <v>118</v>
      </c>
      <c r="C292" s="16">
        <f>VLOOKUP(B292,Dim_Periodos!$A$1:$D$181,2,FALSE)</f>
        <v>43218</v>
      </c>
      <c r="D292" s="16" t="str">
        <f>VLOOKUP(B292,Dim_Periodos!$A$1:$D$181,3,FALSE)</f>
        <v>Sim</v>
      </c>
      <c r="E292" s="17">
        <f>VLOOKUP(B292,Dim_Periodos!$A$1:$D$181,4,FALSE)</f>
        <v>4</v>
      </c>
      <c r="F292" s="2">
        <v>2</v>
      </c>
      <c r="G292" s="2" t="str">
        <f t="shared" si="15"/>
        <v>Uvas S.A</v>
      </c>
      <c r="H292" s="2">
        <v>9</v>
      </c>
      <c r="I292" s="2" t="str">
        <f>VLOOKUP(Tabela2[[#This Row],[Cod Produto]],Dim_Produtos!A:B,2,FALSE)</f>
        <v>Vinho Uva Verde</v>
      </c>
      <c r="J292" s="2" t="str">
        <f>VLOOKUP(Tabela2[[#This Row],[Cod Produto]],Dim_Produtos!A:C,3,FALSE)</f>
        <v>Brasil</v>
      </c>
      <c r="K292" s="2">
        <f>VLOOKUP(M292,Dim_Clientes!$A$1:$E$9,5,FALSE)</f>
        <v>5</v>
      </c>
      <c r="L292" s="2" t="str">
        <f>VLOOKUP(K292,Dim_Score!$A$1:$C$6,3,FALSE)</f>
        <v>Inaceitável</v>
      </c>
      <c r="M292" s="2">
        <v>7</v>
      </c>
      <c r="N292" s="2" t="str">
        <f t="shared" si="13"/>
        <v>Matt Demon</v>
      </c>
      <c r="O292" s="2">
        <f>VLOOKUP(M292,Dim_Clientes!$A$1:$E$9,4,FALSE)</f>
        <v>3</v>
      </c>
      <c r="P292" s="2" t="str">
        <f>VLOOKUP(O292,Dim_Segmentos!$A$1:$D$4,4,FALSE)</f>
        <v>Adultos experientes e estáveis Financeiramente</v>
      </c>
      <c r="Q292" s="2" t="str">
        <f>VLOOKUP(O292,Dim_Segmentos!$A$1:$D$4,3,FALSE)</f>
        <v>Até dez salários</v>
      </c>
      <c r="R292" s="2">
        <v>2</v>
      </c>
      <c r="S292" s="2" t="str">
        <f>VLOOKUP(Tabela2[[#This Row],[Cod Vendedor]],Dim_Vendedores!$A$1:$H$6,2,FALSE)</f>
        <v>Batman</v>
      </c>
      <c r="T292" s="17">
        <v>4</v>
      </c>
      <c r="U292" s="17">
        <f>CONCATENATE(Tabela2[[#This Row],[Cod Produto]],Tabela2[[#This Row],[Data]])-1</f>
        <v>943217</v>
      </c>
      <c r="V292" s="3">
        <f>VLOOKUP(Tabela2[[#This Row],[Cod_busca]],Precos!A:H,8,TRUE)*Tabela2[[#This Row],[Qtide Vendida]]</f>
        <v>64</v>
      </c>
      <c r="W292" s="3">
        <f>VLOOKUP(Tabela2[[#This Row],[Cod_busca]],Precos!A:G,7,TRUE)*Tabela2[[#This Row],[Qtide Vendida]]</f>
        <v>40</v>
      </c>
      <c r="X292" s="7">
        <f t="shared" si="14"/>
        <v>24</v>
      </c>
    </row>
    <row r="293" spans="1:24" x14ac:dyDescent="0.3">
      <c r="A293" s="2">
        <v>292</v>
      </c>
      <c r="B293" s="17">
        <v>163</v>
      </c>
      <c r="C293" s="16">
        <f>VLOOKUP(B293,Dim_Periodos!$A$1:$D$181,2,FALSE)</f>
        <v>43263</v>
      </c>
      <c r="D293" s="16" t="str">
        <f>VLOOKUP(B293,Dim_Periodos!$A$1:$D$181,3,FALSE)</f>
        <v>Não</v>
      </c>
      <c r="E293" s="17">
        <f>VLOOKUP(B293,Dim_Periodos!$A$1:$D$181,4,FALSE)</f>
        <v>6</v>
      </c>
      <c r="F293" s="2">
        <v>2</v>
      </c>
      <c r="G293" s="2" t="str">
        <f t="shared" si="15"/>
        <v>Uvas S.A</v>
      </c>
      <c r="H293" s="2">
        <v>12</v>
      </c>
      <c r="I293" s="2" t="str">
        <f>VLOOKUP(Tabela2[[#This Row],[Cod Produto]],Dim_Produtos!A:B,2,FALSE)</f>
        <v>Vinho Italiano</v>
      </c>
      <c r="J293" s="2" t="str">
        <f>VLOOKUP(Tabela2[[#This Row],[Cod Produto]],Dim_Produtos!A:C,3,FALSE)</f>
        <v>Itália</v>
      </c>
      <c r="K293" s="2">
        <f>VLOOKUP(M293,Dim_Clientes!$A$1:$E$9,5,FALSE)</f>
        <v>1</v>
      </c>
      <c r="L293" s="2" t="str">
        <f>VLOOKUP(K293,Dim_Score!$A$1:$C$6,3,FALSE)</f>
        <v>Excelente</v>
      </c>
      <c r="M293" s="2">
        <v>2</v>
      </c>
      <c r="N293" s="2" t="str">
        <f t="shared" si="13"/>
        <v>Anthony Hopkins</v>
      </c>
      <c r="O293" s="2">
        <f>VLOOKUP(M293,Dim_Clientes!$A$1:$E$9,4,FALSE)</f>
        <v>2</v>
      </c>
      <c r="P293" s="2" t="str">
        <f>VLOOKUP(O293,Dim_Segmentos!$A$1:$D$4,4,FALSE)</f>
        <v>Jovens recém formados</v>
      </c>
      <c r="Q293" s="2" t="str">
        <f>VLOOKUP(O293,Dim_Segmentos!$A$1:$D$4,3,FALSE)</f>
        <v>Dois Salários</v>
      </c>
      <c r="R293" s="2">
        <v>5</v>
      </c>
      <c r="S293" s="2" t="str">
        <f>VLOOKUP(Tabela2[[#This Row],[Cod Vendedor]],Dim_Vendedores!$A$1:$H$6,2,FALSE)</f>
        <v>Gamora</v>
      </c>
      <c r="T293" s="17">
        <v>6</v>
      </c>
      <c r="U293" s="17">
        <f>CONCATENATE(Tabela2[[#This Row],[Cod Produto]],Tabela2[[#This Row],[Data]])-1</f>
        <v>1243262</v>
      </c>
      <c r="V293" s="3">
        <f>VLOOKUP(Tabela2[[#This Row],[Cod_busca]],Precos!A:H,8,TRUE)*Tabela2[[#This Row],[Qtide Vendida]]</f>
        <v>84</v>
      </c>
      <c r="W293" s="3">
        <f>VLOOKUP(Tabela2[[#This Row],[Cod_busca]],Precos!A:G,7,TRUE)*Tabela2[[#This Row],[Qtide Vendida]]</f>
        <v>54</v>
      </c>
      <c r="X293" s="7">
        <f t="shared" si="14"/>
        <v>30</v>
      </c>
    </row>
    <row r="294" spans="1:24" x14ac:dyDescent="0.3">
      <c r="A294" s="2">
        <v>293</v>
      </c>
      <c r="B294" s="17">
        <v>17</v>
      </c>
      <c r="C294" s="16">
        <f>VLOOKUP(B294,Dim_Periodos!$A$1:$D$181,2,FALSE)</f>
        <v>43117</v>
      </c>
      <c r="D294" s="16" t="str">
        <f>VLOOKUP(B294,Dim_Periodos!$A$1:$D$181,3,FALSE)</f>
        <v>Não</v>
      </c>
      <c r="E294" s="17">
        <f>VLOOKUP(B294,Dim_Periodos!$A$1:$D$181,4,FALSE)</f>
        <v>1</v>
      </c>
      <c r="F294" s="2">
        <v>3</v>
      </c>
      <c r="G294" s="2" t="str">
        <f t="shared" si="15"/>
        <v>Vinhos LTDA</v>
      </c>
      <c r="H294" s="2">
        <v>10</v>
      </c>
      <c r="I294" s="2" t="str">
        <f>VLOOKUP(Tabela2[[#This Row],[Cod Produto]],Dim_Produtos!A:B,2,FALSE)</f>
        <v>Vinho Uva Doce</v>
      </c>
      <c r="J294" s="2" t="str">
        <f>VLOOKUP(Tabela2[[#This Row],[Cod Produto]],Dim_Produtos!A:C,3,FALSE)</f>
        <v>Brasil</v>
      </c>
      <c r="K294" s="2">
        <f>VLOOKUP(M294,Dim_Clientes!$A$1:$E$9,5,FALSE)</f>
        <v>3</v>
      </c>
      <c r="L294" s="2" t="str">
        <f>VLOOKUP(K294,Dim_Score!$A$1:$C$6,3,FALSE)</f>
        <v>Bom</v>
      </c>
      <c r="M294" s="2">
        <v>5</v>
      </c>
      <c r="N294" s="2" t="str">
        <f t="shared" si="13"/>
        <v>Antonio Banderas</v>
      </c>
      <c r="O294" s="2">
        <f>VLOOKUP(M294,Dim_Clientes!$A$1:$E$9,4,FALSE)</f>
        <v>2</v>
      </c>
      <c r="P294" s="2" t="str">
        <f>VLOOKUP(O294,Dim_Segmentos!$A$1:$D$4,4,FALSE)</f>
        <v>Jovens recém formados</v>
      </c>
      <c r="Q294" s="2" t="str">
        <f>VLOOKUP(O294,Dim_Segmentos!$A$1:$D$4,3,FALSE)</f>
        <v>Dois Salários</v>
      </c>
      <c r="R294" s="2">
        <v>2</v>
      </c>
      <c r="S294" s="2" t="str">
        <f>VLOOKUP(Tabela2[[#This Row],[Cod Vendedor]],Dim_Vendedores!$A$1:$H$6,2,FALSE)</f>
        <v>Batman</v>
      </c>
      <c r="T294" s="17">
        <v>2</v>
      </c>
      <c r="U294" s="17">
        <f>CONCATENATE(Tabela2[[#This Row],[Cod Produto]],Tabela2[[#This Row],[Data]])-1</f>
        <v>1043116</v>
      </c>
      <c r="V294" s="3">
        <f>VLOOKUP(Tabela2[[#This Row],[Cod_busca]],Precos!A:H,8,TRUE)*Tabela2[[#This Row],[Qtide Vendida]]</f>
        <v>34</v>
      </c>
      <c r="W294" s="3">
        <f>VLOOKUP(Tabela2[[#This Row],[Cod_busca]],Precos!A:G,7,TRUE)*Tabela2[[#This Row],[Qtide Vendida]]</f>
        <v>22</v>
      </c>
      <c r="X294" s="7">
        <f t="shared" si="14"/>
        <v>12</v>
      </c>
    </row>
    <row r="295" spans="1:24" x14ac:dyDescent="0.3">
      <c r="A295" s="2">
        <v>294</v>
      </c>
      <c r="B295" s="17">
        <v>119</v>
      </c>
      <c r="C295" s="16">
        <f>VLOOKUP(B295,Dim_Periodos!$A$1:$D$181,2,FALSE)</f>
        <v>43219</v>
      </c>
      <c r="D295" s="16" t="str">
        <f>VLOOKUP(B295,Dim_Periodos!$A$1:$D$181,3,FALSE)</f>
        <v>Sim</v>
      </c>
      <c r="E295" s="17">
        <f>VLOOKUP(B295,Dim_Periodos!$A$1:$D$181,4,FALSE)</f>
        <v>4</v>
      </c>
      <c r="F295" s="2">
        <v>4</v>
      </c>
      <c r="G295" s="2" t="str">
        <f t="shared" si="15"/>
        <v>Vinhos Ouro</v>
      </c>
      <c r="H295" s="2">
        <v>11</v>
      </c>
      <c r="I295" s="2" t="str">
        <f>VLOOKUP(Tabela2[[#This Row],[Cod Produto]],Dim_Produtos!A:B,2,FALSE)</f>
        <v>Vinho Português</v>
      </c>
      <c r="J295" s="2" t="str">
        <f>VLOOKUP(Tabela2[[#This Row],[Cod Produto]],Dim_Produtos!A:C,3,FALSE)</f>
        <v>Portugal</v>
      </c>
      <c r="K295" s="2">
        <f>VLOOKUP(M295,Dim_Clientes!$A$1:$E$9,5,FALSE)</f>
        <v>2</v>
      </c>
      <c r="L295" s="2" t="str">
        <f>VLOOKUP(K295,Dim_Score!$A$1:$C$6,3,FALSE)</f>
        <v xml:space="preserve">Muito Bom </v>
      </c>
      <c r="M295" s="2">
        <v>3</v>
      </c>
      <c r="N295" s="2" t="str">
        <f t="shared" si="13"/>
        <v>Orlando Bloom</v>
      </c>
      <c r="O295" s="2">
        <f>VLOOKUP(M295,Dim_Clientes!$A$1:$E$9,4,FALSE)</f>
        <v>3</v>
      </c>
      <c r="P295" s="2" t="str">
        <f>VLOOKUP(O295,Dim_Segmentos!$A$1:$D$4,4,FALSE)</f>
        <v>Adultos experientes e estáveis Financeiramente</v>
      </c>
      <c r="Q295" s="2" t="str">
        <f>VLOOKUP(O295,Dim_Segmentos!$A$1:$D$4,3,FALSE)</f>
        <v>Até dez salários</v>
      </c>
      <c r="R295" s="2">
        <v>4</v>
      </c>
      <c r="S295" s="2" t="str">
        <f>VLOOKUP(Tabela2[[#This Row],[Cod Vendedor]],Dim_Vendedores!$A$1:$H$6,2,FALSE)</f>
        <v>Scarlet</v>
      </c>
      <c r="T295" s="17">
        <v>8</v>
      </c>
      <c r="U295" s="17">
        <f>CONCATENATE(Tabela2[[#This Row],[Cod Produto]],Tabela2[[#This Row],[Data]])-1</f>
        <v>1143218</v>
      </c>
      <c r="V295" s="3">
        <f>VLOOKUP(Tabela2[[#This Row],[Cod_busca]],Precos!A:H,8,TRUE)*Tabela2[[#This Row],[Qtide Vendida]]</f>
        <v>136</v>
      </c>
      <c r="W295" s="3">
        <f>VLOOKUP(Tabela2[[#This Row],[Cod_busca]],Precos!A:G,7,TRUE)*Tabela2[[#This Row],[Qtide Vendida]]</f>
        <v>72</v>
      </c>
      <c r="X295" s="7">
        <f t="shared" si="14"/>
        <v>64</v>
      </c>
    </row>
    <row r="296" spans="1:24" x14ac:dyDescent="0.3">
      <c r="A296" s="2">
        <v>295</v>
      </c>
      <c r="B296" s="17">
        <v>54</v>
      </c>
      <c r="C296" s="16">
        <f>VLOOKUP(B296,Dim_Periodos!$A$1:$D$181,2,FALSE)</f>
        <v>43154</v>
      </c>
      <c r="D296" s="16" t="str">
        <f>VLOOKUP(B296,Dim_Periodos!$A$1:$D$181,3,FALSE)</f>
        <v>Não</v>
      </c>
      <c r="E296" s="17">
        <f>VLOOKUP(B296,Dim_Periodos!$A$1:$D$181,4,FALSE)</f>
        <v>2</v>
      </c>
      <c r="F296" s="2">
        <v>2</v>
      </c>
      <c r="G296" s="2" t="str">
        <f t="shared" si="15"/>
        <v>Uvas S.A</v>
      </c>
      <c r="H296" s="2">
        <v>10</v>
      </c>
      <c r="I296" s="2" t="str">
        <f>VLOOKUP(Tabela2[[#This Row],[Cod Produto]],Dim_Produtos!A:B,2,FALSE)</f>
        <v>Vinho Uva Doce</v>
      </c>
      <c r="J296" s="2" t="str">
        <f>VLOOKUP(Tabela2[[#This Row],[Cod Produto]],Dim_Produtos!A:C,3,FALSE)</f>
        <v>Brasil</v>
      </c>
      <c r="K296" s="2">
        <f>VLOOKUP(M296,Dim_Clientes!$A$1:$E$9,5,FALSE)</f>
        <v>3</v>
      </c>
      <c r="L296" s="2" t="str">
        <f>VLOOKUP(K296,Dim_Score!$A$1:$C$6,3,FALSE)</f>
        <v>Bom</v>
      </c>
      <c r="M296" s="2">
        <v>5</v>
      </c>
      <c r="N296" s="2" t="str">
        <f t="shared" si="13"/>
        <v>Antonio Banderas</v>
      </c>
      <c r="O296" s="2">
        <f>VLOOKUP(M296,Dim_Clientes!$A$1:$E$9,4,FALSE)</f>
        <v>2</v>
      </c>
      <c r="P296" s="2" t="str">
        <f>VLOOKUP(O296,Dim_Segmentos!$A$1:$D$4,4,FALSE)</f>
        <v>Jovens recém formados</v>
      </c>
      <c r="Q296" s="2" t="str">
        <f>VLOOKUP(O296,Dim_Segmentos!$A$1:$D$4,3,FALSE)</f>
        <v>Dois Salários</v>
      </c>
      <c r="R296" s="2">
        <v>5</v>
      </c>
      <c r="S296" s="2" t="str">
        <f>VLOOKUP(Tabela2[[#This Row],[Cod Vendedor]],Dim_Vendedores!$A$1:$H$6,2,FALSE)</f>
        <v>Gamora</v>
      </c>
      <c r="T296" s="17">
        <v>3</v>
      </c>
      <c r="U296" s="17">
        <f>CONCATENATE(Tabela2[[#This Row],[Cod Produto]],Tabela2[[#This Row],[Data]])-1</f>
        <v>1043153</v>
      </c>
      <c r="V296" s="3">
        <f>VLOOKUP(Tabela2[[#This Row],[Cod_busca]],Precos!A:H,8,TRUE)*Tabela2[[#This Row],[Qtide Vendida]]</f>
        <v>51</v>
      </c>
      <c r="W296" s="3">
        <f>VLOOKUP(Tabela2[[#This Row],[Cod_busca]],Precos!A:G,7,TRUE)*Tabela2[[#This Row],[Qtide Vendida]]</f>
        <v>33</v>
      </c>
      <c r="X296" s="7">
        <f t="shared" si="14"/>
        <v>18</v>
      </c>
    </row>
    <row r="297" spans="1:24" x14ac:dyDescent="0.3">
      <c r="A297" s="2">
        <v>296</v>
      </c>
      <c r="B297" s="17">
        <v>34</v>
      </c>
      <c r="C297" s="16">
        <f>VLOOKUP(B297,Dim_Periodos!$A$1:$D$181,2,FALSE)</f>
        <v>43134</v>
      </c>
      <c r="D297" s="16" t="str">
        <f>VLOOKUP(B297,Dim_Periodos!$A$1:$D$181,3,FALSE)</f>
        <v>Sim</v>
      </c>
      <c r="E297" s="17">
        <f>VLOOKUP(B297,Dim_Periodos!$A$1:$D$181,4,FALSE)</f>
        <v>2</v>
      </c>
      <c r="F297" s="2">
        <v>1</v>
      </c>
      <c r="G297" s="2" t="str">
        <f t="shared" si="15"/>
        <v>Vinhos S.A</v>
      </c>
      <c r="H297" s="2">
        <v>12</v>
      </c>
      <c r="I297" s="2" t="str">
        <f>VLOOKUP(Tabela2[[#This Row],[Cod Produto]],Dim_Produtos!A:B,2,FALSE)</f>
        <v>Vinho Italiano</v>
      </c>
      <c r="J297" s="2" t="str">
        <f>VLOOKUP(Tabela2[[#This Row],[Cod Produto]],Dim_Produtos!A:C,3,FALSE)</f>
        <v>Itália</v>
      </c>
      <c r="K297" s="2">
        <f>VLOOKUP(M297,Dim_Clientes!$A$1:$E$9,5,FALSE)</f>
        <v>2</v>
      </c>
      <c r="L297" s="2" t="str">
        <f>VLOOKUP(K297,Dim_Score!$A$1:$C$6,3,FALSE)</f>
        <v xml:space="preserve">Muito Bom </v>
      </c>
      <c r="M297" s="2">
        <v>4</v>
      </c>
      <c r="N297" s="2" t="str">
        <f t="shared" si="13"/>
        <v>Al Pacino</v>
      </c>
      <c r="O297" s="2">
        <f>VLOOKUP(M297,Dim_Clientes!$A$1:$E$9,4,FALSE)</f>
        <v>3</v>
      </c>
      <c r="P297" s="2" t="str">
        <f>VLOOKUP(O297,Dim_Segmentos!$A$1:$D$4,4,FALSE)</f>
        <v>Adultos experientes e estáveis Financeiramente</v>
      </c>
      <c r="Q297" s="2" t="str">
        <f>VLOOKUP(O297,Dim_Segmentos!$A$1:$D$4,3,FALSE)</f>
        <v>Até dez salários</v>
      </c>
      <c r="R297" s="2">
        <v>2</v>
      </c>
      <c r="S297" s="2" t="str">
        <f>VLOOKUP(Tabela2[[#This Row],[Cod Vendedor]],Dim_Vendedores!$A$1:$H$6,2,FALSE)</f>
        <v>Batman</v>
      </c>
      <c r="T297" s="17">
        <v>7</v>
      </c>
      <c r="U297" s="17">
        <f>CONCATENATE(Tabela2[[#This Row],[Cod Produto]],Tabela2[[#This Row],[Data]])-1</f>
        <v>1243133</v>
      </c>
      <c r="V297" s="3">
        <f>VLOOKUP(Tabela2[[#This Row],[Cod_busca]],Precos!A:H,8,TRUE)*Tabela2[[#This Row],[Qtide Vendida]]</f>
        <v>119</v>
      </c>
      <c r="W297" s="3">
        <f>VLOOKUP(Tabela2[[#This Row],[Cod_busca]],Precos!A:G,7,TRUE)*Tabela2[[#This Row],[Qtide Vendida]]</f>
        <v>63</v>
      </c>
      <c r="X297" s="7">
        <f t="shared" si="14"/>
        <v>56</v>
      </c>
    </row>
    <row r="298" spans="1:24" x14ac:dyDescent="0.3">
      <c r="A298" s="2">
        <v>297</v>
      </c>
      <c r="B298" s="17">
        <v>135</v>
      </c>
      <c r="C298" s="16">
        <f>VLOOKUP(B298,Dim_Periodos!$A$1:$D$181,2,FALSE)</f>
        <v>43235</v>
      </c>
      <c r="D298" s="16" t="str">
        <f>VLOOKUP(B298,Dim_Periodos!$A$1:$D$181,3,FALSE)</f>
        <v>Não</v>
      </c>
      <c r="E298" s="17">
        <f>VLOOKUP(B298,Dim_Periodos!$A$1:$D$181,4,FALSE)</f>
        <v>5</v>
      </c>
      <c r="F298" s="2">
        <v>2</v>
      </c>
      <c r="G298" s="2" t="str">
        <f t="shared" si="15"/>
        <v>Uvas S.A</v>
      </c>
      <c r="H298" s="2">
        <v>9</v>
      </c>
      <c r="I298" s="2" t="str">
        <f>VLOOKUP(Tabela2[[#This Row],[Cod Produto]],Dim_Produtos!A:B,2,FALSE)</f>
        <v>Vinho Uva Verde</v>
      </c>
      <c r="J298" s="2" t="str">
        <f>VLOOKUP(Tabela2[[#This Row],[Cod Produto]],Dim_Produtos!A:C,3,FALSE)</f>
        <v>Brasil</v>
      </c>
      <c r="K298" s="2">
        <f>VLOOKUP(M298,Dim_Clientes!$A$1:$E$9,5,FALSE)</f>
        <v>5</v>
      </c>
      <c r="L298" s="2" t="str">
        <f>VLOOKUP(K298,Dim_Score!$A$1:$C$6,3,FALSE)</f>
        <v>Inaceitável</v>
      </c>
      <c r="M298" s="2">
        <v>7</v>
      </c>
      <c r="N298" s="2" t="str">
        <f t="shared" si="13"/>
        <v>Matt Demon</v>
      </c>
      <c r="O298" s="2">
        <f>VLOOKUP(M298,Dim_Clientes!$A$1:$E$9,4,FALSE)</f>
        <v>3</v>
      </c>
      <c r="P298" s="2" t="str">
        <f>VLOOKUP(O298,Dim_Segmentos!$A$1:$D$4,4,FALSE)</f>
        <v>Adultos experientes e estáveis Financeiramente</v>
      </c>
      <c r="Q298" s="2" t="str">
        <f>VLOOKUP(O298,Dim_Segmentos!$A$1:$D$4,3,FALSE)</f>
        <v>Até dez salários</v>
      </c>
      <c r="R298" s="2">
        <v>3</v>
      </c>
      <c r="S298" s="2" t="str">
        <f>VLOOKUP(Tabela2[[#This Row],[Cod Vendedor]],Dim_Vendedores!$A$1:$H$6,2,FALSE)</f>
        <v>Hulk</v>
      </c>
      <c r="T298" s="17">
        <v>7</v>
      </c>
      <c r="U298" s="17">
        <f>CONCATENATE(Tabela2[[#This Row],[Cod Produto]],Tabela2[[#This Row],[Data]])-1</f>
        <v>943234</v>
      </c>
      <c r="V298" s="3">
        <f>VLOOKUP(Tabela2[[#This Row],[Cod_busca]],Precos!A:H,8,TRUE)*Tabela2[[#This Row],[Qtide Vendida]]</f>
        <v>112</v>
      </c>
      <c r="W298" s="3">
        <f>VLOOKUP(Tabela2[[#This Row],[Cod_busca]],Precos!A:G,7,TRUE)*Tabela2[[#This Row],[Qtide Vendida]]</f>
        <v>70</v>
      </c>
      <c r="X298" s="7">
        <f t="shared" si="14"/>
        <v>42</v>
      </c>
    </row>
    <row r="299" spans="1:24" x14ac:dyDescent="0.3">
      <c r="A299" s="2">
        <v>298</v>
      </c>
      <c r="B299" s="17">
        <v>110</v>
      </c>
      <c r="C299" s="16">
        <f>VLOOKUP(B299,Dim_Periodos!$A$1:$D$181,2,FALSE)</f>
        <v>43210</v>
      </c>
      <c r="D299" s="16" t="str">
        <f>VLOOKUP(B299,Dim_Periodos!$A$1:$D$181,3,FALSE)</f>
        <v>Não</v>
      </c>
      <c r="E299" s="17">
        <f>VLOOKUP(B299,Dim_Periodos!$A$1:$D$181,4,FALSE)</f>
        <v>4</v>
      </c>
      <c r="F299" s="2">
        <v>2</v>
      </c>
      <c r="G299" s="2" t="str">
        <f t="shared" si="15"/>
        <v>Uvas S.A</v>
      </c>
      <c r="H299" s="2">
        <v>14</v>
      </c>
      <c r="I299" s="2" t="str">
        <f>VLOOKUP(Tabela2[[#This Row],[Cod Produto]],Dim_Produtos!A:B,2,FALSE)</f>
        <v>Vinho Tinto</v>
      </c>
      <c r="J299" s="2" t="str">
        <f>VLOOKUP(Tabela2[[#This Row],[Cod Produto]],Dim_Produtos!A:C,3,FALSE)</f>
        <v>Inglaterra</v>
      </c>
      <c r="K299" s="2">
        <f>VLOOKUP(M299,Dim_Clientes!$A$1:$E$9,5,FALSE)</f>
        <v>2</v>
      </c>
      <c r="L299" s="2" t="str">
        <f>VLOOKUP(K299,Dim_Score!$A$1:$C$6,3,FALSE)</f>
        <v xml:space="preserve">Muito Bom </v>
      </c>
      <c r="M299" s="2">
        <v>3</v>
      </c>
      <c r="N299" s="2" t="str">
        <f t="shared" si="13"/>
        <v>Orlando Bloom</v>
      </c>
      <c r="O299" s="2">
        <f>VLOOKUP(M299,Dim_Clientes!$A$1:$E$9,4,FALSE)</f>
        <v>3</v>
      </c>
      <c r="P299" s="2" t="str">
        <f>VLOOKUP(O299,Dim_Segmentos!$A$1:$D$4,4,FALSE)</f>
        <v>Adultos experientes e estáveis Financeiramente</v>
      </c>
      <c r="Q299" s="2" t="str">
        <f>VLOOKUP(O299,Dim_Segmentos!$A$1:$D$4,3,FALSE)</f>
        <v>Até dez salários</v>
      </c>
      <c r="R299" s="2">
        <v>1</v>
      </c>
      <c r="S299" s="2" t="str">
        <f>VLOOKUP(Tabela2[[#This Row],[Cod Vendedor]],Dim_Vendedores!$A$1:$H$6,2,FALSE)</f>
        <v>Thor</v>
      </c>
      <c r="T299" s="17">
        <v>4</v>
      </c>
      <c r="U299" s="17">
        <f>CONCATENATE(Tabela2[[#This Row],[Cod Produto]],Tabela2[[#This Row],[Data]])-1</f>
        <v>1443209</v>
      </c>
      <c r="V299" s="3">
        <f>VLOOKUP(Tabela2[[#This Row],[Cod_busca]],Precos!A:H,8,TRUE)*Tabela2[[#This Row],[Qtide Vendida]]</f>
        <v>64</v>
      </c>
      <c r="W299" s="3">
        <f>VLOOKUP(Tabela2[[#This Row],[Cod_busca]],Precos!A:G,7,TRUE)*Tabela2[[#This Row],[Qtide Vendida]]</f>
        <v>40</v>
      </c>
      <c r="X299" s="7">
        <f t="shared" si="14"/>
        <v>24</v>
      </c>
    </row>
    <row r="300" spans="1:24" x14ac:dyDescent="0.3">
      <c r="A300" s="2">
        <v>299</v>
      </c>
      <c r="B300" s="17">
        <v>91</v>
      </c>
      <c r="C300" s="16">
        <f>VLOOKUP(B300,Dim_Periodos!$A$1:$D$181,2,FALSE)</f>
        <v>43191</v>
      </c>
      <c r="D300" s="16" t="str">
        <f>VLOOKUP(B300,Dim_Periodos!$A$1:$D$181,3,FALSE)</f>
        <v>Sim</v>
      </c>
      <c r="E300" s="17">
        <f>VLOOKUP(B300,Dim_Periodos!$A$1:$D$181,4,FALSE)</f>
        <v>4</v>
      </c>
      <c r="F300" s="2">
        <v>3</v>
      </c>
      <c r="G300" s="2" t="str">
        <f t="shared" si="15"/>
        <v>Vinhos LTDA</v>
      </c>
      <c r="H300" s="2">
        <v>11</v>
      </c>
      <c r="I300" s="2" t="str">
        <f>VLOOKUP(Tabela2[[#This Row],[Cod Produto]],Dim_Produtos!A:B,2,FALSE)</f>
        <v>Vinho Português</v>
      </c>
      <c r="J300" s="2" t="str">
        <f>VLOOKUP(Tabela2[[#This Row],[Cod Produto]],Dim_Produtos!A:C,3,FALSE)</f>
        <v>Portugal</v>
      </c>
      <c r="K300" s="2">
        <f>VLOOKUP(M300,Dim_Clientes!$A$1:$E$9,5,FALSE)</f>
        <v>3</v>
      </c>
      <c r="L300" s="2" t="str">
        <f>VLOOKUP(K300,Dim_Score!$A$1:$C$6,3,FALSE)</f>
        <v>Bom</v>
      </c>
      <c r="M300" s="2">
        <v>5</v>
      </c>
      <c r="N300" s="2" t="str">
        <f t="shared" si="13"/>
        <v>Antonio Banderas</v>
      </c>
      <c r="O300" s="2">
        <f>VLOOKUP(M300,Dim_Clientes!$A$1:$E$9,4,FALSE)</f>
        <v>2</v>
      </c>
      <c r="P300" s="2" t="str">
        <f>VLOOKUP(O300,Dim_Segmentos!$A$1:$D$4,4,FALSE)</f>
        <v>Jovens recém formados</v>
      </c>
      <c r="Q300" s="2" t="str">
        <f>VLOOKUP(O300,Dim_Segmentos!$A$1:$D$4,3,FALSE)</f>
        <v>Dois Salários</v>
      </c>
      <c r="R300" s="2">
        <v>4</v>
      </c>
      <c r="S300" s="2" t="str">
        <f>VLOOKUP(Tabela2[[#This Row],[Cod Vendedor]],Dim_Vendedores!$A$1:$H$6,2,FALSE)</f>
        <v>Scarlet</v>
      </c>
      <c r="T300" s="17">
        <v>1</v>
      </c>
      <c r="U300" s="17">
        <f>CONCATENATE(Tabela2[[#This Row],[Cod Produto]],Tabela2[[#This Row],[Data]])-1</f>
        <v>1143190</v>
      </c>
      <c r="V300" s="3">
        <f>VLOOKUP(Tabela2[[#This Row],[Cod_busca]],Precos!A:H,8,TRUE)*Tabela2[[#This Row],[Qtide Vendida]]</f>
        <v>17</v>
      </c>
      <c r="W300" s="3">
        <f>VLOOKUP(Tabela2[[#This Row],[Cod_busca]],Precos!A:G,7,TRUE)*Tabela2[[#This Row],[Qtide Vendida]]</f>
        <v>11</v>
      </c>
      <c r="X300" s="7">
        <f t="shared" si="14"/>
        <v>6</v>
      </c>
    </row>
    <row r="301" spans="1:24" x14ac:dyDescent="0.3">
      <c r="A301" s="2">
        <v>300</v>
      </c>
      <c r="B301" s="17">
        <v>90</v>
      </c>
      <c r="C301" s="16">
        <f>VLOOKUP(B301,Dim_Periodos!$A$1:$D$181,2,FALSE)</f>
        <v>43190</v>
      </c>
      <c r="D301" s="16" t="str">
        <f>VLOOKUP(B301,Dim_Periodos!$A$1:$D$181,3,FALSE)</f>
        <v>Sim</v>
      </c>
      <c r="E301" s="17">
        <f>VLOOKUP(B301,Dim_Periodos!$A$1:$D$181,4,FALSE)</f>
        <v>3</v>
      </c>
      <c r="F301" s="2">
        <v>3</v>
      </c>
      <c r="G301" s="2" t="str">
        <f t="shared" si="15"/>
        <v>Vinhos LTDA</v>
      </c>
      <c r="H301" s="2">
        <v>10</v>
      </c>
      <c r="I301" s="2" t="str">
        <f>VLOOKUP(Tabela2[[#This Row],[Cod Produto]],Dim_Produtos!A:B,2,FALSE)</f>
        <v>Vinho Uva Doce</v>
      </c>
      <c r="J301" s="2" t="str">
        <f>VLOOKUP(Tabela2[[#This Row],[Cod Produto]],Dim_Produtos!A:C,3,FALSE)</f>
        <v>Brasil</v>
      </c>
      <c r="K301" s="2">
        <f>VLOOKUP(M301,Dim_Clientes!$A$1:$E$9,5,FALSE)</f>
        <v>4</v>
      </c>
      <c r="L301" s="2" t="str">
        <f>VLOOKUP(K301,Dim_Score!$A$1:$C$6,3,FALSE)</f>
        <v>Restrições</v>
      </c>
      <c r="M301" s="2">
        <v>6</v>
      </c>
      <c r="N301" s="2" t="str">
        <f t="shared" si="13"/>
        <v>George Clooney</v>
      </c>
      <c r="O301" s="2">
        <f>VLOOKUP(M301,Dim_Clientes!$A$1:$E$9,4,FALSE)</f>
        <v>1</v>
      </c>
      <c r="P301" s="2" t="str">
        <f>VLOOKUP(O301,Dim_Segmentos!$A$1:$D$4,4,FALSE)</f>
        <v>Jovens sem renda morando com os pais</v>
      </c>
      <c r="Q301" s="2" t="str">
        <f>VLOOKUP(O301,Dim_Segmentos!$A$1:$D$4,3,FALSE)</f>
        <v>Sem renda</v>
      </c>
      <c r="R301" s="2">
        <v>3</v>
      </c>
      <c r="S301" s="2" t="str">
        <f>VLOOKUP(Tabela2[[#This Row],[Cod Vendedor]],Dim_Vendedores!$A$1:$H$6,2,FALSE)</f>
        <v>Hulk</v>
      </c>
      <c r="T301" s="17">
        <v>9</v>
      </c>
      <c r="U301" s="17">
        <f>CONCATENATE(Tabela2[[#This Row],[Cod Produto]],Tabela2[[#This Row],[Data]])-1</f>
        <v>1043189</v>
      </c>
      <c r="V301" s="3">
        <f>VLOOKUP(Tabela2[[#This Row],[Cod_busca]],Precos!A:H,8,TRUE)*Tabela2[[#This Row],[Qtide Vendida]]</f>
        <v>153</v>
      </c>
      <c r="W301" s="3">
        <f>VLOOKUP(Tabela2[[#This Row],[Cod_busca]],Precos!A:G,7,TRUE)*Tabela2[[#This Row],[Qtide Vendida]]</f>
        <v>99</v>
      </c>
      <c r="X301" s="7">
        <f t="shared" si="14"/>
        <v>54</v>
      </c>
    </row>
    <row r="302" spans="1:24" x14ac:dyDescent="0.3">
      <c r="A302" s="2">
        <v>301</v>
      </c>
      <c r="B302" s="17">
        <v>139</v>
      </c>
      <c r="C302" s="16">
        <f>VLOOKUP(B302,Dim_Periodos!$A$1:$D$181,2,FALSE)</f>
        <v>43239</v>
      </c>
      <c r="D302" s="16" t="str">
        <f>VLOOKUP(B302,Dim_Periodos!$A$1:$D$181,3,FALSE)</f>
        <v>Sim</v>
      </c>
      <c r="E302" s="17">
        <f>VLOOKUP(B302,Dim_Periodos!$A$1:$D$181,4,FALSE)</f>
        <v>5</v>
      </c>
      <c r="F302" s="2">
        <v>2</v>
      </c>
      <c r="G302" s="2" t="str">
        <f t="shared" si="15"/>
        <v>Uvas S.A</v>
      </c>
      <c r="H302" s="2">
        <v>10</v>
      </c>
      <c r="I302" s="2" t="str">
        <f>VLOOKUP(Tabela2[[#This Row],[Cod Produto]],Dim_Produtos!A:B,2,FALSE)</f>
        <v>Vinho Uva Doce</v>
      </c>
      <c r="J302" s="2" t="str">
        <f>VLOOKUP(Tabela2[[#This Row],[Cod Produto]],Dim_Produtos!A:C,3,FALSE)</f>
        <v>Brasil</v>
      </c>
      <c r="K302" s="2">
        <f>VLOOKUP(M302,Dim_Clientes!$A$1:$E$9,5,FALSE)</f>
        <v>1</v>
      </c>
      <c r="L302" s="2" t="str">
        <f>VLOOKUP(K302,Dim_Score!$A$1:$C$6,3,FALSE)</f>
        <v>Excelente</v>
      </c>
      <c r="M302" s="2">
        <v>1</v>
      </c>
      <c r="N302" s="2" t="str">
        <f t="shared" si="13"/>
        <v>Tom Cruise</v>
      </c>
      <c r="O302" s="2">
        <f>VLOOKUP(M302,Dim_Clientes!$A$1:$E$9,4,FALSE)</f>
        <v>1</v>
      </c>
      <c r="P302" s="2" t="str">
        <f>VLOOKUP(O302,Dim_Segmentos!$A$1:$D$4,4,FALSE)</f>
        <v>Jovens sem renda morando com os pais</v>
      </c>
      <c r="Q302" s="2" t="str">
        <f>VLOOKUP(O302,Dim_Segmentos!$A$1:$D$4,3,FALSE)</f>
        <v>Sem renda</v>
      </c>
      <c r="R302" s="2">
        <v>1</v>
      </c>
      <c r="S302" s="2" t="str">
        <f>VLOOKUP(Tabela2[[#This Row],[Cod Vendedor]],Dim_Vendedores!$A$1:$H$6,2,FALSE)</f>
        <v>Thor</v>
      </c>
      <c r="T302" s="17">
        <v>9</v>
      </c>
      <c r="U302" s="17">
        <f>CONCATENATE(Tabela2[[#This Row],[Cod Produto]],Tabela2[[#This Row],[Data]])-1</f>
        <v>1043238</v>
      </c>
      <c r="V302" s="3">
        <f>VLOOKUP(Tabela2[[#This Row],[Cod_busca]],Precos!A:H,8,TRUE)*Tabela2[[#This Row],[Qtide Vendida]]</f>
        <v>153</v>
      </c>
      <c r="W302" s="3">
        <f>VLOOKUP(Tabela2[[#This Row],[Cod_busca]],Precos!A:G,7,TRUE)*Tabela2[[#This Row],[Qtide Vendida]]</f>
        <v>99</v>
      </c>
      <c r="X302" s="7">
        <f t="shared" si="14"/>
        <v>54</v>
      </c>
    </row>
    <row r="303" spans="1:24" x14ac:dyDescent="0.3">
      <c r="A303" s="2">
        <v>302</v>
      </c>
      <c r="B303" s="17">
        <v>126</v>
      </c>
      <c r="C303" s="16">
        <f>VLOOKUP(B303,Dim_Periodos!$A$1:$D$181,2,FALSE)</f>
        <v>43226</v>
      </c>
      <c r="D303" s="16" t="str">
        <f>VLOOKUP(B303,Dim_Periodos!$A$1:$D$181,3,FALSE)</f>
        <v>Sim</v>
      </c>
      <c r="E303" s="17">
        <f>VLOOKUP(B303,Dim_Periodos!$A$1:$D$181,4,FALSE)</f>
        <v>5</v>
      </c>
      <c r="F303" s="2">
        <v>1</v>
      </c>
      <c r="G303" s="2" t="str">
        <f t="shared" si="15"/>
        <v>Vinhos S.A</v>
      </c>
      <c r="H303" s="2">
        <v>13</v>
      </c>
      <c r="I303" s="2" t="str">
        <f>VLOOKUP(Tabela2[[#This Row],[Cod Produto]],Dim_Produtos!A:B,2,FALSE)</f>
        <v>Vinho Seco</v>
      </c>
      <c r="J303" s="2" t="str">
        <f>VLOOKUP(Tabela2[[#This Row],[Cod Produto]],Dim_Produtos!A:C,3,FALSE)</f>
        <v>Califónia</v>
      </c>
      <c r="K303" s="2">
        <f>VLOOKUP(M303,Dim_Clientes!$A$1:$E$9,5,FALSE)</f>
        <v>3</v>
      </c>
      <c r="L303" s="2" t="str">
        <f>VLOOKUP(K303,Dim_Score!$A$1:$C$6,3,FALSE)</f>
        <v>Bom</v>
      </c>
      <c r="M303" s="2">
        <v>5</v>
      </c>
      <c r="N303" s="2" t="str">
        <f t="shared" si="13"/>
        <v>Antonio Banderas</v>
      </c>
      <c r="O303" s="2">
        <f>VLOOKUP(M303,Dim_Clientes!$A$1:$E$9,4,FALSE)</f>
        <v>2</v>
      </c>
      <c r="P303" s="2" t="str">
        <f>VLOOKUP(O303,Dim_Segmentos!$A$1:$D$4,4,FALSE)</f>
        <v>Jovens recém formados</v>
      </c>
      <c r="Q303" s="2" t="str">
        <f>VLOOKUP(O303,Dim_Segmentos!$A$1:$D$4,3,FALSE)</f>
        <v>Dois Salários</v>
      </c>
      <c r="R303" s="2">
        <v>5</v>
      </c>
      <c r="S303" s="2" t="str">
        <f>VLOOKUP(Tabela2[[#This Row],[Cod Vendedor]],Dim_Vendedores!$A$1:$H$6,2,FALSE)</f>
        <v>Gamora</v>
      </c>
      <c r="T303" s="17">
        <v>1</v>
      </c>
      <c r="U303" s="17">
        <f>CONCATENATE(Tabela2[[#This Row],[Cod Produto]],Tabela2[[#This Row],[Data]])-1</f>
        <v>1343225</v>
      </c>
      <c r="V303" s="3">
        <f>VLOOKUP(Tabela2[[#This Row],[Cod_busca]],Precos!A:H,8,TRUE)*Tabela2[[#This Row],[Qtide Vendida]]</f>
        <v>15</v>
      </c>
      <c r="W303" s="3">
        <f>VLOOKUP(Tabela2[[#This Row],[Cod_busca]],Precos!A:G,7,TRUE)*Tabela2[[#This Row],[Qtide Vendida]]</f>
        <v>9.5</v>
      </c>
      <c r="X303" s="7">
        <f t="shared" si="14"/>
        <v>5.5</v>
      </c>
    </row>
    <row r="304" spans="1:24" x14ac:dyDescent="0.3">
      <c r="A304" s="2">
        <v>303</v>
      </c>
      <c r="B304" s="17">
        <v>149</v>
      </c>
      <c r="C304" s="16">
        <f>VLOOKUP(B304,Dim_Periodos!$A$1:$D$181,2,FALSE)</f>
        <v>43249</v>
      </c>
      <c r="D304" s="16" t="str">
        <f>VLOOKUP(B304,Dim_Periodos!$A$1:$D$181,3,FALSE)</f>
        <v>Não</v>
      </c>
      <c r="E304" s="17">
        <f>VLOOKUP(B304,Dim_Periodos!$A$1:$D$181,4,FALSE)</f>
        <v>5</v>
      </c>
      <c r="F304" s="2">
        <v>1</v>
      </c>
      <c r="G304" s="2" t="str">
        <f t="shared" si="15"/>
        <v>Vinhos S.A</v>
      </c>
      <c r="H304" s="2">
        <v>10</v>
      </c>
      <c r="I304" s="2" t="str">
        <f>VLOOKUP(Tabela2[[#This Row],[Cod Produto]],Dim_Produtos!A:B,2,FALSE)</f>
        <v>Vinho Uva Doce</v>
      </c>
      <c r="J304" s="2" t="str">
        <f>VLOOKUP(Tabela2[[#This Row],[Cod Produto]],Dim_Produtos!A:C,3,FALSE)</f>
        <v>Brasil</v>
      </c>
      <c r="K304" s="2">
        <f>VLOOKUP(M304,Dim_Clientes!$A$1:$E$9,5,FALSE)</f>
        <v>4</v>
      </c>
      <c r="L304" s="2" t="str">
        <f>VLOOKUP(K304,Dim_Score!$A$1:$C$6,3,FALSE)</f>
        <v>Restrições</v>
      </c>
      <c r="M304" s="2">
        <v>8</v>
      </c>
      <c r="N304" s="2" t="str">
        <f t="shared" si="13"/>
        <v>Julia Roberts</v>
      </c>
      <c r="O304" s="2">
        <f>VLOOKUP(M304,Dim_Clientes!$A$1:$E$9,4,FALSE)</f>
        <v>1</v>
      </c>
      <c r="P304" s="2" t="str">
        <f>VLOOKUP(O304,Dim_Segmentos!$A$1:$D$4,4,FALSE)</f>
        <v>Jovens sem renda morando com os pais</v>
      </c>
      <c r="Q304" s="2" t="str">
        <f>VLOOKUP(O304,Dim_Segmentos!$A$1:$D$4,3,FALSE)</f>
        <v>Sem renda</v>
      </c>
      <c r="R304" s="2">
        <v>3</v>
      </c>
      <c r="S304" s="2" t="str">
        <f>VLOOKUP(Tabela2[[#This Row],[Cod Vendedor]],Dim_Vendedores!$A$1:$H$6,2,FALSE)</f>
        <v>Hulk</v>
      </c>
      <c r="T304" s="17">
        <v>9</v>
      </c>
      <c r="U304" s="17">
        <f>CONCATENATE(Tabela2[[#This Row],[Cod Produto]],Tabela2[[#This Row],[Data]])-1</f>
        <v>1043248</v>
      </c>
      <c r="V304" s="3">
        <f>VLOOKUP(Tabela2[[#This Row],[Cod_busca]],Precos!A:H,8,TRUE)*Tabela2[[#This Row],[Qtide Vendida]]</f>
        <v>153</v>
      </c>
      <c r="W304" s="3">
        <f>VLOOKUP(Tabela2[[#This Row],[Cod_busca]],Precos!A:G,7,TRUE)*Tabela2[[#This Row],[Qtide Vendida]]</f>
        <v>99</v>
      </c>
      <c r="X304" s="7">
        <f t="shared" si="14"/>
        <v>54</v>
      </c>
    </row>
    <row r="305" spans="1:24" x14ac:dyDescent="0.3">
      <c r="A305" s="2">
        <v>304</v>
      </c>
      <c r="B305" s="17">
        <v>73</v>
      </c>
      <c r="C305" s="16">
        <f>VLOOKUP(B305,Dim_Periodos!$A$1:$D$181,2,FALSE)</f>
        <v>43173</v>
      </c>
      <c r="D305" s="16" t="str">
        <f>VLOOKUP(B305,Dim_Periodos!$A$1:$D$181,3,FALSE)</f>
        <v>Não</v>
      </c>
      <c r="E305" s="17">
        <f>VLOOKUP(B305,Dim_Periodos!$A$1:$D$181,4,FALSE)</f>
        <v>3</v>
      </c>
      <c r="F305" s="2">
        <v>2</v>
      </c>
      <c r="G305" s="2" t="str">
        <f t="shared" si="15"/>
        <v>Uvas S.A</v>
      </c>
      <c r="H305" s="2">
        <v>10</v>
      </c>
      <c r="I305" s="2" t="str">
        <f>VLOOKUP(Tabela2[[#This Row],[Cod Produto]],Dim_Produtos!A:B,2,FALSE)</f>
        <v>Vinho Uva Doce</v>
      </c>
      <c r="J305" s="2" t="str">
        <f>VLOOKUP(Tabela2[[#This Row],[Cod Produto]],Dim_Produtos!A:C,3,FALSE)</f>
        <v>Brasil</v>
      </c>
      <c r="K305" s="2">
        <f>VLOOKUP(M305,Dim_Clientes!$A$1:$E$9,5,FALSE)</f>
        <v>2</v>
      </c>
      <c r="L305" s="2" t="str">
        <f>VLOOKUP(K305,Dim_Score!$A$1:$C$6,3,FALSE)</f>
        <v xml:space="preserve">Muito Bom </v>
      </c>
      <c r="M305" s="2">
        <v>4</v>
      </c>
      <c r="N305" s="2" t="str">
        <f t="shared" si="13"/>
        <v>Al Pacino</v>
      </c>
      <c r="O305" s="2">
        <f>VLOOKUP(M305,Dim_Clientes!$A$1:$E$9,4,FALSE)</f>
        <v>3</v>
      </c>
      <c r="P305" s="2" t="str">
        <f>VLOOKUP(O305,Dim_Segmentos!$A$1:$D$4,4,FALSE)</f>
        <v>Adultos experientes e estáveis Financeiramente</v>
      </c>
      <c r="Q305" s="2" t="str">
        <f>VLOOKUP(O305,Dim_Segmentos!$A$1:$D$4,3,FALSE)</f>
        <v>Até dez salários</v>
      </c>
      <c r="R305" s="2">
        <v>3</v>
      </c>
      <c r="S305" s="2" t="str">
        <f>VLOOKUP(Tabela2[[#This Row],[Cod Vendedor]],Dim_Vendedores!$A$1:$H$6,2,FALSE)</f>
        <v>Hulk</v>
      </c>
      <c r="T305" s="17">
        <v>10</v>
      </c>
      <c r="U305" s="17">
        <f>CONCATENATE(Tabela2[[#This Row],[Cod Produto]],Tabela2[[#This Row],[Data]])-1</f>
        <v>1043172</v>
      </c>
      <c r="V305" s="3">
        <f>VLOOKUP(Tabela2[[#This Row],[Cod_busca]],Precos!A:H,8,TRUE)*Tabela2[[#This Row],[Qtide Vendida]]</f>
        <v>170</v>
      </c>
      <c r="W305" s="3">
        <f>VLOOKUP(Tabela2[[#This Row],[Cod_busca]],Precos!A:G,7,TRUE)*Tabela2[[#This Row],[Qtide Vendida]]</f>
        <v>110</v>
      </c>
      <c r="X305" s="7">
        <f t="shared" si="14"/>
        <v>60</v>
      </c>
    </row>
    <row r="306" spans="1:24" x14ac:dyDescent="0.3">
      <c r="A306" s="2">
        <v>305</v>
      </c>
      <c r="B306" s="17">
        <v>146</v>
      </c>
      <c r="C306" s="16">
        <f>VLOOKUP(B306,Dim_Periodos!$A$1:$D$181,2,FALSE)</f>
        <v>43246</v>
      </c>
      <c r="D306" s="16" t="str">
        <f>VLOOKUP(B306,Dim_Periodos!$A$1:$D$181,3,FALSE)</f>
        <v>Sim</v>
      </c>
      <c r="E306" s="17">
        <f>VLOOKUP(B306,Dim_Periodos!$A$1:$D$181,4,FALSE)</f>
        <v>5</v>
      </c>
      <c r="F306" s="2">
        <v>2</v>
      </c>
      <c r="G306" s="2" t="str">
        <f t="shared" si="15"/>
        <v>Uvas S.A</v>
      </c>
      <c r="H306" s="2">
        <v>10</v>
      </c>
      <c r="I306" s="2" t="str">
        <f>VLOOKUP(Tabela2[[#This Row],[Cod Produto]],Dim_Produtos!A:B,2,FALSE)</f>
        <v>Vinho Uva Doce</v>
      </c>
      <c r="J306" s="2" t="str">
        <f>VLOOKUP(Tabela2[[#This Row],[Cod Produto]],Dim_Produtos!A:C,3,FALSE)</f>
        <v>Brasil</v>
      </c>
      <c r="K306" s="2">
        <f>VLOOKUP(M306,Dim_Clientes!$A$1:$E$9,5,FALSE)</f>
        <v>5</v>
      </c>
      <c r="L306" s="2" t="str">
        <f>VLOOKUP(K306,Dim_Score!$A$1:$C$6,3,FALSE)</f>
        <v>Inaceitável</v>
      </c>
      <c r="M306" s="2">
        <v>7</v>
      </c>
      <c r="N306" s="2" t="str">
        <f t="shared" si="13"/>
        <v>Matt Demon</v>
      </c>
      <c r="O306" s="2">
        <f>VLOOKUP(M306,Dim_Clientes!$A$1:$E$9,4,FALSE)</f>
        <v>3</v>
      </c>
      <c r="P306" s="2" t="str">
        <f>VLOOKUP(O306,Dim_Segmentos!$A$1:$D$4,4,FALSE)</f>
        <v>Adultos experientes e estáveis Financeiramente</v>
      </c>
      <c r="Q306" s="2" t="str">
        <f>VLOOKUP(O306,Dim_Segmentos!$A$1:$D$4,3,FALSE)</f>
        <v>Até dez salários</v>
      </c>
      <c r="R306" s="2">
        <v>4</v>
      </c>
      <c r="S306" s="2" t="str">
        <f>VLOOKUP(Tabela2[[#This Row],[Cod Vendedor]],Dim_Vendedores!$A$1:$H$6,2,FALSE)</f>
        <v>Scarlet</v>
      </c>
      <c r="T306" s="17">
        <v>3</v>
      </c>
      <c r="U306" s="17">
        <f>CONCATENATE(Tabela2[[#This Row],[Cod Produto]],Tabela2[[#This Row],[Data]])-1</f>
        <v>1043245</v>
      </c>
      <c r="V306" s="3">
        <f>VLOOKUP(Tabela2[[#This Row],[Cod_busca]],Precos!A:H,8,TRUE)*Tabela2[[#This Row],[Qtide Vendida]]</f>
        <v>51</v>
      </c>
      <c r="W306" s="3">
        <f>VLOOKUP(Tabela2[[#This Row],[Cod_busca]],Precos!A:G,7,TRUE)*Tabela2[[#This Row],[Qtide Vendida]]</f>
        <v>33</v>
      </c>
      <c r="X306" s="7">
        <f t="shared" si="14"/>
        <v>18</v>
      </c>
    </row>
    <row r="307" spans="1:24" x14ac:dyDescent="0.3">
      <c r="C307" s="16"/>
      <c r="D307" s="16"/>
    </row>
    <row r="308" spans="1:24" x14ac:dyDescent="0.3">
      <c r="C308" s="16"/>
      <c r="D308" s="16"/>
    </row>
    <row r="309" spans="1:24" x14ac:dyDescent="0.3">
      <c r="C309" s="16"/>
      <c r="D309" s="16"/>
    </row>
    <row r="310" spans="1:24" x14ac:dyDescent="0.3">
      <c r="C310" s="16"/>
      <c r="D310" s="16"/>
    </row>
    <row r="311" spans="1:24" x14ac:dyDescent="0.3">
      <c r="C311" s="16"/>
      <c r="D311" s="16"/>
    </row>
    <row r="312" spans="1:24" x14ac:dyDescent="0.3">
      <c r="C312" s="16"/>
      <c r="D312" s="16"/>
    </row>
    <row r="313" spans="1:24" x14ac:dyDescent="0.3">
      <c r="C313" s="16"/>
      <c r="D313" s="16"/>
    </row>
    <row r="314" spans="1:24" x14ac:dyDescent="0.3">
      <c r="C314" s="16"/>
      <c r="D314" s="16"/>
    </row>
    <row r="315" spans="1:24" x14ac:dyDescent="0.3">
      <c r="C315" s="16"/>
      <c r="D315" s="16"/>
    </row>
    <row r="316" spans="1:24" x14ac:dyDescent="0.3">
      <c r="C316" s="16"/>
      <c r="D316" s="16"/>
    </row>
    <row r="317" spans="1:24" x14ac:dyDescent="0.3">
      <c r="C317" s="16"/>
      <c r="D317" s="16"/>
    </row>
    <row r="318" spans="1:24" x14ac:dyDescent="0.3">
      <c r="C318" s="16"/>
      <c r="D318" s="16"/>
    </row>
    <row r="319" spans="1:24" x14ac:dyDescent="0.3">
      <c r="C319" s="16"/>
      <c r="D319" s="16"/>
    </row>
    <row r="320" spans="1:24" x14ac:dyDescent="0.3">
      <c r="C320" s="16"/>
      <c r="D320" s="16"/>
    </row>
    <row r="321" spans="3:4" x14ac:dyDescent="0.3">
      <c r="C321" s="16"/>
      <c r="D321" s="16"/>
    </row>
    <row r="322" spans="3:4" x14ac:dyDescent="0.3">
      <c r="C322" s="16"/>
      <c r="D322" s="16"/>
    </row>
    <row r="323" spans="3:4" x14ac:dyDescent="0.3">
      <c r="C323" s="16"/>
      <c r="D323" s="16"/>
    </row>
    <row r="324" spans="3:4" x14ac:dyDescent="0.3">
      <c r="C324" s="16"/>
      <c r="D324" s="16"/>
    </row>
    <row r="325" spans="3:4" x14ac:dyDescent="0.3">
      <c r="C325" s="16"/>
      <c r="D325" s="16"/>
    </row>
    <row r="326" spans="3:4" x14ac:dyDescent="0.3">
      <c r="C326" s="16"/>
      <c r="D326" s="16"/>
    </row>
    <row r="327" spans="3:4" x14ac:dyDescent="0.3">
      <c r="C327" s="16"/>
      <c r="D327" s="16"/>
    </row>
    <row r="328" spans="3:4" x14ac:dyDescent="0.3">
      <c r="C328" s="16"/>
      <c r="D328" s="16"/>
    </row>
    <row r="329" spans="3:4" x14ac:dyDescent="0.3">
      <c r="C329" s="16"/>
      <c r="D329" s="16"/>
    </row>
    <row r="330" spans="3:4" x14ac:dyDescent="0.3">
      <c r="C330" s="16"/>
      <c r="D330" s="16"/>
    </row>
    <row r="331" spans="3:4" x14ac:dyDescent="0.3">
      <c r="C331" s="16"/>
      <c r="D331" s="16"/>
    </row>
    <row r="332" spans="3:4" x14ac:dyDescent="0.3">
      <c r="C332" s="16"/>
      <c r="D332" s="16"/>
    </row>
    <row r="333" spans="3:4" x14ac:dyDescent="0.3">
      <c r="C333" s="16"/>
      <c r="D333" s="16"/>
    </row>
    <row r="334" spans="3:4" x14ac:dyDescent="0.3">
      <c r="C334" s="16"/>
      <c r="D334" s="16"/>
    </row>
    <row r="335" spans="3:4" x14ac:dyDescent="0.3">
      <c r="C335" s="16"/>
      <c r="D335" s="16"/>
    </row>
    <row r="336" spans="3:4" x14ac:dyDescent="0.3">
      <c r="C336" s="16"/>
      <c r="D336" s="16"/>
    </row>
    <row r="337" spans="3:4" x14ac:dyDescent="0.3">
      <c r="C337" s="16"/>
      <c r="D337" s="16"/>
    </row>
    <row r="338" spans="3:4" x14ac:dyDescent="0.3">
      <c r="C338" s="16"/>
      <c r="D338" s="16"/>
    </row>
    <row r="339" spans="3:4" x14ac:dyDescent="0.3">
      <c r="C339" s="16"/>
      <c r="D339" s="16"/>
    </row>
    <row r="340" spans="3:4" x14ac:dyDescent="0.3">
      <c r="C340" s="16"/>
      <c r="D340" s="16"/>
    </row>
    <row r="341" spans="3:4" x14ac:dyDescent="0.3">
      <c r="C341" s="16"/>
      <c r="D341" s="16"/>
    </row>
    <row r="342" spans="3:4" x14ac:dyDescent="0.3">
      <c r="C342" s="16"/>
      <c r="D342" s="16"/>
    </row>
    <row r="343" spans="3:4" x14ac:dyDescent="0.3">
      <c r="C343" s="16"/>
      <c r="D343" s="16"/>
    </row>
    <row r="344" spans="3:4" x14ac:dyDescent="0.3">
      <c r="C344" s="16"/>
      <c r="D344" s="16"/>
    </row>
    <row r="345" spans="3:4" x14ac:dyDescent="0.3">
      <c r="C345" s="16"/>
      <c r="D345" s="16"/>
    </row>
    <row r="346" spans="3:4" x14ac:dyDescent="0.3">
      <c r="C346" s="16"/>
      <c r="D346" s="16"/>
    </row>
    <row r="347" spans="3:4" x14ac:dyDescent="0.3">
      <c r="C347" s="16"/>
      <c r="D347" s="16"/>
    </row>
    <row r="348" spans="3:4" x14ac:dyDescent="0.3">
      <c r="C348" s="16"/>
      <c r="D348" s="16"/>
    </row>
    <row r="349" spans="3:4" x14ac:dyDescent="0.3">
      <c r="C349" s="16"/>
      <c r="D349" s="16"/>
    </row>
    <row r="350" spans="3:4" x14ac:dyDescent="0.3">
      <c r="C350" s="16"/>
      <c r="D350" s="16"/>
    </row>
    <row r="351" spans="3:4" x14ac:dyDescent="0.3">
      <c r="C351" s="16"/>
      <c r="D351" s="16"/>
    </row>
    <row r="352" spans="3:4" x14ac:dyDescent="0.3">
      <c r="C352" s="16"/>
      <c r="D352" s="16"/>
    </row>
    <row r="353" spans="3:4" x14ac:dyDescent="0.3">
      <c r="C353" s="16"/>
      <c r="D353" s="16"/>
    </row>
    <row r="354" spans="3:4" x14ac:dyDescent="0.3">
      <c r="C354" s="16"/>
      <c r="D354" s="16"/>
    </row>
    <row r="355" spans="3:4" x14ac:dyDescent="0.3">
      <c r="C355" s="16"/>
      <c r="D355" s="16"/>
    </row>
    <row r="356" spans="3:4" x14ac:dyDescent="0.3">
      <c r="C356" s="16"/>
      <c r="D356" s="16"/>
    </row>
    <row r="357" spans="3:4" x14ac:dyDescent="0.3">
      <c r="C357" s="16"/>
      <c r="D357" s="16"/>
    </row>
    <row r="358" spans="3:4" x14ac:dyDescent="0.3">
      <c r="C358" s="16"/>
      <c r="D358" s="16"/>
    </row>
    <row r="359" spans="3:4" x14ac:dyDescent="0.3">
      <c r="C359" s="16"/>
      <c r="D359" s="16"/>
    </row>
    <row r="360" spans="3:4" x14ac:dyDescent="0.3">
      <c r="C360" s="16"/>
      <c r="D360" s="16"/>
    </row>
    <row r="361" spans="3:4" x14ac:dyDescent="0.3">
      <c r="C361" s="16"/>
      <c r="D361" s="16"/>
    </row>
    <row r="362" spans="3:4" x14ac:dyDescent="0.3">
      <c r="C362" s="16"/>
      <c r="D362" s="16"/>
    </row>
    <row r="363" spans="3:4" x14ac:dyDescent="0.3">
      <c r="C363" s="16"/>
      <c r="D363" s="16"/>
    </row>
    <row r="364" spans="3:4" x14ac:dyDescent="0.3">
      <c r="C364" s="16"/>
      <c r="D364" s="16"/>
    </row>
    <row r="365" spans="3:4" x14ac:dyDescent="0.3">
      <c r="C365" s="16"/>
      <c r="D365" s="16"/>
    </row>
    <row r="366" spans="3:4" x14ac:dyDescent="0.3">
      <c r="C366" s="16"/>
      <c r="D366" s="16"/>
    </row>
    <row r="367" spans="3:4" x14ac:dyDescent="0.3">
      <c r="C367" s="16"/>
      <c r="D367" s="16"/>
    </row>
    <row r="368" spans="3:4" x14ac:dyDescent="0.3">
      <c r="C368" s="16"/>
      <c r="D368" s="16"/>
    </row>
    <row r="369" spans="3:4" x14ac:dyDescent="0.3">
      <c r="C369" s="16"/>
      <c r="D369" s="16"/>
    </row>
    <row r="370" spans="3:4" x14ac:dyDescent="0.3">
      <c r="C370" s="16"/>
      <c r="D370" s="16"/>
    </row>
    <row r="371" spans="3:4" x14ac:dyDescent="0.3">
      <c r="C371" s="16"/>
      <c r="D371" s="16"/>
    </row>
    <row r="372" spans="3:4" x14ac:dyDescent="0.3">
      <c r="C372" s="16"/>
      <c r="D372" s="16"/>
    </row>
    <row r="373" spans="3:4" x14ac:dyDescent="0.3">
      <c r="C373" s="16"/>
      <c r="D373" s="16"/>
    </row>
    <row r="374" spans="3:4" x14ac:dyDescent="0.3">
      <c r="C374" s="16"/>
      <c r="D374" s="16"/>
    </row>
    <row r="375" spans="3:4" x14ac:dyDescent="0.3">
      <c r="C375" s="16"/>
      <c r="D375" s="16"/>
    </row>
    <row r="376" spans="3:4" x14ac:dyDescent="0.3">
      <c r="C376" s="16"/>
      <c r="D376" s="16"/>
    </row>
    <row r="377" spans="3:4" x14ac:dyDescent="0.3">
      <c r="C377" s="16"/>
      <c r="D377" s="16"/>
    </row>
    <row r="378" spans="3:4" x14ac:dyDescent="0.3">
      <c r="C378" s="16"/>
      <c r="D378" s="16"/>
    </row>
    <row r="379" spans="3:4" x14ac:dyDescent="0.3">
      <c r="C379" s="16"/>
      <c r="D379" s="16"/>
    </row>
    <row r="380" spans="3:4" x14ac:dyDescent="0.3">
      <c r="C380" s="16"/>
      <c r="D380" s="16"/>
    </row>
    <row r="381" spans="3:4" x14ac:dyDescent="0.3">
      <c r="C381" s="16"/>
      <c r="D381" s="16"/>
    </row>
    <row r="382" spans="3:4" x14ac:dyDescent="0.3">
      <c r="C382" s="16"/>
      <c r="D382" s="16"/>
    </row>
    <row r="383" spans="3:4" x14ac:dyDescent="0.3">
      <c r="C383" s="16"/>
      <c r="D383" s="16"/>
    </row>
    <row r="384" spans="3:4" x14ac:dyDescent="0.3">
      <c r="C384" s="16"/>
      <c r="D384" s="16"/>
    </row>
    <row r="385" spans="3:4" x14ac:dyDescent="0.3">
      <c r="C385" s="16"/>
      <c r="D385" s="16"/>
    </row>
    <row r="386" spans="3:4" x14ac:dyDescent="0.3">
      <c r="C386" s="16"/>
      <c r="D386" s="16"/>
    </row>
    <row r="387" spans="3:4" x14ac:dyDescent="0.3">
      <c r="C387" s="16"/>
      <c r="D387" s="16"/>
    </row>
    <row r="388" spans="3:4" x14ac:dyDescent="0.3">
      <c r="C388" s="16"/>
      <c r="D388" s="16"/>
    </row>
    <row r="389" spans="3:4" x14ac:dyDescent="0.3">
      <c r="C389" s="16"/>
      <c r="D389" s="16"/>
    </row>
    <row r="390" spans="3:4" x14ac:dyDescent="0.3">
      <c r="C390" s="16"/>
      <c r="D390" s="16"/>
    </row>
    <row r="391" spans="3:4" x14ac:dyDescent="0.3">
      <c r="C391" s="16"/>
      <c r="D391" s="16"/>
    </row>
    <row r="392" spans="3:4" x14ac:dyDescent="0.3">
      <c r="C392" s="16"/>
      <c r="D392" s="16"/>
    </row>
    <row r="393" spans="3:4" x14ac:dyDescent="0.3">
      <c r="C393" s="16"/>
      <c r="D393" s="16"/>
    </row>
    <row r="394" spans="3:4" x14ac:dyDescent="0.3">
      <c r="C394" s="16"/>
      <c r="D394" s="16"/>
    </row>
    <row r="395" spans="3:4" x14ac:dyDescent="0.3">
      <c r="C395" s="16"/>
      <c r="D395" s="16"/>
    </row>
    <row r="396" spans="3:4" x14ac:dyDescent="0.3">
      <c r="C396" s="16"/>
      <c r="D396" s="16"/>
    </row>
    <row r="397" spans="3:4" x14ac:dyDescent="0.3">
      <c r="C397" s="16"/>
      <c r="D397" s="16"/>
    </row>
    <row r="398" spans="3:4" x14ac:dyDescent="0.3">
      <c r="C398" s="16"/>
      <c r="D398" s="16"/>
    </row>
    <row r="399" spans="3:4" x14ac:dyDescent="0.3">
      <c r="C399" s="16"/>
      <c r="D399" s="16"/>
    </row>
    <row r="400" spans="3:4" x14ac:dyDescent="0.3">
      <c r="C400" s="16"/>
      <c r="D400" s="16"/>
    </row>
    <row r="401" spans="3:4" x14ac:dyDescent="0.3">
      <c r="C401" s="16"/>
      <c r="D401" s="16"/>
    </row>
    <row r="402" spans="3:4" x14ac:dyDescent="0.3">
      <c r="C402" s="16"/>
      <c r="D402" s="16"/>
    </row>
    <row r="403" spans="3:4" x14ac:dyDescent="0.3">
      <c r="C403" s="16"/>
      <c r="D403" s="16"/>
    </row>
    <row r="404" spans="3:4" x14ac:dyDescent="0.3">
      <c r="C404" s="16"/>
      <c r="D404" s="16"/>
    </row>
    <row r="405" spans="3:4" x14ac:dyDescent="0.3">
      <c r="C405" s="16"/>
      <c r="D405" s="16"/>
    </row>
    <row r="406" spans="3:4" x14ac:dyDescent="0.3">
      <c r="C406" s="16"/>
      <c r="D406" s="16"/>
    </row>
    <row r="407" spans="3:4" x14ac:dyDescent="0.3">
      <c r="C407" s="16"/>
      <c r="D407" s="16"/>
    </row>
    <row r="408" spans="3:4" x14ac:dyDescent="0.3">
      <c r="C408" s="16"/>
      <c r="D408" s="16"/>
    </row>
    <row r="409" spans="3:4" x14ac:dyDescent="0.3">
      <c r="C409" s="16"/>
      <c r="D409" s="16"/>
    </row>
    <row r="410" spans="3:4" x14ac:dyDescent="0.3">
      <c r="C410" s="16"/>
      <c r="D410" s="16"/>
    </row>
    <row r="411" spans="3:4" x14ac:dyDescent="0.3">
      <c r="C411" s="16"/>
      <c r="D411" s="16"/>
    </row>
    <row r="412" spans="3:4" x14ac:dyDescent="0.3">
      <c r="C412" s="16"/>
      <c r="D412" s="16"/>
    </row>
    <row r="413" spans="3:4" x14ac:dyDescent="0.3">
      <c r="C413" s="16"/>
      <c r="D413" s="16"/>
    </row>
    <row r="414" spans="3:4" x14ac:dyDescent="0.3">
      <c r="C414" s="16"/>
      <c r="D414" s="16"/>
    </row>
    <row r="415" spans="3:4" x14ac:dyDescent="0.3">
      <c r="C415" s="16"/>
      <c r="D415" s="16"/>
    </row>
    <row r="416" spans="3:4" x14ac:dyDescent="0.3">
      <c r="C416" s="16"/>
      <c r="D416" s="16"/>
    </row>
    <row r="417" spans="3:4" x14ac:dyDescent="0.3">
      <c r="C417" s="16"/>
      <c r="D417" s="16"/>
    </row>
    <row r="418" spans="3:4" x14ac:dyDescent="0.3">
      <c r="C418" s="16"/>
      <c r="D418" s="16"/>
    </row>
    <row r="419" spans="3:4" x14ac:dyDescent="0.3">
      <c r="C419" s="16"/>
      <c r="D419" s="16"/>
    </row>
    <row r="420" spans="3:4" x14ac:dyDescent="0.3">
      <c r="C420" s="16"/>
      <c r="D420" s="16"/>
    </row>
    <row r="421" spans="3:4" x14ac:dyDescent="0.3">
      <c r="C421" s="16"/>
      <c r="D421" s="16"/>
    </row>
    <row r="422" spans="3:4" x14ac:dyDescent="0.3">
      <c r="C422" s="16"/>
      <c r="D422" s="16"/>
    </row>
    <row r="423" spans="3:4" x14ac:dyDescent="0.3">
      <c r="C423" s="16"/>
      <c r="D423" s="16"/>
    </row>
    <row r="424" spans="3:4" x14ac:dyDescent="0.3">
      <c r="C424" s="16"/>
      <c r="D424" s="16"/>
    </row>
    <row r="425" spans="3:4" x14ac:dyDescent="0.3">
      <c r="C425" s="16"/>
      <c r="D425" s="16"/>
    </row>
    <row r="426" spans="3:4" x14ac:dyDescent="0.3">
      <c r="C426" s="16"/>
      <c r="D426" s="16"/>
    </row>
    <row r="427" spans="3:4" x14ac:dyDescent="0.3">
      <c r="C427" s="16"/>
      <c r="D427" s="16"/>
    </row>
    <row r="428" spans="3:4" x14ac:dyDescent="0.3">
      <c r="C428" s="16"/>
      <c r="D428" s="16"/>
    </row>
    <row r="429" spans="3:4" x14ac:dyDescent="0.3">
      <c r="C429" s="16"/>
      <c r="D429" s="16"/>
    </row>
    <row r="430" spans="3:4" x14ac:dyDescent="0.3">
      <c r="C430" s="16"/>
      <c r="D430" s="16"/>
    </row>
    <row r="431" spans="3:4" x14ac:dyDescent="0.3">
      <c r="C431" s="16"/>
      <c r="D431" s="16"/>
    </row>
    <row r="432" spans="3:4" x14ac:dyDescent="0.3">
      <c r="C432" s="16"/>
      <c r="D432" s="16"/>
    </row>
    <row r="433" spans="3:4" x14ac:dyDescent="0.3">
      <c r="C433" s="16"/>
      <c r="D433" s="16"/>
    </row>
    <row r="434" spans="3:4" x14ac:dyDescent="0.3">
      <c r="C434" s="16"/>
      <c r="D434" s="16"/>
    </row>
    <row r="435" spans="3:4" x14ac:dyDescent="0.3">
      <c r="C435" s="16"/>
      <c r="D435" s="16"/>
    </row>
    <row r="436" spans="3:4" x14ac:dyDescent="0.3">
      <c r="C436" s="16"/>
      <c r="D436" s="16"/>
    </row>
    <row r="437" spans="3:4" x14ac:dyDescent="0.3">
      <c r="C437" s="16"/>
      <c r="D437" s="16"/>
    </row>
    <row r="438" spans="3:4" x14ac:dyDescent="0.3">
      <c r="C438" s="16"/>
      <c r="D438" s="16"/>
    </row>
    <row r="439" spans="3:4" x14ac:dyDescent="0.3">
      <c r="C439" s="16"/>
      <c r="D439" s="16"/>
    </row>
    <row r="440" spans="3:4" x14ac:dyDescent="0.3">
      <c r="C440" s="16"/>
      <c r="D440" s="16"/>
    </row>
    <row r="441" spans="3:4" x14ac:dyDescent="0.3">
      <c r="C441" s="16"/>
      <c r="D441" s="16"/>
    </row>
    <row r="442" spans="3:4" x14ac:dyDescent="0.3">
      <c r="C442" s="16"/>
      <c r="D442" s="16"/>
    </row>
    <row r="443" spans="3:4" x14ac:dyDescent="0.3">
      <c r="C443" s="16"/>
      <c r="D443" s="16"/>
    </row>
    <row r="444" spans="3:4" x14ac:dyDescent="0.3">
      <c r="C444" s="16"/>
      <c r="D444" s="16"/>
    </row>
    <row r="445" spans="3:4" x14ac:dyDescent="0.3">
      <c r="C445" s="16"/>
      <c r="D445" s="16"/>
    </row>
    <row r="446" spans="3:4" x14ac:dyDescent="0.3">
      <c r="C446" s="16"/>
      <c r="D446" s="16"/>
    </row>
    <row r="447" spans="3:4" x14ac:dyDescent="0.3">
      <c r="C447" s="16"/>
      <c r="D447" s="16"/>
    </row>
    <row r="448" spans="3:4" x14ac:dyDescent="0.3">
      <c r="C448" s="16"/>
      <c r="D448" s="16"/>
    </row>
    <row r="449" spans="3:4" x14ac:dyDescent="0.3">
      <c r="C449" s="16"/>
      <c r="D449" s="16"/>
    </row>
    <row r="450" spans="3:4" x14ac:dyDescent="0.3">
      <c r="C450" s="16"/>
      <c r="D450" s="16"/>
    </row>
    <row r="451" spans="3:4" x14ac:dyDescent="0.3">
      <c r="C451" s="16"/>
      <c r="D451" s="16"/>
    </row>
    <row r="452" spans="3:4" x14ac:dyDescent="0.3">
      <c r="C452" s="16"/>
      <c r="D452" s="16"/>
    </row>
    <row r="453" spans="3:4" x14ac:dyDescent="0.3">
      <c r="C453" s="16"/>
      <c r="D453" s="16"/>
    </row>
    <row r="454" spans="3:4" x14ac:dyDescent="0.3">
      <c r="C454" s="16"/>
      <c r="D454" s="16"/>
    </row>
    <row r="455" spans="3:4" x14ac:dyDescent="0.3">
      <c r="C455" s="16"/>
      <c r="D455" s="16"/>
    </row>
    <row r="456" spans="3:4" x14ac:dyDescent="0.3">
      <c r="C456" s="16"/>
      <c r="D456" s="16"/>
    </row>
    <row r="457" spans="3:4" x14ac:dyDescent="0.3">
      <c r="C457" s="16"/>
      <c r="D457" s="16"/>
    </row>
    <row r="458" spans="3:4" x14ac:dyDescent="0.3">
      <c r="C458" s="16"/>
      <c r="D458" s="16"/>
    </row>
    <row r="459" spans="3:4" x14ac:dyDescent="0.3">
      <c r="C459" s="16"/>
      <c r="D459" s="16"/>
    </row>
    <row r="460" spans="3:4" x14ac:dyDescent="0.3">
      <c r="C460" s="16"/>
      <c r="D460" s="16"/>
    </row>
    <row r="461" spans="3:4" x14ac:dyDescent="0.3">
      <c r="C461" s="16"/>
      <c r="D461" s="16"/>
    </row>
    <row r="462" spans="3:4" x14ac:dyDescent="0.3">
      <c r="C462" s="16"/>
      <c r="D462" s="16"/>
    </row>
    <row r="463" spans="3:4" x14ac:dyDescent="0.3">
      <c r="C463" s="16"/>
      <c r="D463" s="16"/>
    </row>
    <row r="464" spans="3:4" x14ac:dyDescent="0.3">
      <c r="C464" s="16"/>
      <c r="D464" s="16"/>
    </row>
    <row r="465" spans="3:4" x14ac:dyDescent="0.3">
      <c r="C465" s="16"/>
      <c r="D465" s="16"/>
    </row>
    <row r="466" spans="3:4" x14ac:dyDescent="0.3">
      <c r="C466" s="16"/>
      <c r="D466" s="16"/>
    </row>
    <row r="467" spans="3:4" x14ac:dyDescent="0.3">
      <c r="C467" s="16"/>
      <c r="D467" s="16"/>
    </row>
    <row r="468" spans="3:4" x14ac:dyDescent="0.3">
      <c r="C468" s="16"/>
      <c r="D468" s="16"/>
    </row>
    <row r="469" spans="3:4" x14ac:dyDescent="0.3">
      <c r="C469" s="16"/>
      <c r="D469" s="16"/>
    </row>
    <row r="470" spans="3:4" x14ac:dyDescent="0.3">
      <c r="C470" s="16"/>
      <c r="D470" s="16"/>
    </row>
    <row r="471" spans="3:4" x14ac:dyDescent="0.3">
      <c r="C471" s="16"/>
      <c r="D471" s="16"/>
    </row>
    <row r="472" spans="3:4" x14ac:dyDescent="0.3">
      <c r="C472" s="16"/>
      <c r="D472" s="16"/>
    </row>
    <row r="473" spans="3:4" x14ac:dyDescent="0.3">
      <c r="C473" s="16"/>
      <c r="D473" s="16"/>
    </row>
    <row r="474" spans="3:4" x14ac:dyDescent="0.3">
      <c r="C474" s="16"/>
      <c r="D474" s="16"/>
    </row>
    <row r="475" spans="3:4" x14ac:dyDescent="0.3">
      <c r="C475" s="16"/>
      <c r="D475" s="16"/>
    </row>
    <row r="476" spans="3:4" x14ac:dyDescent="0.3">
      <c r="C476" s="16"/>
      <c r="D476" s="16"/>
    </row>
    <row r="477" spans="3:4" x14ac:dyDescent="0.3">
      <c r="C477" s="16"/>
      <c r="D477" s="16"/>
    </row>
    <row r="478" spans="3:4" x14ac:dyDescent="0.3">
      <c r="C478" s="16"/>
      <c r="D478" s="16"/>
    </row>
    <row r="479" spans="3:4" x14ac:dyDescent="0.3">
      <c r="C479" s="16"/>
      <c r="D479" s="16"/>
    </row>
    <row r="480" spans="3:4" x14ac:dyDescent="0.3">
      <c r="C480" s="16"/>
      <c r="D480" s="16"/>
    </row>
    <row r="481" spans="3:4" x14ac:dyDescent="0.3">
      <c r="C481" s="16"/>
      <c r="D481" s="16"/>
    </row>
    <row r="482" spans="3:4" x14ac:dyDescent="0.3">
      <c r="C482" s="16"/>
      <c r="D482" s="16"/>
    </row>
    <row r="483" spans="3:4" x14ac:dyDescent="0.3">
      <c r="C483" s="16"/>
      <c r="D483" s="16"/>
    </row>
    <row r="484" spans="3:4" x14ac:dyDescent="0.3">
      <c r="C484" s="16"/>
      <c r="D484" s="16"/>
    </row>
    <row r="485" spans="3:4" x14ac:dyDescent="0.3">
      <c r="C485" s="16"/>
      <c r="D485" s="16"/>
    </row>
    <row r="486" spans="3:4" x14ac:dyDescent="0.3">
      <c r="C486" s="16"/>
      <c r="D486" s="16"/>
    </row>
    <row r="487" spans="3:4" x14ac:dyDescent="0.3">
      <c r="C487" s="16"/>
      <c r="D487" s="16"/>
    </row>
    <row r="488" spans="3:4" x14ac:dyDescent="0.3">
      <c r="C488" s="16"/>
      <c r="D488" s="16"/>
    </row>
    <row r="489" spans="3:4" x14ac:dyDescent="0.3">
      <c r="C489" s="16"/>
      <c r="D489" s="16"/>
    </row>
    <row r="490" spans="3:4" x14ac:dyDescent="0.3">
      <c r="C490" s="16"/>
      <c r="D490" s="16"/>
    </row>
    <row r="491" spans="3:4" x14ac:dyDescent="0.3">
      <c r="C491" s="16"/>
      <c r="D491" s="16"/>
    </row>
    <row r="492" spans="3:4" x14ac:dyDescent="0.3">
      <c r="C492" s="16"/>
      <c r="D492" s="16"/>
    </row>
    <row r="493" spans="3:4" x14ac:dyDescent="0.3">
      <c r="C493" s="16"/>
      <c r="D493" s="16"/>
    </row>
    <row r="494" spans="3:4" x14ac:dyDescent="0.3">
      <c r="C494" s="16"/>
      <c r="D494" s="16"/>
    </row>
    <row r="495" spans="3:4" x14ac:dyDescent="0.3">
      <c r="C495" s="16"/>
      <c r="D495" s="16"/>
    </row>
    <row r="496" spans="3:4" x14ac:dyDescent="0.3">
      <c r="C496" s="16"/>
      <c r="D496" s="16"/>
    </row>
    <row r="497" spans="3:4" x14ac:dyDescent="0.3">
      <c r="C497" s="16"/>
      <c r="D497" s="16"/>
    </row>
    <row r="498" spans="3:4" x14ac:dyDescent="0.3">
      <c r="C498" s="16"/>
      <c r="D498" s="16"/>
    </row>
    <row r="499" spans="3:4" x14ac:dyDescent="0.3">
      <c r="C499" s="16"/>
      <c r="D499" s="16"/>
    </row>
    <row r="500" spans="3:4" x14ac:dyDescent="0.3">
      <c r="C500" s="16"/>
      <c r="D500" s="16"/>
    </row>
    <row r="501" spans="3:4" x14ac:dyDescent="0.3">
      <c r="C501" s="16"/>
      <c r="D501" s="16"/>
    </row>
    <row r="502" spans="3:4" x14ac:dyDescent="0.3">
      <c r="C502" s="16"/>
      <c r="D502" s="16"/>
    </row>
    <row r="503" spans="3:4" x14ac:dyDescent="0.3">
      <c r="C503" s="16"/>
      <c r="D503" s="16"/>
    </row>
    <row r="504" spans="3:4" x14ac:dyDescent="0.3">
      <c r="C504" s="16"/>
      <c r="D504" s="16"/>
    </row>
    <row r="505" spans="3:4" x14ac:dyDescent="0.3">
      <c r="C505" s="16"/>
    </row>
    <row r="506" spans="3:4" x14ac:dyDescent="0.3">
      <c r="C506" s="16"/>
    </row>
    <row r="507" spans="3:4" x14ac:dyDescent="0.3">
      <c r="C507" s="16"/>
    </row>
    <row r="508" spans="3:4" x14ac:dyDescent="0.3">
      <c r="C508" s="16"/>
    </row>
    <row r="509" spans="3:4" x14ac:dyDescent="0.3">
      <c r="C509" s="16"/>
    </row>
    <row r="510" spans="3:4" x14ac:dyDescent="0.3">
      <c r="C510" s="16"/>
    </row>
    <row r="511" spans="3:4" x14ac:dyDescent="0.3">
      <c r="C511" s="16"/>
    </row>
    <row r="512" spans="3:4" x14ac:dyDescent="0.3">
      <c r="C512" s="16"/>
    </row>
    <row r="513" spans="3:3" x14ac:dyDescent="0.3">
      <c r="C513" s="16"/>
    </row>
    <row r="514" spans="3:3" x14ac:dyDescent="0.3">
      <c r="C514" s="16"/>
    </row>
    <row r="515" spans="3:3" x14ac:dyDescent="0.3">
      <c r="C515" s="16"/>
    </row>
    <row r="516" spans="3:3" x14ac:dyDescent="0.3">
      <c r="C516" s="16"/>
    </row>
    <row r="517" spans="3:3" x14ac:dyDescent="0.3">
      <c r="C517" s="16"/>
    </row>
    <row r="518" spans="3:3" x14ac:dyDescent="0.3">
      <c r="C518" s="16"/>
    </row>
    <row r="519" spans="3:3" x14ac:dyDescent="0.3">
      <c r="C519" s="16"/>
    </row>
    <row r="520" spans="3:3" x14ac:dyDescent="0.3">
      <c r="C520" s="16"/>
    </row>
    <row r="521" spans="3:3" x14ac:dyDescent="0.3">
      <c r="C521" s="16"/>
    </row>
    <row r="522" spans="3:3" x14ac:dyDescent="0.3">
      <c r="C522" s="16"/>
    </row>
    <row r="523" spans="3:3" x14ac:dyDescent="0.3">
      <c r="C523" s="16"/>
    </row>
    <row r="524" spans="3:3" x14ac:dyDescent="0.3">
      <c r="C524" s="16"/>
    </row>
    <row r="525" spans="3:3" x14ac:dyDescent="0.3">
      <c r="C525" s="16"/>
    </row>
    <row r="526" spans="3:3" x14ac:dyDescent="0.3">
      <c r="C526" s="16"/>
    </row>
    <row r="527" spans="3:3" x14ac:dyDescent="0.3">
      <c r="C527" s="16"/>
    </row>
    <row r="528" spans="3:3" x14ac:dyDescent="0.3">
      <c r="C528" s="16"/>
    </row>
    <row r="529" spans="3:3" x14ac:dyDescent="0.3">
      <c r="C529" s="16"/>
    </row>
    <row r="530" spans="3:3" x14ac:dyDescent="0.3">
      <c r="C530" s="16"/>
    </row>
    <row r="531" spans="3:3" x14ac:dyDescent="0.3">
      <c r="C531" s="16"/>
    </row>
    <row r="532" spans="3:3" x14ac:dyDescent="0.3">
      <c r="C532" s="16"/>
    </row>
    <row r="533" spans="3:3" x14ac:dyDescent="0.3">
      <c r="C533" s="16"/>
    </row>
    <row r="534" spans="3:3" x14ac:dyDescent="0.3">
      <c r="C534" s="16"/>
    </row>
    <row r="535" spans="3:3" x14ac:dyDescent="0.3">
      <c r="C535" s="16"/>
    </row>
    <row r="536" spans="3:3" x14ac:dyDescent="0.3">
      <c r="C536" s="16"/>
    </row>
    <row r="537" spans="3:3" x14ac:dyDescent="0.3">
      <c r="C537" s="16"/>
    </row>
    <row r="538" spans="3:3" x14ac:dyDescent="0.3">
      <c r="C538" s="16"/>
    </row>
    <row r="539" spans="3:3" x14ac:dyDescent="0.3">
      <c r="C539" s="16"/>
    </row>
    <row r="540" spans="3:3" x14ac:dyDescent="0.3">
      <c r="C540" s="16"/>
    </row>
    <row r="541" spans="3:3" x14ac:dyDescent="0.3">
      <c r="C541" s="16"/>
    </row>
    <row r="542" spans="3:3" x14ac:dyDescent="0.3">
      <c r="C542" s="16"/>
    </row>
    <row r="543" spans="3:3" x14ac:dyDescent="0.3">
      <c r="C543" s="16"/>
    </row>
    <row r="544" spans="3:3" x14ac:dyDescent="0.3">
      <c r="C544" s="16"/>
    </row>
    <row r="545" spans="3:3" x14ac:dyDescent="0.3">
      <c r="C545" s="16"/>
    </row>
    <row r="546" spans="3:3" x14ac:dyDescent="0.3">
      <c r="C546" s="16"/>
    </row>
    <row r="547" spans="3:3" x14ac:dyDescent="0.3">
      <c r="C547" s="16"/>
    </row>
    <row r="548" spans="3:3" x14ac:dyDescent="0.3">
      <c r="C548" s="16"/>
    </row>
    <row r="549" spans="3:3" x14ac:dyDescent="0.3">
      <c r="C549" s="16"/>
    </row>
    <row r="550" spans="3:3" x14ac:dyDescent="0.3">
      <c r="C550" s="16"/>
    </row>
    <row r="551" spans="3:3" x14ac:dyDescent="0.3">
      <c r="C551" s="16"/>
    </row>
    <row r="552" spans="3:3" x14ac:dyDescent="0.3">
      <c r="C552" s="16"/>
    </row>
    <row r="553" spans="3:3" x14ac:dyDescent="0.3">
      <c r="C553" s="16"/>
    </row>
    <row r="554" spans="3:3" x14ac:dyDescent="0.3">
      <c r="C554" s="16"/>
    </row>
    <row r="555" spans="3:3" x14ac:dyDescent="0.3">
      <c r="C555" s="16"/>
    </row>
    <row r="556" spans="3:3" x14ac:dyDescent="0.3">
      <c r="C556" s="16"/>
    </row>
    <row r="557" spans="3:3" x14ac:dyDescent="0.3">
      <c r="C557" s="16"/>
    </row>
    <row r="558" spans="3:3" x14ac:dyDescent="0.3">
      <c r="C558" s="16"/>
    </row>
    <row r="559" spans="3:3" x14ac:dyDescent="0.3">
      <c r="C559" s="16"/>
    </row>
    <row r="560" spans="3:3" x14ac:dyDescent="0.3">
      <c r="C560" s="16"/>
    </row>
    <row r="561" spans="3:3" x14ac:dyDescent="0.3">
      <c r="C561" s="16"/>
    </row>
    <row r="562" spans="3:3" x14ac:dyDescent="0.3">
      <c r="C562" s="16"/>
    </row>
    <row r="563" spans="3:3" x14ac:dyDescent="0.3">
      <c r="C563" s="16"/>
    </row>
    <row r="564" spans="3:3" x14ac:dyDescent="0.3">
      <c r="C564" s="16"/>
    </row>
    <row r="565" spans="3:3" x14ac:dyDescent="0.3">
      <c r="C565" s="16"/>
    </row>
    <row r="566" spans="3:3" x14ac:dyDescent="0.3">
      <c r="C566" s="16"/>
    </row>
    <row r="567" spans="3:3" x14ac:dyDescent="0.3">
      <c r="C567" s="16"/>
    </row>
    <row r="568" spans="3:3" x14ac:dyDescent="0.3">
      <c r="C568" s="16"/>
    </row>
    <row r="569" spans="3:3" x14ac:dyDescent="0.3">
      <c r="C569" s="16"/>
    </row>
    <row r="570" spans="3:3" x14ac:dyDescent="0.3">
      <c r="C570" s="16"/>
    </row>
    <row r="571" spans="3:3" x14ac:dyDescent="0.3">
      <c r="C571" s="16"/>
    </row>
    <row r="572" spans="3:3" x14ac:dyDescent="0.3">
      <c r="C572" s="16"/>
    </row>
    <row r="573" spans="3:3" x14ac:dyDescent="0.3">
      <c r="C573" s="16"/>
    </row>
    <row r="574" spans="3:3" x14ac:dyDescent="0.3">
      <c r="C574" s="16"/>
    </row>
    <row r="575" spans="3:3" x14ac:dyDescent="0.3">
      <c r="C575" s="16"/>
    </row>
    <row r="576" spans="3:3" x14ac:dyDescent="0.3">
      <c r="C576" s="16"/>
    </row>
    <row r="577" spans="3:3" x14ac:dyDescent="0.3">
      <c r="C577" s="16"/>
    </row>
    <row r="578" spans="3:3" x14ac:dyDescent="0.3">
      <c r="C578" s="16"/>
    </row>
    <row r="579" spans="3:3" x14ac:dyDescent="0.3">
      <c r="C579" s="16"/>
    </row>
    <row r="580" spans="3:3" x14ac:dyDescent="0.3">
      <c r="C580" s="16"/>
    </row>
    <row r="581" spans="3:3" x14ac:dyDescent="0.3">
      <c r="C581" s="16"/>
    </row>
    <row r="582" spans="3:3" x14ac:dyDescent="0.3">
      <c r="C582" s="16"/>
    </row>
    <row r="583" spans="3:3" x14ac:dyDescent="0.3">
      <c r="C583" s="16"/>
    </row>
    <row r="584" spans="3:3" x14ac:dyDescent="0.3">
      <c r="C584" s="16"/>
    </row>
    <row r="585" spans="3:3" x14ac:dyDescent="0.3">
      <c r="C585" s="16"/>
    </row>
    <row r="586" spans="3:3" x14ac:dyDescent="0.3">
      <c r="C586" s="16"/>
    </row>
    <row r="587" spans="3:3" x14ac:dyDescent="0.3">
      <c r="C587" s="16"/>
    </row>
    <row r="588" spans="3:3" x14ac:dyDescent="0.3">
      <c r="C588" s="16"/>
    </row>
    <row r="589" spans="3:3" x14ac:dyDescent="0.3">
      <c r="C589" s="16"/>
    </row>
    <row r="590" spans="3:3" x14ac:dyDescent="0.3">
      <c r="C590" s="16"/>
    </row>
    <row r="591" spans="3:3" x14ac:dyDescent="0.3">
      <c r="C591" s="16"/>
    </row>
    <row r="592" spans="3:3" x14ac:dyDescent="0.3">
      <c r="C592" s="16"/>
    </row>
    <row r="593" spans="3:3" x14ac:dyDescent="0.3">
      <c r="C593" s="16"/>
    </row>
    <row r="594" spans="3:3" x14ac:dyDescent="0.3">
      <c r="C594" s="16"/>
    </row>
    <row r="595" spans="3:3" x14ac:dyDescent="0.3">
      <c r="C595" s="16"/>
    </row>
    <row r="596" spans="3:3" x14ac:dyDescent="0.3">
      <c r="C596" s="16"/>
    </row>
    <row r="597" spans="3:3" x14ac:dyDescent="0.3">
      <c r="C597" s="16"/>
    </row>
    <row r="598" spans="3:3" x14ac:dyDescent="0.3">
      <c r="C598" s="16"/>
    </row>
    <row r="599" spans="3:3" x14ac:dyDescent="0.3">
      <c r="C599" s="16"/>
    </row>
    <row r="600" spans="3:3" x14ac:dyDescent="0.3">
      <c r="C600" s="16"/>
    </row>
    <row r="601" spans="3:3" x14ac:dyDescent="0.3">
      <c r="C601" s="16"/>
    </row>
    <row r="602" spans="3:3" x14ac:dyDescent="0.3">
      <c r="C602" s="16"/>
    </row>
    <row r="603" spans="3:3" x14ac:dyDescent="0.3">
      <c r="C603" s="16"/>
    </row>
    <row r="604" spans="3:3" x14ac:dyDescent="0.3">
      <c r="C604" s="16"/>
    </row>
    <row r="605" spans="3:3" x14ac:dyDescent="0.3">
      <c r="C605" s="16"/>
    </row>
    <row r="606" spans="3:3" x14ac:dyDescent="0.3">
      <c r="C606" s="16"/>
    </row>
    <row r="607" spans="3:3" x14ac:dyDescent="0.3">
      <c r="C607" s="16"/>
    </row>
    <row r="608" spans="3:3" x14ac:dyDescent="0.3">
      <c r="C608" s="16"/>
    </row>
    <row r="609" spans="3:3" x14ac:dyDescent="0.3">
      <c r="C609" s="16"/>
    </row>
    <row r="610" spans="3:3" x14ac:dyDescent="0.3">
      <c r="C610" s="16"/>
    </row>
    <row r="611" spans="3:3" x14ac:dyDescent="0.3">
      <c r="C611" s="16"/>
    </row>
    <row r="612" spans="3:3" x14ac:dyDescent="0.3">
      <c r="C612" s="16"/>
    </row>
    <row r="613" spans="3:3" x14ac:dyDescent="0.3">
      <c r="C613" s="16"/>
    </row>
    <row r="614" spans="3:3" x14ac:dyDescent="0.3">
      <c r="C614" s="16"/>
    </row>
    <row r="615" spans="3:3" x14ac:dyDescent="0.3">
      <c r="C615" s="16"/>
    </row>
    <row r="616" spans="3:3" x14ac:dyDescent="0.3">
      <c r="C616" s="16"/>
    </row>
    <row r="617" spans="3:3" x14ac:dyDescent="0.3">
      <c r="C617" s="16"/>
    </row>
    <row r="618" spans="3:3" x14ac:dyDescent="0.3">
      <c r="C618" s="16"/>
    </row>
    <row r="619" spans="3:3" x14ac:dyDescent="0.3">
      <c r="C619" s="16"/>
    </row>
    <row r="620" spans="3:3" x14ac:dyDescent="0.3">
      <c r="C620" s="16"/>
    </row>
    <row r="621" spans="3:3" x14ac:dyDescent="0.3">
      <c r="C621" s="16"/>
    </row>
    <row r="622" spans="3:3" x14ac:dyDescent="0.3">
      <c r="C622" s="16"/>
    </row>
    <row r="623" spans="3:3" x14ac:dyDescent="0.3">
      <c r="C623" s="16"/>
    </row>
    <row r="624" spans="3:3" x14ac:dyDescent="0.3">
      <c r="C624" s="16"/>
    </row>
    <row r="625" spans="3:3" x14ac:dyDescent="0.3">
      <c r="C625" s="16"/>
    </row>
    <row r="626" spans="3:3" x14ac:dyDescent="0.3">
      <c r="C626" s="16"/>
    </row>
    <row r="627" spans="3:3" x14ac:dyDescent="0.3">
      <c r="C627" s="16"/>
    </row>
    <row r="628" spans="3:3" x14ac:dyDescent="0.3">
      <c r="C628" s="16"/>
    </row>
    <row r="629" spans="3:3" x14ac:dyDescent="0.3">
      <c r="C629" s="16"/>
    </row>
    <row r="630" spans="3:3" x14ac:dyDescent="0.3">
      <c r="C630" s="16"/>
    </row>
    <row r="631" spans="3:3" x14ac:dyDescent="0.3">
      <c r="C631" s="16"/>
    </row>
    <row r="632" spans="3:3" x14ac:dyDescent="0.3">
      <c r="C632" s="16"/>
    </row>
    <row r="633" spans="3:3" x14ac:dyDescent="0.3">
      <c r="C633" s="16"/>
    </row>
    <row r="634" spans="3:3" x14ac:dyDescent="0.3">
      <c r="C634" s="16"/>
    </row>
    <row r="635" spans="3:3" x14ac:dyDescent="0.3">
      <c r="C635" s="16"/>
    </row>
    <row r="636" spans="3:3" x14ac:dyDescent="0.3">
      <c r="C636" s="16"/>
    </row>
    <row r="637" spans="3:3" x14ac:dyDescent="0.3">
      <c r="C637" s="16"/>
    </row>
    <row r="638" spans="3:3" x14ac:dyDescent="0.3">
      <c r="C638" s="16"/>
    </row>
    <row r="639" spans="3:3" x14ac:dyDescent="0.3">
      <c r="C639" s="16"/>
    </row>
    <row r="640" spans="3:3" x14ac:dyDescent="0.3">
      <c r="C640" s="16"/>
    </row>
    <row r="641" spans="3:3" x14ac:dyDescent="0.3">
      <c r="C641" s="16"/>
    </row>
    <row r="642" spans="3:3" x14ac:dyDescent="0.3">
      <c r="C642" s="16"/>
    </row>
    <row r="643" spans="3:3" x14ac:dyDescent="0.3">
      <c r="C643" s="16"/>
    </row>
    <row r="644" spans="3:3" x14ac:dyDescent="0.3">
      <c r="C644" s="16"/>
    </row>
    <row r="645" spans="3:3" x14ac:dyDescent="0.3">
      <c r="C645" s="16"/>
    </row>
    <row r="646" spans="3:3" x14ac:dyDescent="0.3">
      <c r="C646" s="16"/>
    </row>
    <row r="647" spans="3:3" x14ac:dyDescent="0.3">
      <c r="C647" s="16"/>
    </row>
    <row r="648" spans="3:3" x14ac:dyDescent="0.3">
      <c r="C648" s="16"/>
    </row>
    <row r="649" spans="3:3" x14ac:dyDescent="0.3">
      <c r="C649" s="16"/>
    </row>
    <row r="650" spans="3:3" x14ac:dyDescent="0.3">
      <c r="C650" s="16"/>
    </row>
    <row r="651" spans="3:3" x14ac:dyDescent="0.3">
      <c r="C651" s="16"/>
    </row>
    <row r="652" spans="3:3" x14ac:dyDescent="0.3">
      <c r="C652" s="16"/>
    </row>
    <row r="653" spans="3:3" x14ac:dyDescent="0.3">
      <c r="C653" s="16"/>
    </row>
    <row r="654" spans="3:3" x14ac:dyDescent="0.3">
      <c r="C654" s="16"/>
    </row>
    <row r="655" spans="3:3" x14ac:dyDescent="0.3">
      <c r="C655" s="16"/>
    </row>
    <row r="656" spans="3:3" x14ac:dyDescent="0.3">
      <c r="C656" s="16"/>
    </row>
    <row r="657" spans="3:3" x14ac:dyDescent="0.3">
      <c r="C657" s="16"/>
    </row>
    <row r="658" spans="3:3" x14ac:dyDescent="0.3">
      <c r="C658" s="16"/>
    </row>
    <row r="659" spans="3:3" x14ac:dyDescent="0.3">
      <c r="C659" s="16"/>
    </row>
    <row r="660" spans="3:3" x14ac:dyDescent="0.3">
      <c r="C660" s="16"/>
    </row>
    <row r="661" spans="3:3" x14ac:dyDescent="0.3">
      <c r="C661" s="16"/>
    </row>
    <row r="662" spans="3:3" x14ac:dyDescent="0.3">
      <c r="C662" s="16"/>
    </row>
    <row r="663" spans="3:3" x14ac:dyDescent="0.3">
      <c r="C663" s="16"/>
    </row>
    <row r="664" spans="3:3" x14ac:dyDescent="0.3">
      <c r="C664" s="16"/>
    </row>
    <row r="665" spans="3:3" x14ac:dyDescent="0.3">
      <c r="C665" s="16"/>
    </row>
    <row r="666" spans="3:3" x14ac:dyDescent="0.3">
      <c r="C666" s="16"/>
    </row>
    <row r="667" spans="3:3" x14ac:dyDescent="0.3">
      <c r="C667" s="16"/>
    </row>
    <row r="668" spans="3:3" x14ac:dyDescent="0.3">
      <c r="C668" s="16"/>
    </row>
    <row r="669" spans="3:3" x14ac:dyDescent="0.3">
      <c r="C669" s="16"/>
    </row>
    <row r="670" spans="3:3" x14ac:dyDescent="0.3">
      <c r="C670" s="16"/>
    </row>
    <row r="671" spans="3:3" x14ac:dyDescent="0.3">
      <c r="C671" s="16"/>
    </row>
    <row r="672" spans="3:3" x14ac:dyDescent="0.3">
      <c r="C672" s="16"/>
    </row>
    <row r="673" spans="3:3" x14ac:dyDescent="0.3">
      <c r="C673" s="16"/>
    </row>
    <row r="674" spans="3:3" x14ac:dyDescent="0.3">
      <c r="C674" s="16"/>
    </row>
    <row r="675" spans="3:3" x14ac:dyDescent="0.3">
      <c r="C675" s="16"/>
    </row>
    <row r="676" spans="3:3" x14ac:dyDescent="0.3">
      <c r="C676" s="16"/>
    </row>
    <row r="677" spans="3:3" x14ac:dyDescent="0.3">
      <c r="C677" s="16"/>
    </row>
    <row r="678" spans="3:3" x14ac:dyDescent="0.3">
      <c r="C678" s="16"/>
    </row>
    <row r="679" spans="3:3" x14ac:dyDescent="0.3">
      <c r="C679" s="16"/>
    </row>
    <row r="680" spans="3:3" x14ac:dyDescent="0.3">
      <c r="C680" s="16"/>
    </row>
    <row r="681" spans="3:3" x14ac:dyDescent="0.3">
      <c r="C681" s="16"/>
    </row>
    <row r="682" spans="3:3" x14ac:dyDescent="0.3">
      <c r="C682" s="16"/>
    </row>
    <row r="683" spans="3:3" x14ac:dyDescent="0.3">
      <c r="C683" s="16"/>
    </row>
    <row r="684" spans="3:3" x14ac:dyDescent="0.3">
      <c r="C684" s="16"/>
    </row>
    <row r="685" spans="3:3" x14ac:dyDescent="0.3">
      <c r="C685" s="16"/>
    </row>
    <row r="686" spans="3:3" x14ac:dyDescent="0.3">
      <c r="C686" s="16"/>
    </row>
    <row r="687" spans="3:3" x14ac:dyDescent="0.3">
      <c r="C687" s="16"/>
    </row>
    <row r="688" spans="3:3" x14ac:dyDescent="0.3">
      <c r="C688" s="16"/>
    </row>
    <row r="689" spans="3:3" x14ac:dyDescent="0.3">
      <c r="C689" s="16"/>
    </row>
    <row r="690" spans="3:3" x14ac:dyDescent="0.3">
      <c r="C690" s="16"/>
    </row>
    <row r="691" spans="3:3" x14ac:dyDescent="0.3">
      <c r="C691" s="16"/>
    </row>
    <row r="692" spans="3:3" x14ac:dyDescent="0.3">
      <c r="C692" s="16"/>
    </row>
    <row r="693" spans="3:3" x14ac:dyDescent="0.3">
      <c r="C693" s="16"/>
    </row>
    <row r="694" spans="3:3" x14ac:dyDescent="0.3">
      <c r="C694" s="16"/>
    </row>
    <row r="695" spans="3:3" x14ac:dyDescent="0.3">
      <c r="C695" s="16"/>
    </row>
    <row r="696" spans="3:3" x14ac:dyDescent="0.3">
      <c r="C696" s="16"/>
    </row>
    <row r="697" spans="3:3" x14ac:dyDescent="0.3">
      <c r="C697" s="16"/>
    </row>
    <row r="698" spans="3:3" x14ac:dyDescent="0.3">
      <c r="C698" s="16"/>
    </row>
    <row r="699" spans="3:3" x14ac:dyDescent="0.3">
      <c r="C699" s="16"/>
    </row>
    <row r="700" spans="3:3" x14ac:dyDescent="0.3">
      <c r="C700" s="16"/>
    </row>
    <row r="701" spans="3:3" x14ac:dyDescent="0.3">
      <c r="C701" s="16"/>
    </row>
    <row r="702" spans="3:3" x14ac:dyDescent="0.3">
      <c r="C702" s="16"/>
    </row>
    <row r="703" spans="3:3" x14ac:dyDescent="0.3">
      <c r="C703" s="16"/>
    </row>
    <row r="704" spans="3:3" x14ac:dyDescent="0.3">
      <c r="C704" s="16"/>
    </row>
    <row r="705" spans="3:3" x14ac:dyDescent="0.3">
      <c r="C705" s="16"/>
    </row>
    <row r="706" spans="3:3" x14ac:dyDescent="0.3">
      <c r="C706" s="16"/>
    </row>
    <row r="707" spans="3:3" x14ac:dyDescent="0.3">
      <c r="C707" s="16"/>
    </row>
    <row r="708" spans="3:3" x14ac:dyDescent="0.3">
      <c r="C708" s="16"/>
    </row>
    <row r="709" spans="3:3" x14ac:dyDescent="0.3">
      <c r="C709" s="16"/>
    </row>
    <row r="710" spans="3:3" x14ac:dyDescent="0.3">
      <c r="C710" s="16"/>
    </row>
    <row r="711" spans="3:3" x14ac:dyDescent="0.3">
      <c r="C711" s="16"/>
    </row>
    <row r="712" spans="3:3" x14ac:dyDescent="0.3">
      <c r="C712" s="16"/>
    </row>
    <row r="713" spans="3:3" x14ac:dyDescent="0.3">
      <c r="C713" s="16"/>
    </row>
    <row r="714" spans="3:3" x14ac:dyDescent="0.3">
      <c r="C714" s="16"/>
    </row>
    <row r="715" spans="3:3" x14ac:dyDescent="0.3">
      <c r="C715" s="16"/>
    </row>
    <row r="716" spans="3:3" x14ac:dyDescent="0.3">
      <c r="C716" s="16"/>
    </row>
    <row r="717" spans="3:3" x14ac:dyDescent="0.3">
      <c r="C717" s="16"/>
    </row>
    <row r="718" spans="3:3" x14ac:dyDescent="0.3">
      <c r="C718" s="16"/>
    </row>
    <row r="719" spans="3:3" x14ac:dyDescent="0.3">
      <c r="C719" s="16"/>
    </row>
    <row r="720" spans="3:3" x14ac:dyDescent="0.3">
      <c r="C720" s="16"/>
    </row>
    <row r="721" spans="3:3" x14ac:dyDescent="0.3">
      <c r="C721" s="16"/>
    </row>
    <row r="722" spans="3:3" x14ac:dyDescent="0.3">
      <c r="C722" s="16"/>
    </row>
    <row r="723" spans="3:3" x14ac:dyDescent="0.3">
      <c r="C723" s="16"/>
    </row>
    <row r="724" spans="3:3" x14ac:dyDescent="0.3">
      <c r="C724" s="16"/>
    </row>
    <row r="725" spans="3:3" x14ac:dyDescent="0.3">
      <c r="C725" s="16"/>
    </row>
    <row r="726" spans="3:3" x14ac:dyDescent="0.3">
      <c r="C726" s="16"/>
    </row>
    <row r="727" spans="3:3" x14ac:dyDescent="0.3">
      <c r="C727" s="16"/>
    </row>
    <row r="728" spans="3:3" x14ac:dyDescent="0.3">
      <c r="C728" s="16"/>
    </row>
    <row r="729" spans="3:3" x14ac:dyDescent="0.3">
      <c r="C729" s="16"/>
    </row>
    <row r="730" spans="3:3" x14ac:dyDescent="0.3">
      <c r="C730" s="16"/>
    </row>
    <row r="731" spans="3:3" x14ac:dyDescent="0.3">
      <c r="C731" s="16"/>
    </row>
    <row r="732" spans="3:3" x14ac:dyDescent="0.3">
      <c r="C732" s="16"/>
    </row>
    <row r="733" spans="3:3" x14ac:dyDescent="0.3">
      <c r="C733" s="16"/>
    </row>
    <row r="734" spans="3:3" x14ac:dyDescent="0.3">
      <c r="C734" s="16"/>
    </row>
    <row r="735" spans="3:3" x14ac:dyDescent="0.3">
      <c r="C735" s="16"/>
    </row>
    <row r="736" spans="3:3" x14ac:dyDescent="0.3">
      <c r="C736" s="16"/>
    </row>
    <row r="737" spans="3:3" x14ac:dyDescent="0.3">
      <c r="C737" s="16"/>
    </row>
    <row r="738" spans="3:3" x14ac:dyDescent="0.3">
      <c r="C738" s="16"/>
    </row>
    <row r="739" spans="3:3" x14ac:dyDescent="0.3">
      <c r="C739" s="16"/>
    </row>
    <row r="740" spans="3:3" x14ac:dyDescent="0.3">
      <c r="C740" s="16"/>
    </row>
    <row r="741" spans="3:3" x14ac:dyDescent="0.3">
      <c r="C741" s="16"/>
    </row>
    <row r="742" spans="3:3" x14ac:dyDescent="0.3">
      <c r="C742" s="16"/>
    </row>
    <row r="743" spans="3:3" x14ac:dyDescent="0.3">
      <c r="C743" s="16"/>
    </row>
    <row r="744" spans="3:3" x14ac:dyDescent="0.3">
      <c r="C744" s="16"/>
    </row>
    <row r="745" spans="3:3" x14ac:dyDescent="0.3">
      <c r="C745" s="16"/>
    </row>
    <row r="746" spans="3:3" x14ac:dyDescent="0.3">
      <c r="C746" s="16"/>
    </row>
    <row r="747" spans="3:3" x14ac:dyDescent="0.3">
      <c r="C747" s="16"/>
    </row>
    <row r="748" spans="3:3" x14ac:dyDescent="0.3">
      <c r="C748" s="16"/>
    </row>
    <row r="749" spans="3:3" x14ac:dyDescent="0.3">
      <c r="C749" s="16"/>
    </row>
    <row r="750" spans="3:3" x14ac:dyDescent="0.3">
      <c r="C750" s="16"/>
    </row>
    <row r="751" spans="3:3" x14ac:dyDescent="0.3">
      <c r="C751" s="16"/>
    </row>
    <row r="752" spans="3:3" x14ac:dyDescent="0.3">
      <c r="C752" s="16"/>
    </row>
    <row r="753" spans="3:3" x14ac:dyDescent="0.3">
      <c r="C753" s="16"/>
    </row>
    <row r="754" spans="3:3" x14ac:dyDescent="0.3">
      <c r="C754" s="16"/>
    </row>
    <row r="755" spans="3:3" x14ac:dyDescent="0.3">
      <c r="C755" s="16"/>
    </row>
    <row r="756" spans="3:3" x14ac:dyDescent="0.3">
      <c r="C756" s="16"/>
    </row>
    <row r="757" spans="3:3" x14ac:dyDescent="0.3">
      <c r="C757" s="16"/>
    </row>
    <row r="758" spans="3:3" x14ac:dyDescent="0.3">
      <c r="C758" s="16"/>
    </row>
    <row r="759" spans="3:3" x14ac:dyDescent="0.3">
      <c r="C759" s="16"/>
    </row>
    <row r="760" spans="3:3" x14ac:dyDescent="0.3">
      <c r="C760" s="16"/>
    </row>
    <row r="761" spans="3:3" x14ac:dyDescent="0.3">
      <c r="C761" s="16"/>
    </row>
    <row r="762" spans="3:3" x14ac:dyDescent="0.3">
      <c r="C762" s="16"/>
    </row>
    <row r="763" spans="3:3" x14ac:dyDescent="0.3">
      <c r="C763" s="16"/>
    </row>
    <row r="764" spans="3:3" x14ac:dyDescent="0.3">
      <c r="C764" s="16"/>
    </row>
    <row r="765" spans="3:3" x14ac:dyDescent="0.3">
      <c r="C765" s="16"/>
    </row>
    <row r="766" spans="3:3" x14ac:dyDescent="0.3">
      <c r="C766" s="16"/>
    </row>
    <row r="767" spans="3:3" x14ac:dyDescent="0.3">
      <c r="C767" s="16"/>
    </row>
    <row r="768" spans="3:3" x14ac:dyDescent="0.3">
      <c r="C768" s="16"/>
    </row>
    <row r="769" spans="3:3" x14ac:dyDescent="0.3">
      <c r="C769" s="16"/>
    </row>
    <row r="770" spans="3:3" x14ac:dyDescent="0.3">
      <c r="C770" s="16"/>
    </row>
    <row r="771" spans="3:3" x14ac:dyDescent="0.3">
      <c r="C771" s="16"/>
    </row>
    <row r="772" spans="3:3" x14ac:dyDescent="0.3">
      <c r="C772" s="16"/>
    </row>
    <row r="773" spans="3:3" x14ac:dyDescent="0.3">
      <c r="C773" s="16"/>
    </row>
    <row r="774" spans="3:3" x14ac:dyDescent="0.3">
      <c r="C774" s="16"/>
    </row>
    <row r="775" spans="3:3" x14ac:dyDescent="0.3">
      <c r="C775" s="16"/>
    </row>
    <row r="776" spans="3:3" x14ac:dyDescent="0.3">
      <c r="C776" s="16"/>
    </row>
    <row r="777" spans="3:3" x14ac:dyDescent="0.3">
      <c r="C777" s="16"/>
    </row>
    <row r="778" spans="3:3" x14ac:dyDescent="0.3">
      <c r="C778" s="16"/>
    </row>
    <row r="779" spans="3:3" x14ac:dyDescent="0.3">
      <c r="C779" s="16"/>
    </row>
    <row r="780" spans="3:3" x14ac:dyDescent="0.3">
      <c r="C780" s="16"/>
    </row>
    <row r="781" spans="3:3" x14ac:dyDescent="0.3">
      <c r="C781" s="16"/>
    </row>
    <row r="782" spans="3:3" x14ac:dyDescent="0.3">
      <c r="C782" s="16"/>
    </row>
    <row r="783" spans="3:3" x14ac:dyDescent="0.3">
      <c r="C783" s="16"/>
    </row>
    <row r="784" spans="3:3" x14ac:dyDescent="0.3">
      <c r="C784" s="16"/>
    </row>
    <row r="785" spans="3:3" x14ac:dyDescent="0.3">
      <c r="C785" s="16"/>
    </row>
    <row r="786" spans="3:3" x14ac:dyDescent="0.3">
      <c r="C786" s="16"/>
    </row>
    <row r="787" spans="3:3" x14ac:dyDescent="0.3">
      <c r="C787" s="16"/>
    </row>
    <row r="788" spans="3:3" x14ac:dyDescent="0.3">
      <c r="C788" s="16"/>
    </row>
    <row r="789" spans="3:3" x14ac:dyDescent="0.3">
      <c r="C789" s="16"/>
    </row>
    <row r="790" spans="3:3" x14ac:dyDescent="0.3">
      <c r="C790" s="16"/>
    </row>
    <row r="791" spans="3:3" x14ac:dyDescent="0.3">
      <c r="C791" s="16"/>
    </row>
    <row r="792" spans="3:3" x14ac:dyDescent="0.3">
      <c r="C792" s="16"/>
    </row>
    <row r="793" spans="3:3" x14ac:dyDescent="0.3">
      <c r="C793" s="16"/>
    </row>
    <row r="794" spans="3:3" x14ac:dyDescent="0.3">
      <c r="C794" s="16"/>
    </row>
    <row r="795" spans="3:3" x14ac:dyDescent="0.3">
      <c r="C795" s="16"/>
    </row>
    <row r="796" spans="3:3" x14ac:dyDescent="0.3">
      <c r="C796" s="16"/>
    </row>
    <row r="797" spans="3:3" x14ac:dyDescent="0.3">
      <c r="C797" s="16"/>
    </row>
    <row r="798" spans="3:3" x14ac:dyDescent="0.3">
      <c r="C798" s="16"/>
    </row>
    <row r="799" spans="3:3" x14ac:dyDescent="0.3">
      <c r="C799" s="16"/>
    </row>
    <row r="800" spans="3:3" x14ac:dyDescent="0.3">
      <c r="C800" s="16"/>
    </row>
    <row r="801" spans="3:3" x14ac:dyDescent="0.3">
      <c r="C801" s="16"/>
    </row>
    <row r="802" spans="3:3" x14ac:dyDescent="0.3">
      <c r="C802" s="16"/>
    </row>
    <row r="803" spans="3:3" x14ac:dyDescent="0.3">
      <c r="C803" s="16"/>
    </row>
    <row r="804" spans="3:3" x14ac:dyDescent="0.3">
      <c r="C804" s="16"/>
    </row>
    <row r="805" spans="3:3" x14ac:dyDescent="0.3">
      <c r="C805" s="16"/>
    </row>
    <row r="806" spans="3:3" x14ac:dyDescent="0.3">
      <c r="C806" s="16"/>
    </row>
    <row r="807" spans="3:3" x14ac:dyDescent="0.3">
      <c r="C807" s="16"/>
    </row>
    <row r="808" spans="3:3" x14ac:dyDescent="0.3">
      <c r="C808" s="16"/>
    </row>
    <row r="809" spans="3:3" x14ac:dyDescent="0.3">
      <c r="C809" s="16"/>
    </row>
    <row r="810" spans="3:3" x14ac:dyDescent="0.3">
      <c r="C810" s="16"/>
    </row>
    <row r="811" spans="3:3" x14ac:dyDescent="0.3">
      <c r="C811" s="16"/>
    </row>
    <row r="812" spans="3:3" x14ac:dyDescent="0.3">
      <c r="C812" s="16"/>
    </row>
    <row r="813" spans="3:3" x14ac:dyDescent="0.3">
      <c r="C813" s="16"/>
    </row>
    <row r="814" spans="3:3" x14ac:dyDescent="0.3">
      <c r="C814" s="16"/>
    </row>
    <row r="815" spans="3:3" x14ac:dyDescent="0.3">
      <c r="C815" s="16"/>
    </row>
    <row r="816" spans="3:3" x14ac:dyDescent="0.3">
      <c r="C816" s="16"/>
    </row>
    <row r="817" spans="3:3" x14ac:dyDescent="0.3">
      <c r="C817" s="16"/>
    </row>
    <row r="818" spans="3:3" x14ac:dyDescent="0.3">
      <c r="C818" s="16"/>
    </row>
    <row r="819" spans="3:3" x14ac:dyDescent="0.3">
      <c r="C819" s="16"/>
    </row>
    <row r="820" spans="3:3" x14ac:dyDescent="0.3">
      <c r="C820" s="16"/>
    </row>
    <row r="821" spans="3:3" x14ac:dyDescent="0.3">
      <c r="C821" s="16"/>
    </row>
    <row r="822" spans="3:3" x14ac:dyDescent="0.3">
      <c r="C822" s="16"/>
    </row>
    <row r="823" spans="3:3" x14ac:dyDescent="0.3">
      <c r="C823" s="16"/>
    </row>
    <row r="824" spans="3:3" x14ac:dyDescent="0.3">
      <c r="C824" s="16"/>
    </row>
    <row r="825" spans="3:3" x14ac:dyDescent="0.3">
      <c r="C825" s="16"/>
    </row>
    <row r="826" spans="3:3" x14ac:dyDescent="0.3">
      <c r="C826" s="16"/>
    </row>
    <row r="827" spans="3:3" x14ac:dyDescent="0.3">
      <c r="C827" s="16"/>
    </row>
    <row r="828" spans="3:3" x14ac:dyDescent="0.3">
      <c r="C828" s="16"/>
    </row>
    <row r="829" spans="3:3" x14ac:dyDescent="0.3">
      <c r="C829" s="16"/>
    </row>
    <row r="830" spans="3:3" x14ac:dyDescent="0.3">
      <c r="C830" s="16"/>
    </row>
    <row r="831" spans="3:3" x14ac:dyDescent="0.3">
      <c r="C831" s="16"/>
    </row>
    <row r="832" spans="3:3" x14ac:dyDescent="0.3">
      <c r="C832" s="16"/>
    </row>
    <row r="833" spans="3:3" x14ac:dyDescent="0.3">
      <c r="C833" s="16"/>
    </row>
    <row r="834" spans="3:3" x14ac:dyDescent="0.3">
      <c r="C834" s="16"/>
    </row>
    <row r="835" spans="3:3" x14ac:dyDescent="0.3">
      <c r="C835" s="16"/>
    </row>
    <row r="836" spans="3:3" x14ac:dyDescent="0.3">
      <c r="C836" s="16"/>
    </row>
    <row r="837" spans="3:3" x14ac:dyDescent="0.3">
      <c r="C837" s="16"/>
    </row>
    <row r="838" spans="3:3" x14ac:dyDescent="0.3">
      <c r="C838" s="16"/>
    </row>
    <row r="839" spans="3:3" x14ac:dyDescent="0.3">
      <c r="C839" s="16"/>
    </row>
    <row r="840" spans="3:3" x14ac:dyDescent="0.3">
      <c r="C840" s="16"/>
    </row>
    <row r="841" spans="3:3" x14ac:dyDescent="0.3">
      <c r="C841" s="16"/>
    </row>
    <row r="842" spans="3:3" x14ac:dyDescent="0.3">
      <c r="C842" s="16"/>
    </row>
    <row r="843" spans="3:3" x14ac:dyDescent="0.3">
      <c r="C843" s="16"/>
    </row>
    <row r="844" spans="3:3" x14ac:dyDescent="0.3">
      <c r="C844" s="16"/>
    </row>
    <row r="845" spans="3:3" x14ac:dyDescent="0.3">
      <c r="C845" s="16"/>
    </row>
    <row r="846" spans="3:3" x14ac:dyDescent="0.3">
      <c r="C846" s="16"/>
    </row>
    <row r="847" spans="3:3" x14ac:dyDescent="0.3">
      <c r="C847" s="16"/>
    </row>
    <row r="848" spans="3:3" x14ac:dyDescent="0.3">
      <c r="C848" s="16"/>
    </row>
    <row r="849" spans="3:3" x14ac:dyDescent="0.3">
      <c r="C849" s="16"/>
    </row>
    <row r="850" spans="3:3" x14ac:dyDescent="0.3">
      <c r="C850" s="16"/>
    </row>
    <row r="851" spans="3:3" x14ac:dyDescent="0.3">
      <c r="C851" s="16"/>
    </row>
    <row r="852" spans="3:3" x14ac:dyDescent="0.3">
      <c r="C852" s="16"/>
    </row>
    <row r="853" spans="3:3" x14ac:dyDescent="0.3">
      <c r="C853" s="16"/>
    </row>
    <row r="854" spans="3:3" x14ac:dyDescent="0.3">
      <c r="C854" s="16"/>
    </row>
    <row r="855" spans="3:3" x14ac:dyDescent="0.3">
      <c r="C855" s="16"/>
    </row>
    <row r="856" spans="3:3" x14ac:dyDescent="0.3">
      <c r="C856" s="16"/>
    </row>
    <row r="857" spans="3:3" x14ac:dyDescent="0.3">
      <c r="C857" s="16"/>
    </row>
    <row r="858" spans="3:3" x14ac:dyDescent="0.3">
      <c r="C858" s="16"/>
    </row>
    <row r="859" spans="3:3" x14ac:dyDescent="0.3">
      <c r="C859" s="16"/>
    </row>
    <row r="860" spans="3:3" x14ac:dyDescent="0.3">
      <c r="C860" s="16"/>
    </row>
    <row r="861" spans="3:3" x14ac:dyDescent="0.3">
      <c r="C861" s="16"/>
    </row>
    <row r="862" spans="3:3" x14ac:dyDescent="0.3">
      <c r="C862" s="16"/>
    </row>
    <row r="863" spans="3:3" x14ac:dyDescent="0.3">
      <c r="C863" s="16"/>
    </row>
    <row r="864" spans="3:3" x14ac:dyDescent="0.3">
      <c r="C864" s="16"/>
    </row>
    <row r="865" spans="3:3" x14ac:dyDescent="0.3">
      <c r="C865" s="16"/>
    </row>
    <row r="866" spans="3:3" x14ac:dyDescent="0.3">
      <c r="C866" s="16"/>
    </row>
    <row r="867" spans="3:3" x14ac:dyDescent="0.3">
      <c r="C867" s="16"/>
    </row>
    <row r="868" spans="3:3" x14ac:dyDescent="0.3">
      <c r="C868" s="16"/>
    </row>
    <row r="869" spans="3:3" x14ac:dyDescent="0.3">
      <c r="C869" s="16"/>
    </row>
    <row r="870" spans="3:3" x14ac:dyDescent="0.3">
      <c r="C870" s="16"/>
    </row>
    <row r="871" spans="3:3" x14ac:dyDescent="0.3">
      <c r="C871" s="16"/>
    </row>
    <row r="872" spans="3:3" x14ac:dyDescent="0.3">
      <c r="C872" s="16"/>
    </row>
    <row r="873" spans="3:3" x14ac:dyDescent="0.3">
      <c r="C873" s="16"/>
    </row>
    <row r="874" spans="3:3" x14ac:dyDescent="0.3">
      <c r="C874" s="16"/>
    </row>
    <row r="875" spans="3:3" x14ac:dyDescent="0.3">
      <c r="C875" s="16"/>
    </row>
    <row r="876" spans="3:3" x14ac:dyDescent="0.3">
      <c r="C876" s="16"/>
    </row>
    <row r="877" spans="3:3" x14ac:dyDescent="0.3">
      <c r="C877" s="16"/>
    </row>
    <row r="878" spans="3:3" x14ac:dyDescent="0.3">
      <c r="C878" s="16"/>
    </row>
    <row r="879" spans="3:3" x14ac:dyDescent="0.3">
      <c r="C879" s="16"/>
    </row>
    <row r="880" spans="3:3" x14ac:dyDescent="0.3">
      <c r="C880" s="16"/>
    </row>
    <row r="881" spans="3:3" x14ac:dyDescent="0.3">
      <c r="C881" s="16"/>
    </row>
    <row r="882" spans="3:3" x14ac:dyDescent="0.3">
      <c r="C882" s="16"/>
    </row>
    <row r="883" spans="3:3" x14ac:dyDescent="0.3">
      <c r="C883" s="16"/>
    </row>
    <row r="884" spans="3:3" x14ac:dyDescent="0.3">
      <c r="C884" s="16"/>
    </row>
    <row r="885" spans="3:3" x14ac:dyDescent="0.3">
      <c r="C885" s="16"/>
    </row>
    <row r="886" spans="3:3" x14ac:dyDescent="0.3">
      <c r="C886" s="16"/>
    </row>
    <row r="887" spans="3:3" x14ac:dyDescent="0.3">
      <c r="C887" s="16"/>
    </row>
    <row r="888" spans="3:3" x14ac:dyDescent="0.3">
      <c r="C888" s="16"/>
    </row>
    <row r="889" spans="3:3" x14ac:dyDescent="0.3">
      <c r="C889" s="16"/>
    </row>
    <row r="890" spans="3:3" x14ac:dyDescent="0.3">
      <c r="C890" s="16"/>
    </row>
    <row r="891" spans="3:3" x14ac:dyDescent="0.3">
      <c r="C891" s="16"/>
    </row>
    <row r="892" spans="3:3" x14ac:dyDescent="0.3">
      <c r="C892" s="16"/>
    </row>
    <row r="893" spans="3:3" x14ac:dyDescent="0.3">
      <c r="C893" s="16"/>
    </row>
    <row r="894" spans="3:3" x14ac:dyDescent="0.3">
      <c r="C894" s="16"/>
    </row>
    <row r="895" spans="3:3" x14ac:dyDescent="0.3">
      <c r="C895" s="16"/>
    </row>
    <row r="896" spans="3:3" x14ac:dyDescent="0.3">
      <c r="C896" s="16"/>
    </row>
    <row r="897" spans="3:3" x14ac:dyDescent="0.3">
      <c r="C897" s="16"/>
    </row>
    <row r="898" spans="3:3" x14ac:dyDescent="0.3">
      <c r="C898" s="16"/>
    </row>
    <row r="899" spans="3:3" x14ac:dyDescent="0.3">
      <c r="C899" s="16"/>
    </row>
    <row r="900" spans="3:3" x14ac:dyDescent="0.3">
      <c r="C900" s="16"/>
    </row>
    <row r="901" spans="3:3" x14ac:dyDescent="0.3">
      <c r="C901" s="16"/>
    </row>
    <row r="902" spans="3:3" x14ac:dyDescent="0.3">
      <c r="C902" s="16"/>
    </row>
    <row r="903" spans="3:3" x14ac:dyDescent="0.3">
      <c r="C903" s="16"/>
    </row>
    <row r="904" spans="3:3" x14ac:dyDescent="0.3">
      <c r="C904" s="16"/>
    </row>
    <row r="905" spans="3:3" x14ac:dyDescent="0.3">
      <c r="C905" s="16"/>
    </row>
    <row r="906" spans="3:3" x14ac:dyDescent="0.3">
      <c r="C906" s="16"/>
    </row>
    <row r="907" spans="3:3" x14ac:dyDescent="0.3">
      <c r="C907" s="16"/>
    </row>
    <row r="908" spans="3:3" x14ac:dyDescent="0.3">
      <c r="C908" s="16"/>
    </row>
    <row r="909" spans="3:3" x14ac:dyDescent="0.3">
      <c r="C909" s="16"/>
    </row>
    <row r="910" spans="3:3" x14ac:dyDescent="0.3">
      <c r="C910" s="16"/>
    </row>
    <row r="911" spans="3:3" x14ac:dyDescent="0.3">
      <c r="C911" s="16"/>
    </row>
    <row r="912" spans="3:3" x14ac:dyDescent="0.3">
      <c r="C912" s="16"/>
    </row>
    <row r="913" spans="3:3" x14ac:dyDescent="0.3">
      <c r="C913" s="16"/>
    </row>
    <row r="914" spans="3:3" x14ac:dyDescent="0.3">
      <c r="C914" s="16"/>
    </row>
    <row r="915" spans="3:3" x14ac:dyDescent="0.3">
      <c r="C915" s="16"/>
    </row>
    <row r="916" spans="3:3" x14ac:dyDescent="0.3">
      <c r="C916" s="16"/>
    </row>
    <row r="917" spans="3:3" x14ac:dyDescent="0.3">
      <c r="C917" s="16"/>
    </row>
    <row r="918" spans="3:3" x14ac:dyDescent="0.3">
      <c r="C918" s="16"/>
    </row>
    <row r="919" spans="3:3" x14ac:dyDescent="0.3">
      <c r="C919" s="16"/>
    </row>
    <row r="920" spans="3:3" x14ac:dyDescent="0.3">
      <c r="C920" s="16"/>
    </row>
    <row r="921" spans="3:3" x14ac:dyDescent="0.3">
      <c r="C921" s="16"/>
    </row>
    <row r="922" spans="3:3" x14ac:dyDescent="0.3">
      <c r="C922" s="16"/>
    </row>
    <row r="923" spans="3:3" x14ac:dyDescent="0.3">
      <c r="C923" s="16"/>
    </row>
    <row r="924" spans="3:3" x14ac:dyDescent="0.3">
      <c r="C924" s="16"/>
    </row>
    <row r="925" spans="3:3" x14ac:dyDescent="0.3">
      <c r="C925" s="16"/>
    </row>
    <row r="926" spans="3:3" x14ac:dyDescent="0.3">
      <c r="C926" s="16"/>
    </row>
    <row r="927" spans="3:3" x14ac:dyDescent="0.3">
      <c r="C927" s="16"/>
    </row>
    <row r="928" spans="3:3" x14ac:dyDescent="0.3">
      <c r="C928" s="16"/>
    </row>
    <row r="929" spans="3:3" x14ac:dyDescent="0.3">
      <c r="C929" s="16"/>
    </row>
    <row r="930" spans="3:3" x14ac:dyDescent="0.3">
      <c r="C930" s="16"/>
    </row>
    <row r="931" spans="3:3" x14ac:dyDescent="0.3">
      <c r="C931" s="16"/>
    </row>
    <row r="932" spans="3:3" x14ac:dyDescent="0.3">
      <c r="C932" s="16"/>
    </row>
    <row r="933" spans="3:3" x14ac:dyDescent="0.3">
      <c r="C933" s="16"/>
    </row>
    <row r="934" spans="3:3" x14ac:dyDescent="0.3">
      <c r="C934" s="16"/>
    </row>
    <row r="935" spans="3:3" x14ac:dyDescent="0.3">
      <c r="C935" s="16"/>
    </row>
    <row r="936" spans="3:3" x14ac:dyDescent="0.3">
      <c r="C936" s="16"/>
    </row>
    <row r="937" spans="3:3" x14ac:dyDescent="0.3">
      <c r="C937" s="16"/>
    </row>
    <row r="938" spans="3:3" x14ac:dyDescent="0.3">
      <c r="C938" s="16"/>
    </row>
    <row r="939" spans="3:3" x14ac:dyDescent="0.3">
      <c r="C939" s="16"/>
    </row>
    <row r="940" spans="3:3" x14ac:dyDescent="0.3">
      <c r="C940" s="16"/>
    </row>
    <row r="941" spans="3:3" x14ac:dyDescent="0.3">
      <c r="C941" s="16"/>
    </row>
    <row r="942" spans="3:3" x14ac:dyDescent="0.3">
      <c r="C942" s="16"/>
    </row>
    <row r="943" spans="3:3" x14ac:dyDescent="0.3">
      <c r="C943" s="16"/>
    </row>
    <row r="944" spans="3:3" x14ac:dyDescent="0.3">
      <c r="C944" s="16"/>
    </row>
    <row r="945" spans="3:3" x14ac:dyDescent="0.3">
      <c r="C945" s="16"/>
    </row>
    <row r="946" spans="3:3" x14ac:dyDescent="0.3">
      <c r="C946" s="16"/>
    </row>
    <row r="947" spans="3:3" x14ac:dyDescent="0.3">
      <c r="C947" s="16"/>
    </row>
    <row r="948" spans="3:3" x14ac:dyDescent="0.3">
      <c r="C948" s="16"/>
    </row>
    <row r="949" spans="3:3" x14ac:dyDescent="0.3">
      <c r="C949" s="16"/>
    </row>
    <row r="950" spans="3:3" x14ac:dyDescent="0.3">
      <c r="C950" s="16"/>
    </row>
    <row r="951" spans="3:3" x14ac:dyDescent="0.3">
      <c r="C951" s="16"/>
    </row>
    <row r="952" spans="3:3" x14ac:dyDescent="0.3">
      <c r="C952" s="16"/>
    </row>
    <row r="953" spans="3:3" x14ac:dyDescent="0.3">
      <c r="C953" s="16"/>
    </row>
    <row r="954" spans="3:3" x14ac:dyDescent="0.3">
      <c r="C954" s="16"/>
    </row>
    <row r="955" spans="3:3" x14ac:dyDescent="0.3">
      <c r="C955" s="16"/>
    </row>
    <row r="956" spans="3:3" x14ac:dyDescent="0.3">
      <c r="C956" s="16"/>
    </row>
    <row r="957" spans="3:3" x14ac:dyDescent="0.3">
      <c r="C957" s="16"/>
    </row>
    <row r="958" spans="3:3" x14ac:dyDescent="0.3">
      <c r="C958" s="16"/>
    </row>
    <row r="959" spans="3:3" x14ac:dyDescent="0.3">
      <c r="C959" s="16"/>
    </row>
    <row r="960" spans="3:3" x14ac:dyDescent="0.3">
      <c r="C960" s="16"/>
    </row>
    <row r="961" spans="3:3" x14ac:dyDescent="0.3">
      <c r="C961" s="16"/>
    </row>
    <row r="962" spans="3:3" x14ac:dyDescent="0.3">
      <c r="C962" s="16"/>
    </row>
    <row r="963" spans="3:3" x14ac:dyDescent="0.3">
      <c r="C963" s="16"/>
    </row>
    <row r="964" spans="3:3" x14ac:dyDescent="0.3">
      <c r="C964" s="16"/>
    </row>
    <row r="965" spans="3:3" x14ac:dyDescent="0.3">
      <c r="C965" s="16"/>
    </row>
    <row r="966" spans="3:3" x14ac:dyDescent="0.3">
      <c r="C966" s="16"/>
    </row>
    <row r="967" spans="3:3" x14ac:dyDescent="0.3">
      <c r="C967" s="16"/>
    </row>
    <row r="968" spans="3:3" x14ac:dyDescent="0.3">
      <c r="C968" s="16"/>
    </row>
    <row r="969" spans="3:3" x14ac:dyDescent="0.3">
      <c r="C969" s="16"/>
    </row>
    <row r="970" spans="3:3" x14ac:dyDescent="0.3">
      <c r="C970" s="16"/>
    </row>
    <row r="971" spans="3:3" x14ac:dyDescent="0.3">
      <c r="C971" s="16"/>
    </row>
    <row r="972" spans="3:3" x14ac:dyDescent="0.3">
      <c r="C972" s="16"/>
    </row>
    <row r="973" spans="3:3" x14ac:dyDescent="0.3">
      <c r="C973" s="16"/>
    </row>
    <row r="974" spans="3:3" x14ac:dyDescent="0.3">
      <c r="C974" s="16"/>
    </row>
    <row r="975" spans="3:3" x14ac:dyDescent="0.3">
      <c r="C975" s="16"/>
    </row>
    <row r="976" spans="3:3" x14ac:dyDescent="0.3">
      <c r="C976" s="16"/>
    </row>
    <row r="977" spans="3:3" x14ac:dyDescent="0.3">
      <c r="C977" s="16"/>
    </row>
    <row r="978" spans="3:3" x14ac:dyDescent="0.3">
      <c r="C978" s="16"/>
    </row>
    <row r="979" spans="3:3" x14ac:dyDescent="0.3">
      <c r="C979" s="16"/>
    </row>
    <row r="980" spans="3:3" x14ac:dyDescent="0.3">
      <c r="C980" s="16"/>
    </row>
    <row r="981" spans="3:3" x14ac:dyDescent="0.3">
      <c r="C981" s="16"/>
    </row>
    <row r="982" spans="3:3" x14ac:dyDescent="0.3">
      <c r="C982" s="16"/>
    </row>
    <row r="983" spans="3:3" x14ac:dyDescent="0.3">
      <c r="C983" s="16"/>
    </row>
    <row r="984" spans="3:3" x14ac:dyDescent="0.3">
      <c r="C984" s="16"/>
    </row>
    <row r="985" spans="3:3" x14ac:dyDescent="0.3">
      <c r="C985" s="16"/>
    </row>
    <row r="986" spans="3:3" x14ac:dyDescent="0.3">
      <c r="C986" s="16"/>
    </row>
    <row r="987" spans="3:3" x14ac:dyDescent="0.3">
      <c r="C987" s="16"/>
    </row>
    <row r="988" spans="3:3" x14ac:dyDescent="0.3">
      <c r="C988" s="16"/>
    </row>
    <row r="989" spans="3:3" x14ac:dyDescent="0.3">
      <c r="C989" s="16"/>
    </row>
    <row r="990" spans="3:3" x14ac:dyDescent="0.3">
      <c r="C990" s="16"/>
    </row>
    <row r="991" spans="3:3" x14ac:dyDescent="0.3">
      <c r="C991" s="16"/>
    </row>
    <row r="992" spans="3:3" x14ac:dyDescent="0.3">
      <c r="C992" s="16"/>
    </row>
    <row r="993" spans="3:3" x14ac:dyDescent="0.3">
      <c r="C993" s="16"/>
    </row>
  </sheetData>
  <sortState ref="A2:Y401">
    <sortCondition ref="B2:B401"/>
  </sortState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Dim_Depositos!$A$2:$A$5</xm:f>
          </x14:formula1>
          <xm:sqref>F1180:F1182 F1170:F1178 F667:F673 F1083:F1168 F675:F771 F773:F880 F969:F975 F977:F983 F882:F967 F505:F594 F985:F1081 F596:F657 F659:F665</xm:sqref>
        </x14:dataValidation>
        <x14:dataValidation type="list" allowBlank="1" showInputMessage="1" showErrorMessage="1">
          <x14:formula1>
            <xm:f>Dim_Periodos!$A$2:$A$46</xm:f>
          </x14:formula1>
          <xm:sqref>B1194:B1222 B1045:B1073 B505:B993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e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  V e n d a < / s t r i n g > < / k e y > < v a l u e > < i n t > 1 0 2 < / i n t > < / v a l u e > < / i t e m > < i t e m > < k e y > < s t r i n g > C o d   P e r i o d o < / s t r i n g > < / k e y > < v a l u e > < i n t > 1 1 2 < / i n t > < / v a l u e > < / i t e m > < i t e m > < k e y > < s t r i n g > D a t a < / s t r i n g > < / k e y > < v a l u e > < i n t > 6 4 < / i n t > < / v a l u e > < / i t e m > < i t e m > < k e y > < s t r i n g > F i m   S e m a n a < / s t r i n g > < / k e y > < v a l u e > < i n t > 1 1 1 < / i n t > < / v a l u e > < / i t e m > < i t e m > < k e y > < s t r i n g > M � s < / s t r i n g > < / k e y > < v a l u e > < i n t > 6 2 < / i n t > < / v a l u e > < / i t e m > < i t e m > < k e y > < s t r i n g > C o d   D e p o s i t o < / s t r i n g > < / k e y > < v a l u e > < i n t > 1 1 9 < / i n t > < / v a l u e > < / i t e m > < i t e m > < k e y > < s t r i n g > D e p o s i t o < / s t r i n g > < / k e y > < v a l u e > < i n t > 9 2 < / i n t > < / v a l u e > < / i t e m > < i t e m > < k e y > < s t r i n g > C o d   P r o d u t o < / s t r i n g > < / k e y > < v a l u e > < i n t > 1 1 3 < / i n t > < / v a l u e > < / i t e m > < i t e m > < k e y > < s t r i n g > S a b o r < / s t r i n g > < / k e y > < v a l u e > < i n t > 7 1 < / i n t > < / v a l u e > < / i t e m > < i t e m > < k e y > < s t r i n g > O r i g e m < / s t r i n g > < / k e y > < v a l u e > < i n t > 8 2 < / i n t > < / v a l u e > < / i t e m > < i t e m > < k e y > < s t r i n g > C o d   S c o r e < / s t r i n g > < / k e y > < v a l u e > < i n t > 9 7 < / i n t > < / v a l u e > < / i t e m > < i t e m > < k e y > < s t r i n g > S c o r e < / s t r i n g > < / k e y > < v a l u e > < i n t > 7 0 < / i n t > < / v a l u e > < / i t e m > < i t e m > < k e y > < s t r i n g > C o d   C l i e n t e < / s t r i n g > < / k e y > < v a l u e > < i n t > 1 0 8 < / i n t > < / v a l u e > < / i t e m > < i t e m > < k e y > < s t r i n g > N o m e   C l i e n t e < / s t r i n g > < / k e y > < v a l u e > < i n t > 1 2 2 < / i n t > < / v a l u e > < / i t e m > < i t e m > < k e y > < s t r i n g > C o d   S e g m e n t o < / s t r i n g > < / k e y > < v a l u e > < i n t > 1 2 6 < / i n t > < / v a l u e > < / i t e m > < i t e m > < k e y > < s t r i n g > S e g m e n t o   D e s c r i c a o < / s t r i n g > < / k e y > < v a l u e > < i n t > 1 6 1 < / i n t > < / v a l u e > < / i t e m > < i t e m > < k e y > < s t r i n g > R e n d a < / s t r i n g > < / k e y > < v a l u e > < i n t > 7 5 < / i n t > < / v a l u e > < / i t e m > < i t e m > < k e y > < s t r i n g > Q t i d e   V e n d i d a < / s t r i n g > < / k e y > < v a l u e > < i n t > 1 2 4 < / i n t > < / v a l u e > < / i t e m > < i t e m > < k e y > < s t r i n g > R e c e i t a < / s t r i n g > < / k e y > < v a l u e > < i n t > 8 2 < / i n t > < / v a l u e > < / i t e m > < i t e m > < k e y > < s t r i n g > C M V < / s t r i n g > < / k e y > < v a l u e > < i n t > 6 5 < / i n t > < / v a l u e > < / i t e m > < i t e m > < k e y > < s t r i n g > M a r g e m < / s t r i n g > < / k e y > < v a l u e > < i n t > 8 7 < / i n t > < / v a l u e > < / i t e m > < / C o l u m n W i d t h s > < C o l u m n D i s p l a y I n d e x > < i t e m > < k e y > < s t r i n g > C o d   V e n d a < / s t r i n g > < / k e y > < v a l u e > < i n t > 0 < / i n t > < / v a l u e > < / i t e m > < i t e m > < k e y > < s t r i n g > C o d   P e r i o d o < / s t r i n g > < / k e y > < v a l u e > < i n t > 1 < / i n t > < / v a l u e > < / i t e m > < i t e m > < k e y > < s t r i n g > D a t a < / s t r i n g > < / k e y > < v a l u e > < i n t > 2 < / i n t > < / v a l u e > < / i t e m > < i t e m > < k e y > < s t r i n g > F i m   S e m a n a < / s t r i n g > < / k e y > < v a l u e > < i n t > 3 < / i n t > < / v a l u e > < / i t e m > < i t e m > < k e y > < s t r i n g > M � s < / s t r i n g > < / k e y > < v a l u e > < i n t > 4 < / i n t > < / v a l u e > < / i t e m > < i t e m > < k e y > < s t r i n g > C o d   D e p o s i t o < / s t r i n g > < / k e y > < v a l u e > < i n t > 5 < / i n t > < / v a l u e > < / i t e m > < i t e m > < k e y > < s t r i n g > D e p o s i t o < / s t r i n g > < / k e y > < v a l u e > < i n t > 6 < / i n t > < / v a l u e > < / i t e m > < i t e m > < k e y > < s t r i n g > C o d   P r o d u t o < / s t r i n g > < / k e y > < v a l u e > < i n t > 7 < / i n t > < / v a l u e > < / i t e m > < i t e m > < k e y > < s t r i n g > S a b o r < / s t r i n g > < / k e y > < v a l u e > < i n t > 8 < / i n t > < / v a l u e > < / i t e m > < i t e m > < k e y > < s t r i n g > O r i g e m < / s t r i n g > < / k e y > < v a l u e > < i n t > 9 < / i n t > < / v a l u e > < / i t e m > < i t e m > < k e y > < s t r i n g > C o d   S c o r e < / s t r i n g > < / k e y > < v a l u e > < i n t > 1 0 < / i n t > < / v a l u e > < / i t e m > < i t e m > < k e y > < s t r i n g > S c o r e < / s t r i n g > < / k e y > < v a l u e > < i n t > 1 1 < / i n t > < / v a l u e > < / i t e m > < i t e m > < k e y > < s t r i n g > C o d   C l i e n t e < / s t r i n g > < / k e y > < v a l u e > < i n t > 1 2 < / i n t > < / v a l u e > < / i t e m > < i t e m > < k e y > < s t r i n g > N o m e   C l i e n t e < / s t r i n g > < / k e y > < v a l u e > < i n t > 1 3 < / i n t > < / v a l u e > < / i t e m > < i t e m > < k e y > < s t r i n g > C o d   S e g m e n t o < / s t r i n g > < / k e y > < v a l u e > < i n t > 1 4 < / i n t > < / v a l u e > < / i t e m > < i t e m > < k e y > < s t r i n g > S e g m e n t o   D e s c r i c a o < / s t r i n g > < / k e y > < v a l u e > < i n t > 1 5 < / i n t > < / v a l u e > < / i t e m > < i t e m > < k e y > < s t r i n g > R e n d a < / s t r i n g > < / k e y > < v a l u e > < i n t > 1 6 < / i n t > < / v a l u e > < / i t e m > < i t e m > < k e y > < s t r i n g > Q t i d e   V e n d i d a < / s t r i n g > < / k e y > < v a l u e > < i n t > 1 7 < / i n t > < / v a l u e > < / i t e m > < i t e m > < k e y > < s t r i n g > R e c e i t a < / s t r i n g > < / k e y > < v a l u e > < i n t > 1 8 < / i n t > < / v a l u e > < / i t e m > < i t e m > < k e y > < s t r i n g > C M V < / s t r i n g > < / k e y > < v a l u e > < i n t > 1 9 < / i n t > < / v a l u e > < / i t e m > < i t e m > < k e y > < s t r i n g > M a r g e m < / s t r i n g > < / k e y > < v a l u e > < i n t > 2 0 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e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 C o l u n a 1 < / s t r i n g > < / k e y > < v a l u e > < i n t > 8 6 < / i n t > < / v a l u e > < / i t e m > < i t e m > < k e y > < s t r i n g > C o l u n a 2 < / s t r i n g > < / k e y > < v a l u e > < i n t > 8 6 < / i n t > < / v a l u e > < / i t e m > < i t e m > < k e y > < s t r i n g > C o l u n a 3 < / s t r i n g > < / k e y > < v a l u e > < i n t > 8 6 < / i n t > < / v a l u e > < / i t e m > < i t e m > < k e y > < s t r i n g > C o l u n a 4 < / s t r i n g > < / k e y > < v a l u e > < i n t > 8 6 < / i n t > < / v a l u e > < / i t e m > < i t e m > < k e y > < s t r i n g > C o l u n a 5 < / s t r i n g > < / k e y > < v a l u e > < i n t > 8 6 < / i n t > < / v a l u e > < / i t e m > < i t e m > < k e y > < s t r i n g > C o l u n a 6 < / s t r i n g > < / k e y > < v a l u e > < i n t > 8 6 < / i n t > < / v a l u e > < / i t e m > < i t e m > < k e y > < s t r i n g > C o l u n a 7 < / s t r i n g > < / k e y > < v a l u e > < i n t > 8 6 < / i n t > < / v a l u e > < / i t e m > < i t e m > < k e y > < s t r i n g > C o l u n a 8 < / s t r i n g > < / k e y > < v a l u e > < i n t > 8 6 < / i n t > < / v a l u e > < / i t e m > < i t e m > < k e y > < s t r i n g > C o l u n a 9 < / s t r i n g > < / k e y > < v a l u e > < i n t > 8 6 < / i n t > < / v a l u e > < / i t e m > < i t e m > < k e y > < s t r i n g > C o l u n a 1 0 < / s t r i n g > < / k e y > < v a l u e > < i n t > 9 3 < / i n t > < / v a l u e > < / i t e m > < / C o l u m n W i d t h s > < C o l u m n D i s p l a y I n d e x > < i t e m > < k e y > < s t r i n g > C o l u n a 1 < / s t r i n g > < / k e y > < v a l u e > < i n t > 0 < / i n t > < / v a l u e > < / i t e m > < i t e m > < k e y > < s t r i n g > C o l u n a 2 < / s t r i n g > < / k e y > < v a l u e > < i n t > 1 < / i n t > < / v a l u e > < / i t e m > < i t e m > < k e y > < s t r i n g > C o l u n a 3 < / s t r i n g > < / k e y > < v a l u e > < i n t > 2 < / i n t > < / v a l u e > < / i t e m > < i t e m > < k e y > < s t r i n g > C o l u n a 4 < / s t r i n g > < / k e y > < v a l u e > < i n t > 3 < / i n t > < / v a l u e > < / i t e m > < i t e m > < k e y > < s t r i n g > C o l u n a 5 < / s t r i n g > < / k e y > < v a l u e > < i n t > 4 < / i n t > < / v a l u e > < / i t e m > < i t e m > < k e y > < s t r i n g > C o l u n a 6 < / s t r i n g > < / k e y > < v a l u e > < i n t > 5 < / i n t > < / v a l u e > < / i t e m > < i t e m > < k e y > < s t r i n g > C o l u n a 7 < / s t r i n g > < / k e y > < v a l u e > < i n t > 6 < / i n t > < / v a l u e > < / i t e m > < i t e m > < k e y > < s t r i n g > C o l u n a 8 < / s t r i n g > < / k e y > < v a l u e > < i n t > 7 < / i n t > < / v a l u e > < / i t e m > < i t e m > < k e y > < s t r i n g > C o l u n a 9 < / s t r i n g > < / k e y > < v a l u e > < i n t > 8 < / i n t > < / v a l u e > < / i t e m > < i t e m > < k e y > < s t r i n g > C o l u n a 1 0 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C7E6DA7-F17F-4B58-9E34-C7EBE0DFE736}">
  <ds:schemaRefs/>
</ds:datastoreItem>
</file>

<file path=customXml/itemProps2.xml><?xml version="1.0" encoding="utf-8"?>
<ds:datastoreItem xmlns:ds="http://schemas.openxmlformats.org/officeDocument/2006/customXml" ds:itemID="{A4C003E6-E592-4CA0-907F-CCB3C18325E4}">
  <ds:schemaRefs/>
</ds:datastoreItem>
</file>

<file path=customXml/itemProps3.xml><?xml version="1.0" encoding="utf-8"?>
<ds:datastoreItem xmlns:ds="http://schemas.openxmlformats.org/officeDocument/2006/customXml" ds:itemID="{5BE15103-8ED0-4E15-AC1E-D255B7099115}">
  <ds:schemaRefs/>
</ds:datastoreItem>
</file>

<file path=customXml/itemProps4.xml><?xml version="1.0" encoding="utf-8"?>
<ds:datastoreItem xmlns:ds="http://schemas.openxmlformats.org/officeDocument/2006/customXml" ds:itemID="{790EB9BD-A262-4771-88BE-38A11B3064C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6</vt:i4>
      </vt:variant>
    </vt:vector>
  </HeadingPairs>
  <TitlesOfParts>
    <vt:vector size="17" baseType="lpstr">
      <vt:lpstr>Dim_Produtos</vt:lpstr>
      <vt:lpstr>Precos</vt:lpstr>
      <vt:lpstr>Dim_Depositos</vt:lpstr>
      <vt:lpstr>Dim_Vendedores</vt:lpstr>
      <vt:lpstr>Dim_Clientes</vt:lpstr>
      <vt:lpstr>Dim_Score</vt:lpstr>
      <vt:lpstr>Dim_Segmentos</vt:lpstr>
      <vt:lpstr>Dim_Periodos</vt:lpstr>
      <vt:lpstr>Fato_Vendas</vt:lpstr>
      <vt:lpstr>Star Schema</vt:lpstr>
      <vt:lpstr>Análises</vt:lpstr>
      <vt:lpstr>Tabela_Clientes</vt:lpstr>
      <vt:lpstr>Tabela_Custos_e_Precos</vt:lpstr>
      <vt:lpstr>Tabela_Lojas</vt:lpstr>
      <vt:lpstr>Tabela_Periodo</vt:lpstr>
      <vt:lpstr>Tabela_Produtos</vt:lpstr>
      <vt:lpstr>Tabela_Promocoes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Felipe Erdmann</cp:lastModifiedBy>
  <dcterms:created xsi:type="dcterms:W3CDTF">2015-05-05T12:00:07Z</dcterms:created>
  <dcterms:modified xsi:type="dcterms:W3CDTF">2018-06-19T22:20:22Z</dcterms:modified>
</cp:coreProperties>
</file>