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-540SH-7520" sheetId="1" r:id="rId3"/>
    <sheet state="visible" name="Racerstar 2838" sheetId="2" r:id="rId4"/>
    <sheet state="visible" name="RS-390SA 4535R" sheetId="3" r:id="rId5"/>
    <sheet state="visible" name="Racerstar 2435" sheetId="4" r:id="rId6"/>
    <sheet state="visible" name="Series-wound DC motor" sheetId="5" r:id="rId7"/>
  </sheets>
  <definedNames/>
  <calcPr/>
</workbook>
</file>

<file path=xl/sharedStrings.xml><?xml version="1.0" encoding="utf-8"?>
<sst xmlns="http://schemas.openxmlformats.org/spreadsheetml/2006/main" count="148" uniqueCount="47">
  <si>
    <t>E</t>
  </si>
  <si>
    <t>(battery voltage/voltagem da bateria)</t>
  </si>
  <si>
    <t>How to estimate internal resistance: divide nominal voltage by stall current, both found in data sheet (e.g 7,2V/70A=0.10285)</t>
  </si>
  <si>
    <t>Rm</t>
  </si>
  <si>
    <t>(internal resistance/resistência interna, ohms)</t>
  </si>
  <si>
    <t>Como estimar a resistência interna: divida a voltagem nominal pela corrente de partida, ambas encontradas nas especificações</t>
  </si>
  <si>
    <t>Kv</t>
  </si>
  <si>
    <t>Io</t>
  </si>
  <si>
    <t>(no-load current/corrente sem carga, amperes)</t>
  </si>
  <si>
    <t>How to estimate Kv knowing no-load RPM and Io: RPM/(E-Io.R) e.g. 23400/(7,2-0,17143*2,4)=3446 Kv. Use the voltage (E) found in spec sheet</t>
  </si>
  <si>
    <t>Como estimar Kv sabendo RPM sem carga e corrente sem carga: RPM/(E - Io.R). Use o valor de voltagem E igual à estipulada nas especificações</t>
  </si>
  <si>
    <t>Kt</t>
  </si>
  <si>
    <t>N.m/A</t>
  </si>
  <si>
    <t>g.cm/A</t>
  </si>
  <si>
    <t>How to estimate Kv knowing max efficiency RPM: try Kv values until the maximum efficiency matches the RPM in the sheet below</t>
  </si>
  <si>
    <t>TL</t>
  </si>
  <si>
    <t>Torque by losses / Torque das perdas (g.cm)</t>
  </si>
  <si>
    <t>Como estimar Kv sabendo a RPM de máxima eficiência: tente valores de Kv até a máxima eficiência fechar com a RPM na planilha abaixo</t>
  </si>
  <si>
    <t>FCEM</t>
  </si>
  <si>
    <t>Corrente</t>
  </si>
  <si>
    <t>Torque bruto</t>
  </si>
  <si>
    <t>Torque líquido</t>
  </si>
  <si>
    <t>Pot. Consumida</t>
  </si>
  <si>
    <t>Pot. Mecânica</t>
  </si>
  <si>
    <t>Eficiência</t>
  </si>
  <si>
    <t>RPM %</t>
  </si>
  <si>
    <t>RPM</t>
  </si>
  <si>
    <t>Back-EMF (V)</t>
  </si>
  <si>
    <t>Current (A)</t>
  </si>
  <si>
    <t>Torque (g.cm)</t>
  </si>
  <si>
    <t>Net torque (g.cm)</t>
  </si>
  <si>
    <t>Power in (W)</t>
  </si>
  <si>
    <t>Power out (W)</t>
  </si>
  <si>
    <t>Efficiency</t>
  </si>
  <si>
    <t>How to estimate internal resistance: divide nominal voltage by stall current, both found in data sheet (e.g 9V/21.5A=0.418)</t>
  </si>
  <si>
    <t>How to estimate Kv knowing no-load RPM and Io: RPM/(E-Io.R) e.g. 17500/(9-0,418*0,65)=3446 Kv. Use the voltage (E) found in spec sheet</t>
  </si>
  <si>
    <t>Volts</t>
  </si>
  <si>
    <t>Ohms</t>
  </si>
  <si>
    <t>kV.A</t>
  </si>
  <si>
    <t>Back-EMF</t>
  </si>
  <si>
    <t>W in</t>
  </si>
  <si>
    <t>W out</t>
  </si>
  <si>
    <t>Can this huge torque break something?</t>
  </si>
  <si>
    <t>If yes, current (voltage) must be limited</t>
  </si>
  <si>
    <t>Good efficiency in very low RPM</t>
  </si>
  <si>
    <t>(does not depend on voltage)</t>
  </si>
  <si>
    <t>(series-wound motors don't limit their own RPM)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</si>
</sst>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0000"/>
    <numFmt numFmtId="166" formatCode="0.0"/>
  </numFmts>
  <fonts count="7">
    <font>
      <sz val="12.0"/>
      <color rgb="FF000000"/>
      <name val="Calibri"/>
    </font>
    <font>
      <name val="Arial"/>
    </font>
    <font>
      <color rgb="FFFF0000"/>
      <name val="Arial"/>
    </font>
    <font>
      <color rgb="FFFF0000"/>
    </font>
    <font>
      <color rgb="FF4A86E8"/>
      <name val="Arial"/>
    </font>
    <font>
      <color rgb="FF4A86E8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  <xf borderId="0" fillId="0" fontId="0" numFmtId="164" xfId="0" applyAlignment="1" applyFont="1" applyNumberFormat="1">
      <alignment shrinkToFit="0" wrapText="0"/>
    </xf>
    <xf borderId="1" fillId="2" fontId="0" numFmtId="165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0" fillId="0" fontId="0" numFmtId="164" xfId="0" applyAlignment="1" applyFont="1" applyNumberFormat="1">
      <alignment horizontal="right" shrinkToFit="0" wrapText="0"/>
    </xf>
    <xf borderId="0" fillId="0" fontId="1" numFmtId="1" xfId="0" applyAlignment="1" applyFont="1" applyNumberFormat="1">
      <alignment vertical="bottom"/>
    </xf>
    <xf borderId="0" fillId="2" fontId="1" numFmtId="166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9</xdr:row>
      <xdr:rowOff>-47625</xdr:rowOff>
    </xdr:from>
    <xdr:ext cx="9086850" cy="11677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7</xdr:row>
      <xdr:rowOff>152400</xdr:rowOff>
    </xdr:from>
    <xdr:ext cx="10429875" cy="62769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8</xdr:row>
      <xdr:rowOff>95250</xdr:rowOff>
    </xdr:from>
    <xdr:ext cx="8267700" cy="106203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8</xdr:row>
      <xdr:rowOff>152400</xdr:rowOff>
    </xdr:from>
    <xdr:ext cx="10353675" cy="6286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 t="s">
        <v>2</v>
      </c>
      <c r="G1" s="1"/>
      <c r="H1" s="3"/>
    </row>
    <row r="2" ht="15.75" customHeight="1">
      <c r="A2" s="1" t="s">
        <v>3</v>
      </c>
      <c r="B2" s="4">
        <v>0.10285</v>
      </c>
      <c r="C2" s="1" t="s">
        <v>4</v>
      </c>
      <c r="D2" s="1"/>
      <c r="E2" s="1"/>
      <c r="F2" s="1" t="s">
        <v>5</v>
      </c>
      <c r="G2" s="1"/>
      <c r="H2" s="3"/>
    </row>
    <row r="3" ht="15.75" customHeight="1">
      <c r="A3" s="1" t="s">
        <v>6</v>
      </c>
      <c r="B3" s="2">
        <v>3450.0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2.4</v>
      </c>
      <c r="C4" s="1" t="s">
        <v>8</v>
      </c>
      <c r="D4" s="1"/>
      <c r="E4" s="1"/>
      <c r="F4" s="1" t="s">
        <v>9</v>
      </c>
      <c r="G4" s="1"/>
      <c r="H4" s="3"/>
    </row>
    <row r="5" ht="15.75" customHeight="1">
      <c r="A5" s="1"/>
      <c r="B5" s="1"/>
      <c r="C5" s="1"/>
      <c r="D5" s="1"/>
      <c r="E5" s="1"/>
      <c r="F5" s="1" t="s">
        <v>10</v>
      </c>
      <c r="G5" s="1"/>
      <c r="H5" s="3"/>
    </row>
    <row r="6" ht="15.75" customHeight="1">
      <c r="A6" s="1" t="s">
        <v>11</v>
      </c>
      <c r="B6" s="1">
        <f>60/(2*PI()*$B$3)</f>
        <v>0.002767912054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28.21520952</v>
      </c>
      <c r="C7" s="1" t="s">
        <v>13</v>
      </c>
      <c r="D7" s="1"/>
      <c r="E7" s="1"/>
      <c r="F7" s="1" t="s">
        <v>14</v>
      </c>
      <c r="G7" s="1"/>
      <c r="H7" s="3"/>
    </row>
    <row r="8" ht="15.75" customHeight="1">
      <c r="A8" s="1" t="s">
        <v>15</v>
      </c>
      <c r="B8" s="6">
        <f>B4*B7</f>
        <v>67.71650284</v>
      </c>
      <c r="C8" s="1" t="s">
        <v>16</v>
      </c>
      <c r="D8" s="1"/>
      <c r="E8" s="1"/>
      <c r="F8" s="1" t="s">
        <v>17</v>
      </c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70.00486145</v>
      </c>
      <c r="E12" s="6">
        <f t="shared" ref="E12:E32" si="4">(D12*$B$7)</f>
        <v>1975.201833</v>
      </c>
      <c r="F12" s="6">
        <f t="shared" ref="F12:F32" si="5">MAX(E12-$B$8,0)</f>
        <v>1907.48533</v>
      </c>
      <c r="G12" s="6">
        <f t="shared" ref="G12:G32" si="6">IF(F12&gt;0,D12*$B$1,"")</f>
        <v>504.0350024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2484</v>
      </c>
      <c r="C13" s="1">
        <f t="shared" si="2"/>
        <v>0.72</v>
      </c>
      <c r="D13" s="6">
        <f t="shared" si="3"/>
        <v>63.0043753</v>
      </c>
      <c r="E13" s="6">
        <f t="shared" si="4"/>
        <v>1777.68165</v>
      </c>
      <c r="F13" s="6">
        <f t="shared" si="5"/>
        <v>1709.965147</v>
      </c>
      <c r="G13" s="6">
        <f t="shared" si="6"/>
        <v>453.6315022</v>
      </c>
      <c r="H13" s="6">
        <f t="shared" si="7"/>
        <v>43.63515022</v>
      </c>
      <c r="I13" s="3">
        <f t="shared" si="8"/>
        <v>0.09619074074</v>
      </c>
    </row>
    <row r="14" ht="15.75" customHeight="1">
      <c r="A14" s="3">
        <v>0.2</v>
      </c>
      <c r="B14" s="1">
        <f t="shared" si="1"/>
        <v>4968</v>
      </c>
      <c r="C14" s="1">
        <f t="shared" si="2"/>
        <v>1.44</v>
      </c>
      <c r="D14" s="6">
        <f t="shared" si="3"/>
        <v>56.00388916</v>
      </c>
      <c r="E14" s="6">
        <f t="shared" si="4"/>
        <v>1580.161466</v>
      </c>
      <c r="F14" s="6">
        <f t="shared" si="5"/>
        <v>1512.444964</v>
      </c>
      <c r="G14" s="6">
        <f t="shared" si="6"/>
        <v>403.2280019</v>
      </c>
      <c r="H14" s="6">
        <f t="shared" si="7"/>
        <v>77.18960039</v>
      </c>
      <c r="I14" s="3">
        <f t="shared" si="8"/>
        <v>0.1914291667</v>
      </c>
    </row>
    <row r="15" ht="15.75" customHeight="1">
      <c r="A15" s="3">
        <v>0.3</v>
      </c>
      <c r="B15" s="1">
        <f t="shared" si="1"/>
        <v>7452</v>
      </c>
      <c r="C15" s="1">
        <f t="shared" si="2"/>
        <v>2.16</v>
      </c>
      <c r="D15" s="6">
        <f t="shared" si="3"/>
        <v>49.00340301</v>
      </c>
      <c r="E15" s="6">
        <f t="shared" si="4"/>
        <v>1382.641283</v>
      </c>
      <c r="F15" s="6">
        <f t="shared" si="5"/>
        <v>1314.92478</v>
      </c>
      <c r="G15" s="6">
        <f t="shared" si="6"/>
        <v>352.8245017</v>
      </c>
      <c r="H15" s="6">
        <f t="shared" si="7"/>
        <v>100.6633505</v>
      </c>
      <c r="I15" s="3">
        <f t="shared" si="8"/>
        <v>0.2853071429</v>
      </c>
    </row>
    <row r="16" ht="15.75" customHeight="1">
      <c r="A16" s="3">
        <v>0.4</v>
      </c>
      <c r="B16" s="1">
        <f t="shared" si="1"/>
        <v>9936</v>
      </c>
      <c r="C16" s="1">
        <f t="shared" si="2"/>
        <v>2.88</v>
      </c>
      <c r="D16" s="6">
        <f t="shared" si="3"/>
        <v>42.00291687</v>
      </c>
      <c r="E16" s="6">
        <f t="shared" si="4"/>
        <v>1185.1211</v>
      </c>
      <c r="F16" s="6">
        <f t="shared" si="5"/>
        <v>1117.404597</v>
      </c>
      <c r="G16" s="6">
        <f t="shared" si="6"/>
        <v>302.4210015</v>
      </c>
      <c r="H16" s="6">
        <f t="shared" si="7"/>
        <v>114.0564006</v>
      </c>
      <c r="I16" s="3">
        <f t="shared" si="8"/>
        <v>0.3771444444</v>
      </c>
    </row>
    <row r="17" ht="15.75" customHeight="1">
      <c r="A17" s="3">
        <v>0.5</v>
      </c>
      <c r="B17" s="1">
        <f t="shared" si="1"/>
        <v>12420</v>
      </c>
      <c r="C17" s="1">
        <f t="shared" si="2"/>
        <v>3.6</v>
      </c>
      <c r="D17" s="6">
        <f t="shared" si="3"/>
        <v>35.00243072</v>
      </c>
      <c r="E17" s="6">
        <f t="shared" si="4"/>
        <v>987.6009165</v>
      </c>
      <c r="F17" s="6">
        <f t="shared" si="5"/>
        <v>919.8844137</v>
      </c>
      <c r="G17" s="6">
        <f t="shared" si="6"/>
        <v>252.0175012</v>
      </c>
      <c r="H17" s="6">
        <f t="shared" si="7"/>
        <v>117.3687506</v>
      </c>
      <c r="I17" s="3">
        <f t="shared" si="8"/>
        <v>0.4657166667</v>
      </c>
    </row>
    <row r="18" ht="15.75" customHeight="1">
      <c r="A18" s="3">
        <v>0.55</v>
      </c>
      <c r="B18" s="1">
        <f t="shared" si="1"/>
        <v>13662</v>
      </c>
      <c r="C18" s="1">
        <f t="shared" si="2"/>
        <v>3.96</v>
      </c>
      <c r="D18" s="6">
        <f t="shared" si="3"/>
        <v>31.50218765</v>
      </c>
      <c r="E18" s="6">
        <f t="shared" si="4"/>
        <v>888.8408249</v>
      </c>
      <c r="F18" s="6">
        <f t="shared" si="5"/>
        <v>821.124322</v>
      </c>
      <c r="G18" s="6">
        <f t="shared" si="6"/>
        <v>226.8157511</v>
      </c>
      <c r="H18" s="6">
        <f t="shared" si="7"/>
        <v>115.2446631</v>
      </c>
      <c r="I18" s="3">
        <f t="shared" si="8"/>
        <v>0.5080981481</v>
      </c>
    </row>
    <row r="19" ht="15.75" customHeight="1">
      <c r="A19" s="3">
        <v>0.6</v>
      </c>
      <c r="B19" s="1">
        <f t="shared" si="1"/>
        <v>14904</v>
      </c>
      <c r="C19" s="1">
        <f t="shared" si="2"/>
        <v>4.32</v>
      </c>
      <c r="D19" s="6">
        <f t="shared" si="3"/>
        <v>28.00194458</v>
      </c>
      <c r="E19" s="6">
        <f t="shared" si="4"/>
        <v>790.0807332</v>
      </c>
      <c r="F19" s="6">
        <f t="shared" si="5"/>
        <v>722.3642304</v>
      </c>
      <c r="G19" s="6">
        <f t="shared" si="6"/>
        <v>201.614001</v>
      </c>
      <c r="H19" s="6">
        <f t="shared" si="7"/>
        <v>110.6004006</v>
      </c>
      <c r="I19" s="3">
        <f t="shared" si="8"/>
        <v>0.548575</v>
      </c>
    </row>
    <row r="20" ht="15.75" customHeight="1">
      <c r="A20" s="3">
        <v>0.65</v>
      </c>
      <c r="B20" s="1">
        <f t="shared" si="1"/>
        <v>16146</v>
      </c>
      <c r="C20" s="1">
        <f t="shared" si="2"/>
        <v>4.68</v>
      </c>
      <c r="D20" s="6">
        <f t="shared" si="3"/>
        <v>24.50170151</v>
      </c>
      <c r="E20" s="6">
        <f t="shared" si="4"/>
        <v>691.3206416</v>
      </c>
      <c r="F20" s="6">
        <f t="shared" si="5"/>
        <v>623.6041387</v>
      </c>
      <c r="G20" s="6">
        <f t="shared" si="6"/>
        <v>176.4122509</v>
      </c>
      <c r="H20" s="6">
        <f t="shared" si="7"/>
        <v>103.4359631</v>
      </c>
      <c r="I20" s="3">
        <f t="shared" si="8"/>
        <v>0.5863309524</v>
      </c>
    </row>
    <row r="21" ht="15.75" customHeight="1">
      <c r="A21" s="3">
        <v>0.7</v>
      </c>
      <c r="B21" s="1">
        <f t="shared" si="1"/>
        <v>17388</v>
      </c>
      <c r="C21" s="1">
        <f t="shared" si="2"/>
        <v>5.04</v>
      </c>
      <c r="D21" s="6">
        <f t="shared" si="3"/>
        <v>21.00145843</v>
      </c>
      <c r="E21" s="6">
        <f t="shared" si="4"/>
        <v>592.5605499</v>
      </c>
      <c r="F21" s="6">
        <f t="shared" si="5"/>
        <v>524.8440471</v>
      </c>
      <c r="G21" s="6">
        <f t="shared" si="6"/>
        <v>151.2105007</v>
      </c>
      <c r="H21" s="6">
        <f t="shared" si="7"/>
        <v>93.75135051</v>
      </c>
      <c r="I21" s="3">
        <f t="shared" si="8"/>
        <v>0.6200055556</v>
      </c>
    </row>
    <row r="22" ht="15.75" customHeight="1">
      <c r="A22" s="3">
        <v>0.725</v>
      </c>
      <c r="B22" s="1">
        <f t="shared" si="1"/>
        <v>18009</v>
      </c>
      <c r="C22" s="1">
        <f t="shared" si="2"/>
        <v>5.22</v>
      </c>
      <c r="D22" s="6">
        <f t="shared" si="3"/>
        <v>19.2513369</v>
      </c>
      <c r="E22" s="6">
        <f t="shared" si="4"/>
        <v>543.1805041</v>
      </c>
      <c r="F22" s="6">
        <f t="shared" si="5"/>
        <v>475.4640013</v>
      </c>
      <c r="G22" s="6">
        <f t="shared" si="6"/>
        <v>138.6096257</v>
      </c>
      <c r="H22" s="6">
        <f t="shared" si="7"/>
        <v>87.96397861</v>
      </c>
      <c r="I22" s="3">
        <f t="shared" si="8"/>
        <v>0.6346166667</v>
      </c>
    </row>
    <row r="23" ht="15.75" customHeight="1">
      <c r="A23" s="3">
        <v>0.75</v>
      </c>
      <c r="B23" s="1">
        <f t="shared" si="1"/>
        <v>18630</v>
      </c>
      <c r="C23" s="1">
        <f t="shared" si="2"/>
        <v>5.4</v>
      </c>
      <c r="D23" s="6">
        <f t="shared" si="3"/>
        <v>17.50121536</v>
      </c>
      <c r="E23" s="6">
        <f t="shared" si="4"/>
        <v>493.8004583</v>
      </c>
      <c r="F23" s="6">
        <f t="shared" si="5"/>
        <v>426.0839554</v>
      </c>
      <c r="G23" s="6">
        <f t="shared" si="6"/>
        <v>126.0087506</v>
      </c>
      <c r="H23" s="6">
        <f t="shared" si="7"/>
        <v>81.54656296</v>
      </c>
      <c r="I23" s="3">
        <f t="shared" si="8"/>
        <v>0.64715</v>
      </c>
    </row>
    <row r="24" ht="15.75" customHeight="1">
      <c r="A24" s="3">
        <v>0.775</v>
      </c>
      <c r="B24" s="1">
        <f t="shared" si="1"/>
        <v>19251</v>
      </c>
      <c r="C24" s="1">
        <f t="shared" si="2"/>
        <v>5.58</v>
      </c>
      <c r="D24" s="6">
        <f t="shared" si="3"/>
        <v>15.75109383</v>
      </c>
      <c r="E24" s="6">
        <f t="shared" si="4"/>
        <v>444.4204124</v>
      </c>
      <c r="F24" s="6">
        <f t="shared" si="5"/>
        <v>376.7039096</v>
      </c>
      <c r="G24" s="6">
        <f t="shared" si="6"/>
        <v>113.4078755</v>
      </c>
      <c r="H24" s="6">
        <f t="shared" si="7"/>
        <v>74.49910355</v>
      </c>
      <c r="I24" s="3">
        <f t="shared" si="8"/>
        <v>0.656912963</v>
      </c>
    </row>
    <row r="25" ht="15.75" customHeight="1">
      <c r="A25" s="3">
        <v>0.8</v>
      </c>
      <c r="B25" s="1">
        <f t="shared" si="1"/>
        <v>19872</v>
      </c>
      <c r="C25" s="1">
        <f t="shared" si="2"/>
        <v>5.76</v>
      </c>
      <c r="D25" s="6">
        <f t="shared" si="3"/>
        <v>14.00097229</v>
      </c>
      <c r="E25" s="6">
        <f t="shared" si="4"/>
        <v>395.0403666</v>
      </c>
      <c r="F25" s="6">
        <f t="shared" si="5"/>
        <v>327.3238638</v>
      </c>
      <c r="G25" s="6">
        <f t="shared" si="6"/>
        <v>100.8070005</v>
      </c>
      <c r="H25" s="6">
        <f t="shared" si="7"/>
        <v>66.82160039</v>
      </c>
      <c r="I25" s="3">
        <f t="shared" si="8"/>
        <v>0.6628666667</v>
      </c>
    </row>
    <row r="26" ht="15.75" customHeight="1">
      <c r="A26" s="3">
        <v>0.825</v>
      </c>
      <c r="B26" s="1">
        <f t="shared" si="1"/>
        <v>20493</v>
      </c>
      <c r="C26" s="1">
        <f t="shared" si="2"/>
        <v>5.94</v>
      </c>
      <c r="D26" s="6">
        <f t="shared" si="3"/>
        <v>12.25085075</v>
      </c>
      <c r="E26" s="6">
        <f t="shared" si="4"/>
        <v>345.6603208</v>
      </c>
      <c r="F26" s="6">
        <f t="shared" si="5"/>
        <v>277.9438179</v>
      </c>
      <c r="G26" s="6">
        <f t="shared" si="6"/>
        <v>88.20612543</v>
      </c>
      <c r="H26" s="6">
        <f t="shared" si="7"/>
        <v>58.51405348</v>
      </c>
      <c r="I26" s="3">
        <f t="shared" si="8"/>
        <v>0.6633785714</v>
      </c>
    </row>
    <row r="27" ht="15.75" customHeight="1">
      <c r="A27" s="3">
        <v>0.85</v>
      </c>
      <c r="B27" s="1">
        <f t="shared" si="1"/>
        <v>21114</v>
      </c>
      <c r="C27" s="1">
        <f t="shared" si="2"/>
        <v>6.12</v>
      </c>
      <c r="D27" s="6">
        <f t="shared" si="3"/>
        <v>10.50072922</v>
      </c>
      <c r="E27" s="6">
        <f t="shared" si="4"/>
        <v>296.280275</v>
      </c>
      <c r="F27" s="6">
        <f t="shared" si="5"/>
        <v>228.5637721</v>
      </c>
      <c r="G27" s="6">
        <f t="shared" si="6"/>
        <v>75.60525036</v>
      </c>
      <c r="H27" s="6">
        <f t="shared" si="7"/>
        <v>49.57646281</v>
      </c>
      <c r="I27" s="3">
        <f t="shared" si="8"/>
        <v>0.6557277778</v>
      </c>
    </row>
    <row r="28" ht="15.75" customHeight="1">
      <c r="A28" s="3">
        <v>0.875</v>
      </c>
      <c r="B28" s="1">
        <f t="shared" si="1"/>
        <v>21735</v>
      </c>
      <c r="C28" s="1">
        <f t="shared" si="2"/>
        <v>6.3</v>
      </c>
      <c r="D28" s="6">
        <f t="shared" si="3"/>
        <v>8.750607681</v>
      </c>
      <c r="E28" s="6">
        <f t="shared" si="4"/>
        <v>246.9002291</v>
      </c>
      <c r="F28" s="6">
        <f t="shared" si="5"/>
        <v>179.1837263</v>
      </c>
      <c r="G28" s="6">
        <f t="shared" si="6"/>
        <v>63.0043753</v>
      </c>
      <c r="H28" s="6">
        <f t="shared" si="7"/>
        <v>40.00882839</v>
      </c>
      <c r="I28" s="3">
        <f t="shared" si="8"/>
        <v>0.6350166667</v>
      </c>
    </row>
    <row r="29" ht="15.75" customHeight="1">
      <c r="A29" s="3">
        <v>0.9</v>
      </c>
      <c r="B29" s="1">
        <f t="shared" si="1"/>
        <v>22356</v>
      </c>
      <c r="C29" s="1">
        <f t="shared" si="2"/>
        <v>6.48</v>
      </c>
      <c r="D29" s="6">
        <f t="shared" si="3"/>
        <v>7.000486145</v>
      </c>
      <c r="E29" s="6">
        <f t="shared" si="4"/>
        <v>197.5201833</v>
      </c>
      <c r="F29" s="6">
        <f t="shared" si="5"/>
        <v>129.8036805</v>
      </c>
      <c r="G29" s="6">
        <f t="shared" si="6"/>
        <v>50.40350024</v>
      </c>
      <c r="H29" s="6">
        <f t="shared" si="7"/>
        <v>29.81115022</v>
      </c>
      <c r="I29" s="3">
        <f t="shared" si="8"/>
        <v>0.59145</v>
      </c>
    </row>
    <row r="30" ht="15.75" customHeight="1">
      <c r="A30" s="3">
        <v>0.925</v>
      </c>
      <c r="B30" s="1">
        <f t="shared" si="1"/>
        <v>22977</v>
      </c>
      <c r="C30" s="1">
        <f t="shared" si="2"/>
        <v>6.66</v>
      </c>
      <c r="D30" s="6">
        <f t="shared" si="3"/>
        <v>5.250364609</v>
      </c>
      <c r="E30" s="6">
        <f t="shared" si="4"/>
        <v>148.1401375</v>
      </c>
      <c r="F30" s="6">
        <f t="shared" si="5"/>
        <v>80.42363464</v>
      </c>
      <c r="G30" s="6">
        <f t="shared" si="6"/>
        <v>37.80262518</v>
      </c>
      <c r="H30" s="6">
        <f t="shared" si="7"/>
        <v>18.98342829</v>
      </c>
      <c r="I30" s="3">
        <f t="shared" si="8"/>
        <v>0.5021722222</v>
      </c>
    </row>
    <row r="31" ht="15.75" customHeight="1">
      <c r="A31" s="3">
        <v>0.95</v>
      </c>
      <c r="B31" s="1">
        <f t="shared" si="1"/>
        <v>23598</v>
      </c>
      <c r="C31" s="1">
        <f t="shared" si="2"/>
        <v>6.84</v>
      </c>
      <c r="D31" s="6">
        <f t="shared" si="3"/>
        <v>3.500243072</v>
      </c>
      <c r="E31" s="6">
        <f t="shared" si="4"/>
        <v>98.76009165</v>
      </c>
      <c r="F31" s="6">
        <f t="shared" si="5"/>
        <v>31.04358881</v>
      </c>
      <c r="G31" s="6">
        <f t="shared" si="6"/>
        <v>25.20175012</v>
      </c>
      <c r="H31" s="6">
        <f t="shared" si="7"/>
        <v>7.525662615</v>
      </c>
      <c r="I31" s="3">
        <f t="shared" si="8"/>
        <v>0.2986166667</v>
      </c>
    </row>
    <row r="32" ht="15.75" customHeight="1">
      <c r="A32" s="3">
        <v>0.975</v>
      </c>
      <c r="B32" s="1">
        <f t="shared" si="1"/>
        <v>24219</v>
      </c>
      <c r="C32" s="1">
        <f t="shared" si="2"/>
        <v>7.02</v>
      </c>
      <c r="D32" s="6">
        <f t="shared" si="3"/>
        <v>1.750121536</v>
      </c>
      <c r="E32" s="6">
        <f t="shared" si="4"/>
        <v>49.38004583</v>
      </c>
      <c r="F32" s="6">
        <f t="shared" si="5"/>
        <v>0</v>
      </c>
      <c r="G32" s="6" t="str">
        <f t="shared" si="6"/>
        <v/>
      </c>
      <c r="H32" s="6" t="str">
        <f t="shared" si="7"/>
        <v/>
      </c>
      <c r="I32" s="3" t="str">
        <f t="shared" si="8"/>
        <v/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/>
      <c r="G1" s="1"/>
      <c r="H1" s="3"/>
    </row>
    <row r="2" ht="15.75" customHeight="1">
      <c r="A2" s="1" t="s">
        <v>3</v>
      </c>
      <c r="B2" s="4">
        <v>0.0415</v>
      </c>
      <c r="C2" s="1" t="s">
        <v>4</v>
      </c>
      <c r="D2" s="1"/>
      <c r="E2" s="1"/>
      <c r="F2" s="1"/>
      <c r="G2" s="1"/>
      <c r="H2" s="3"/>
    </row>
    <row r="3" ht="15.75" customHeight="1">
      <c r="A3" s="1" t="s">
        <v>6</v>
      </c>
      <c r="B3" s="2">
        <v>3600.0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1.4</v>
      </c>
      <c r="C4" s="1" t="s">
        <v>8</v>
      </c>
      <c r="D4" s="1"/>
      <c r="E4" s="1"/>
      <c r="F4" s="1"/>
      <c r="G4" s="1"/>
      <c r="H4" s="3"/>
    </row>
    <row r="5" ht="15.75" customHeight="1">
      <c r="A5" s="1"/>
      <c r="B5" s="1"/>
      <c r="C5" s="1"/>
      <c r="D5" s="1"/>
      <c r="E5" s="1"/>
      <c r="F5" s="1"/>
      <c r="G5" s="1"/>
      <c r="H5" s="3"/>
    </row>
    <row r="6" ht="15.75" customHeight="1">
      <c r="A6" s="1" t="s">
        <v>11</v>
      </c>
      <c r="B6" s="1">
        <f>60/(2*PI()*$B$3)</f>
        <v>0.002652582385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27.03957579</v>
      </c>
      <c r="C7" s="1" t="s">
        <v>13</v>
      </c>
      <c r="D7" s="1"/>
      <c r="E7" s="1"/>
      <c r="F7" s="1"/>
      <c r="G7" s="1"/>
      <c r="H7" s="3"/>
    </row>
    <row r="8" ht="15.75" customHeight="1">
      <c r="A8" s="1" t="s">
        <v>15</v>
      </c>
      <c r="B8" s="6">
        <f>B4*B7</f>
        <v>37.8554061</v>
      </c>
      <c r="C8" s="1" t="s">
        <v>16</v>
      </c>
      <c r="D8" s="1"/>
      <c r="E8" s="1"/>
      <c r="F8" s="1"/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173.4939759</v>
      </c>
      <c r="E12" s="6">
        <f t="shared" ref="E12:E32" si="4">(D12*$B$7)</f>
        <v>4691.20351</v>
      </c>
      <c r="F12" s="6">
        <f t="shared" ref="F12:F32" si="5">MAX(E12-$B$8,0)</f>
        <v>4653.348104</v>
      </c>
      <c r="G12" s="6">
        <f t="shared" ref="G12:G32" si="6">IF(F12&gt;0,D12*$B$1,"")</f>
        <v>1249.156627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2592</v>
      </c>
      <c r="C13" s="1">
        <f t="shared" si="2"/>
        <v>0.72</v>
      </c>
      <c r="D13" s="6">
        <f t="shared" si="3"/>
        <v>156.1445783</v>
      </c>
      <c r="E13" s="6">
        <f t="shared" si="4"/>
        <v>4222.083159</v>
      </c>
      <c r="F13" s="6">
        <f t="shared" si="5"/>
        <v>4184.227753</v>
      </c>
      <c r="G13" s="6">
        <f t="shared" si="6"/>
        <v>1124.240964</v>
      </c>
      <c r="H13" s="6">
        <f t="shared" si="7"/>
        <v>111.4160964</v>
      </c>
      <c r="I13" s="3">
        <f t="shared" si="8"/>
        <v>0.09910339506</v>
      </c>
    </row>
    <row r="14" ht="15.75" customHeight="1">
      <c r="A14" s="3">
        <v>0.2</v>
      </c>
      <c r="B14" s="1">
        <f t="shared" si="1"/>
        <v>5184</v>
      </c>
      <c r="C14" s="1">
        <f t="shared" si="2"/>
        <v>1.44</v>
      </c>
      <c r="D14" s="6">
        <f t="shared" si="3"/>
        <v>138.7951807</v>
      </c>
      <c r="E14" s="6">
        <f t="shared" si="4"/>
        <v>3752.962808</v>
      </c>
      <c r="F14" s="6">
        <f t="shared" si="5"/>
        <v>3715.107402</v>
      </c>
      <c r="G14" s="6">
        <f t="shared" si="6"/>
        <v>999.3253012</v>
      </c>
      <c r="H14" s="6">
        <f t="shared" si="7"/>
        <v>197.8490602</v>
      </c>
      <c r="I14" s="3">
        <f t="shared" si="8"/>
        <v>0.1979826389</v>
      </c>
    </row>
    <row r="15" ht="15.75" customHeight="1">
      <c r="A15" s="3">
        <v>0.3</v>
      </c>
      <c r="B15" s="1">
        <f t="shared" si="1"/>
        <v>7776</v>
      </c>
      <c r="C15" s="1">
        <f t="shared" si="2"/>
        <v>2.16</v>
      </c>
      <c r="D15" s="6">
        <f t="shared" si="3"/>
        <v>121.4457831</v>
      </c>
      <c r="E15" s="6">
        <f t="shared" si="4"/>
        <v>3283.842457</v>
      </c>
      <c r="F15" s="6">
        <f t="shared" si="5"/>
        <v>3245.987051</v>
      </c>
      <c r="G15" s="6">
        <f t="shared" si="6"/>
        <v>874.4096386</v>
      </c>
      <c r="H15" s="6">
        <f t="shared" si="7"/>
        <v>259.2988916</v>
      </c>
      <c r="I15" s="3">
        <f t="shared" si="8"/>
        <v>0.2965416667</v>
      </c>
    </row>
    <row r="16" ht="15.75" customHeight="1">
      <c r="A16" s="3">
        <v>0.4</v>
      </c>
      <c r="B16" s="1">
        <f t="shared" si="1"/>
        <v>10368</v>
      </c>
      <c r="C16" s="1">
        <f t="shared" si="2"/>
        <v>2.88</v>
      </c>
      <c r="D16" s="6">
        <f t="shared" si="3"/>
        <v>104.0963855</v>
      </c>
      <c r="E16" s="6">
        <f t="shared" si="4"/>
        <v>2814.722106</v>
      </c>
      <c r="F16" s="6">
        <f t="shared" si="5"/>
        <v>2776.8667</v>
      </c>
      <c r="G16" s="6">
        <f t="shared" si="6"/>
        <v>749.4939759</v>
      </c>
      <c r="H16" s="6">
        <f t="shared" si="7"/>
        <v>295.7655904</v>
      </c>
      <c r="I16" s="3">
        <f t="shared" si="8"/>
        <v>0.3946203704</v>
      </c>
    </row>
    <row r="17" ht="15.75" customHeight="1">
      <c r="A17" s="3">
        <v>0.5</v>
      </c>
      <c r="B17" s="1">
        <f t="shared" si="1"/>
        <v>12960</v>
      </c>
      <c r="C17" s="1">
        <f t="shared" si="2"/>
        <v>3.6</v>
      </c>
      <c r="D17" s="6">
        <f t="shared" si="3"/>
        <v>86.74698795</v>
      </c>
      <c r="E17" s="6">
        <f t="shared" si="4"/>
        <v>2345.601755</v>
      </c>
      <c r="F17" s="6">
        <f t="shared" si="5"/>
        <v>2307.746349</v>
      </c>
      <c r="G17" s="6">
        <f t="shared" si="6"/>
        <v>624.5783133</v>
      </c>
      <c r="H17" s="6">
        <f t="shared" si="7"/>
        <v>307.2491566</v>
      </c>
      <c r="I17" s="3">
        <f t="shared" si="8"/>
        <v>0.4919305556</v>
      </c>
    </row>
    <row r="18" ht="15.75" customHeight="1">
      <c r="A18" s="3">
        <v>0.55</v>
      </c>
      <c r="B18" s="1">
        <f t="shared" si="1"/>
        <v>14256</v>
      </c>
      <c r="C18" s="1">
        <f t="shared" si="2"/>
        <v>3.96</v>
      </c>
      <c r="D18" s="6">
        <f t="shared" si="3"/>
        <v>78.07228916</v>
      </c>
      <c r="E18" s="6">
        <f t="shared" si="4"/>
        <v>2111.04158</v>
      </c>
      <c r="F18" s="6">
        <f t="shared" si="5"/>
        <v>2073.186174</v>
      </c>
      <c r="G18" s="6">
        <f t="shared" si="6"/>
        <v>562.1204819</v>
      </c>
      <c r="H18" s="6">
        <f t="shared" si="7"/>
        <v>303.6222651</v>
      </c>
      <c r="I18" s="3">
        <f t="shared" si="8"/>
        <v>0.5401373457</v>
      </c>
    </row>
    <row r="19" ht="15.75" customHeight="1">
      <c r="A19" s="3">
        <v>0.6</v>
      </c>
      <c r="B19" s="1">
        <f t="shared" si="1"/>
        <v>15552</v>
      </c>
      <c r="C19" s="1">
        <f t="shared" si="2"/>
        <v>4.32</v>
      </c>
      <c r="D19" s="6">
        <f t="shared" si="3"/>
        <v>69.39759036</v>
      </c>
      <c r="E19" s="6">
        <f t="shared" si="4"/>
        <v>1876.481404</v>
      </c>
      <c r="F19" s="6">
        <f t="shared" si="5"/>
        <v>1838.625998</v>
      </c>
      <c r="G19" s="6">
        <f t="shared" si="6"/>
        <v>499.6626506</v>
      </c>
      <c r="H19" s="6">
        <f t="shared" si="7"/>
        <v>293.7495904</v>
      </c>
      <c r="I19" s="3">
        <f t="shared" si="8"/>
        <v>0.5878958333</v>
      </c>
    </row>
    <row r="20" ht="15.75" customHeight="1">
      <c r="A20" s="3">
        <v>0.65</v>
      </c>
      <c r="B20" s="1">
        <f t="shared" si="1"/>
        <v>16848</v>
      </c>
      <c r="C20" s="1">
        <f t="shared" si="2"/>
        <v>4.68</v>
      </c>
      <c r="D20" s="6">
        <f t="shared" si="3"/>
        <v>60.72289157</v>
      </c>
      <c r="E20" s="6">
        <f t="shared" si="4"/>
        <v>1641.921229</v>
      </c>
      <c r="F20" s="6">
        <f t="shared" si="5"/>
        <v>1604.065823</v>
      </c>
      <c r="G20" s="6">
        <f t="shared" si="6"/>
        <v>437.2048193</v>
      </c>
      <c r="H20" s="6">
        <f t="shared" si="7"/>
        <v>277.6311325</v>
      </c>
      <c r="I20" s="3">
        <f t="shared" si="8"/>
        <v>0.6350138889</v>
      </c>
    </row>
    <row r="21" ht="15.75" customHeight="1">
      <c r="A21" s="3">
        <v>0.7</v>
      </c>
      <c r="B21" s="1">
        <f t="shared" si="1"/>
        <v>18144</v>
      </c>
      <c r="C21" s="1">
        <f t="shared" si="2"/>
        <v>5.04</v>
      </c>
      <c r="D21" s="6">
        <f t="shared" si="3"/>
        <v>52.04819277</v>
      </c>
      <c r="E21" s="6">
        <f t="shared" si="4"/>
        <v>1407.361053</v>
      </c>
      <c r="F21" s="6">
        <f t="shared" si="5"/>
        <v>1369.505647</v>
      </c>
      <c r="G21" s="6">
        <f t="shared" si="6"/>
        <v>374.746988</v>
      </c>
      <c r="H21" s="6">
        <f t="shared" si="7"/>
        <v>255.2668916</v>
      </c>
      <c r="I21" s="3">
        <f t="shared" si="8"/>
        <v>0.6811712963</v>
      </c>
    </row>
    <row r="22" ht="15.75" customHeight="1">
      <c r="A22" s="3">
        <v>0.725</v>
      </c>
      <c r="B22" s="1">
        <f t="shared" si="1"/>
        <v>18792</v>
      </c>
      <c r="C22" s="1">
        <f t="shared" si="2"/>
        <v>5.22</v>
      </c>
      <c r="D22" s="6">
        <f t="shared" si="3"/>
        <v>47.71084337</v>
      </c>
      <c r="E22" s="6">
        <f t="shared" si="4"/>
        <v>1290.080965</v>
      </c>
      <c r="F22" s="6">
        <f t="shared" si="5"/>
        <v>1252.225559</v>
      </c>
      <c r="G22" s="6">
        <f t="shared" si="6"/>
        <v>343.5180723</v>
      </c>
      <c r="H22" s="6">
        <f t="shared" si="7"/>
        <v>241.7426024</v>
      </c>
      <c r="I22" s="3">
        <f t="shared" si="8"/>
        <v>0.7037260101</v>
      </c>
    </row>
    <row r="23" ht="15.75" customHeight="1">
      <c r="A23" s="3">
        <v>0.75</v>
      </c>
      <c r="B23" s="1">
        <f t="shared" si="1"/>
        <v>19440</v>
      </c>
      <c r="C23" s="1">
        <f t="shared" si="2"/>
        <v>5.4</v>
      </c>
      <c r="D23" s="6">
        <f t="shared" si="3"/>
        <v>43.37349398</v>
      </c>
      <c r="E23" s="6">
        <f t="shared" si="4"/>
        <v>1172.800878</v>
      </c>
      <c r="F23" s="6">
        <f t="shared" si="5"/>
        <v>1134.945471</v>
      </c>
      <c r="G23" s="6">
        <f t="shared" si="6"/>
        <v>312.2891566</v>
      </c>
      <c r="H23" s="6">
        <f t="shared" si="7"/>
        <v>226.6568675</v>
      </c>
      <c r="I23" s="3">
        <f t="shared" si="8"/>
        <v>0.7257916667</v>
      </c>
    </row>
    <row r="24" ht="15.75" customHeight="1">
      <c r="A24" s="3">
        <v>0.775</v>
      </c>
      <c r="B24" s="1">
        <f t="shared" si="1"/>
        <v>20088</v>
      </c>
      <c r="C24" s="1">
        <f t="shared" si="2"/>
        <v>5.58</v>
      </c>
      <c r="D24" s="6">
        <f t="shared" si="3"/>
        <v>39.03614458</v>
      </c>
      <c r="E24" s="6">
        <f t="shared" si="4"/>
        <v>1055.52079</v>
      </c>
      <c r="F24" s="6">
        <f t="shared" si="5"/>
        <v>1017.665384</v>
      </c>
      <c r="G24" s="6">
        <f t="shared" si="6"/>
        <v>281.060241</v>
      </c>
      <c r="H24" s="6">
        <f t="shared" si="7"/>
        <v>210.0096867</v>
      </c>
      <c r="I24" s="3">
        <f t="shared" si="8"/>
        <v>0.7472052469</v>
      </c>
    </row>
    <row r="25" ht="15.75" customHeight="1">
      <c r="A25" s="3">
        <v>0.8</v>
      </c>
      <c r="B25" s="1">
        <f t="shared" si="1"/>
        <v>20736</v>
      </c>
      <c r="C25" s="1">
        <f t="shared" si="2"/>
        <v>5.76</v>
      </c>
      <c r="D25" s="6">
        <f t="shared" si="3"/>
        <v>34.69879518</v>
      </c>
      <c r="E25" s="6">
        <f t="shared" si="4"/>
        <v>938.2407021</v>
      </c>
      <c r="F25" s="6">
        <f t="shared" si="5"/>
        <v>900.385296</v>
      </c>
      <c r="G25" s="6">
        <f t="shared" si="6"/>
        <v>249.8313253</v>
      </c>
      <c r="H25" s="6">
        <f t="shared" si="7"/>
        <v>191.8010602</v>
      </c>
      <c r="I25" s="3">
        <f t="shared" si="8"/>
        <v>0.7677222222</v>
      </c>
    </row>
    <row r="26" ht="15.75" customHeight="1">
      <c r="A26" s="3">
        <v>0.825</v>
      </c>
      <c r="B26" s="1">
        <f t="shared" si="1"/>
        <v>21384</v>
      </c>
      <c r="C26" s="1">
        <f t="shared" si="2"/>
        <v>5.94</v>
      </c>
      <c r="D26" s="6">
        <f t="shared" si="3"/>
        <v>30.36144578</v>
      </c>
      <c r="E26" s="6">
        <f t="shared" si="4"/>
        <v>820.9606143</v>
      </c>
      <c r="F26" s="6">
        <f t="shared" si="5"/>
        <v>783.1052082</v>
      </c>
      <c r="G26" s="6">
        <f t="shared" si="6"/>
        <v>218.6024096</v>
      </c>
      <c r="H26" s="6">
        <f t="shared" si="7"/>
        <v>172.030988</v>
      </c>
      <c r="I26" s="3">
        <f t="shared" si="8"/>
        <v>0.7869583333</v>
      </c>
    </row>
    <row r="27" ht="15.75" customHeight="1">
      <c r="A27" s="3">
        <v>0.85</v>
      </c>
      <c r="B27" s="1">
        <f t="shared" si="1"/>
        <v>22032</v>
      </c>
      <c r="C27" s="1">
        <f t="shared" si="2"/>
        <v>6.12</v>
      </c>
      <c r="D27" s="6">
        <f t="shared" si="3"/>
        <v>26.02409639</v>
      </c>
      <c r="E27" s="6">
        <f t="shared" si="4"/>
        <v>703.6805265</v>
      </c>
      <c r="F27" s="6">
        <f t="shared" si="5"/>
        <v>665.8251204</v>
      </c>
      <c r="G27" s="6">
        <f t="shared" si="6"/>
        <v>187.373494</v>
      </c>
      <c r="H27" s="6">
        <f t="shared" si="7"/>
        <v>150.6994699</v>
      </c>
      <c r="I27" s="3">
        <f t="shared" si="8"/>
        <v>0.8042731481</v>
      </c>
    </row>
    <row r="28" ht="15.75" customHeight="1">
      <c r="A28" s="3">
        <v>0.875</v>
      </c>
      <c r="B28" s="1">
        <f t="shared" si="1"/>
        <v>22680</v>
      </c>
      <c r="C28" s="1">
        <f t="shared" si="2"/>
        <v>6.3</v>
      </c>
      <c r="D28" s="6">
        <f t="shared" si="3"/>
        <v>21.68674699</v>
      </c>
      <c r="E28" s="6">
        <f t="shared" si="4"/>
        <v>586.4004388</v>
      </c>
      <c r="F28" s="6">
        <f t="shared" si="5"/>
        <v>548.5450327</v>
      </c>
      <c r="G28" s="6">
        <f t="shared" si="6"/>
        <v>156.1445783</v>
      </c>
      <c r="H28" s="6">
        <f t="shared" si="7"/>
        <v>127.806506</v>
      </c>
      <c r="I28" s="3">
        <f t="shared" si="8"/>
        <v>0.8185138889</v>
      </c>
    </row>
    <row r="29" ht="15.75" customHeight="1">
      <c r="A29" s="3">
        <v>0.9</v>
      </c>
      <c r="B29" s="1">
        <f t="shared" si="1"/>
        <v>23328</v>
      </c>
      <c r="C29" s="1">
        <f t="shared" si="2"/>
        <v>6.48</v>
      </c>
      <c r="D29" s="6">
        <f t="shared" si="3"/>
        <v>17.34939759</v>
      </c>
      <c r="E29" s="6">
        <f t="shared" si="4"/>
        <v>469.120351</v>
      </c>
      <c r="F29" s="6">
        <f t="shared" si="5"/>
        <v>431.2649449</v>
      </c>
      <c r="G29" s="6">
        <f t="shared" si="6"/>
        <v>124.9156627</v>
      </c>
      <c r="H29" s="6">
        <f t="shared" si="7"/>
        <v>103.3520964</v>
      </c>
      <c r="I29" s="3">
        <f t="shared" si="8"/>
        <v>0.827375</v>
      </c>
    </row>
    <row r="30" ht="15.75" customHeight="1">
      <c r="A30" s="3">
        <v>0.925</v>
      </c>
      <c r="B30" s="1">
        <f t="shared" si="1"/>
        <v>23976</v>
      </c>
      <c r="C30" s="1">
        <f t="shared" si="2"/>
        <v>6.66</v>
      </c>
      <c r="D30" s="6">
        <f t="shared" si="3"/>
        <v>13.01204819</v>
      </c>
      <c r="E30" s="6">
        <f t="shared" si="4"/>
        <v>351.8402633</v>
      </c>
      <c r="F30" s="6">
        <f t="shared" si="5"/>
        <v>313.9848572</v>
      </c>
      <c r="G30" s="6">
        <f t="shared" si="6"/>
        <v>93.68674699</v>
      </c>
      <c r="H30" s="6">
        <f t="shared" si="7"/>
        <v>77.33624096</v>
      </c>
      <c r="I30" s="3">
        <f t="shared" si="8"/>
        <v>0.8254768519</v>
      </c>
    </row>
    <row r="31" ht="15.75" customHeight="1">
      <c r="A31" s="3">
        <v>0.95</v>
      </c>
      <c r="B31" s="1">
        <f t="shared" si="1"/>
        <v>24624</v>
      </c>
      <c r="C31" s="1">
        <f t="shared" si="2"/>
        <v>6.84</v>
      </c>
      <c r="D31" s="6">
        <f t="shared" si="3"/>
        <v>8.674698795</v>
      </c>
      <c r="E31" s="6">
        <f t="shared" si="4"/>
        <v>234.5601755</v>
      </c>
      <c r="F31" s="6">
        <f t="shared" si="5"/>
        <v>196.7047694</v>
      </c>
      <c r="G31" s="6">
        <f t="shared" si="6"/>
        <v>62.45783133</v>
      </c>
      <c r="H31" s="6">
        <f t="shared" si="7"/>
        <v>49.75893976</v>
      </c>
      <c r="I31" s="3">
        <f t="shared" si="8"/>
        <v>0.7966805556</v>
      </c>
    </row>
    <row r="32" ht="15.75" customHeight="1">
      <c r="A32" s="3">
        <v>0.975</v>
      </c>
      <c r="B32" s="1">
        <f t="shared" si="1"/>
        <v>25272</v>
      </c>
      <c r="C32" s="1">
        <f t="shared" si="2"/>
        <v>7.02</v>
      </c>
      <c r="D32" s="6">
        <f t="shared" si="3"/>
        <v>4.337349398</v>
      </c>
      <c r="E32" s="6">
        <f t="shared" si="4"/>
        <v>117.2800878</v>
      </c>
      <c r="F32" s="6">
        <f t="shared" si="5"/>
        <v>79.42468165</v>
      </c>
      <c r="G32" s="6">
        <f t="shared" si="6"/>
        <v>31.22891566</v>
      </c>
      <c r="H32" s="6">
        <f t="shared" si="7"/>
        <v>20.62019277</v>
      </c>
      <c r="I32" s="3">
        <f t="shared" si="8"/>
        <v>0.6602916667</v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 t="s">
        <v>34</v>
      </c>
      <c r="G1" s="1"/>
      <c r="H1" s="3"/>
    </row>
    <row r="2" ht="15.75" customHeight="1">
      <c r="A2" s="1" t="s">
        <v>3</v>
      </c>
      <c r="B2" s="4">
        <v>0.418</v>
      </c>
      <c r="C2" s="1" t="s">
        <v>4</v>
      </c>
      <c r="D2" s="1"/>
      <c r="E2" s="1"/>
      <c r="F2" s="1" t="s">
        <v>5</v>
      </c>
      <c r="G2" s="1"/>
      <c r="H2" s="3"/>
    </row>
    <row r="3" ht="15.75" customHeight="1">
      <c r="A3" s="1" t="s">
        <v>6</v>
      </c>
      <c r="B3" s="2">
        <v>2000.0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0.65</v>
      </c>
      <c r="C4" s="1" t="s">
        <v>8</v>
      </c>
      <c r="D4" s="1"/>
      <c r="E4" s="1"/>
      <c r="F4" s="1" t="s">
        <v>35</v>
      </c>
      <c r="G4" s="1"/>
      <c r="H4" s="3"/>
    </row>
    <row r="5" ht="15.75" customHeight="1">
      <c r="A5" s="1"/>
      <c r="B5" s="1"/>
      <c r="C5" s="1"/>
      <c r="D5" s="1"/>
      <c r="E5" s="1"/>
      <c r="F5" s="1" t="s">
        <v>10</v>
      </c>
      <c r="G5" s="1"/>
      <c r="H5" s="3"/>
    </row>
    <row r="6" ht="15.75" customHeight="1">
      <c r="A6" s="1" t="s">
        <v>11</v>
      </c>
      <c r="B6" s="1">
        <f>60/(2*PI()*$B$3)</f>
        <v>0.004774648293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48.67123642</v>
      </c>
      <c r="C7" s="1" t="s">
        <v>13</v>
      </c>
      <c r="D7" s="1"/>
      <c r="E7" s="1"/>
      <c r="F7" s="1" t="s">
        <v>14</v>
      </c>
      <c r="G7" s="1"/>
      <c r="H7" s="3"/>
    </row>
    <row r="8" ht="15.75" customHeight="1">
      <c r="A8" s="1" t="s">
        <v>15</v>
      </c>
      <c r="B8" s="6">
        <f>B4*B7</f>
        <v>31.63630367</v>
      </c>
      <c r="C8" s="1" t="s">
        <v>16</v>
      </c>
      <c r="D8" s="1"/>
      <c r="E8" s="1"/>
      <c r="F8" s="1" t="s">
        <v>17</v>
      </c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17.22488038</v>
      </c>
      <c r="E12" s="6">
        <f t="shared" ref="E12:E32" si="4">(D12*$B$7)</f>
        <v>838.3562254</v>
      </c>
      <c r="F12" s="6">
        <f t="shared" ref="F12:F32" si="5">MAX(E12-$B$8,0)</f>
        <v>806.7199217</v>
      </c>
      <c r="G12" s="6">
        <f t="shared" ref="G12:G32" si="6">IF(F12&gt;0,D12*$B$1,"")</f>
        <v>124.0191388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1440</v>
      </c>
      <c r="C13" s="1">
        <f t="shared" si="2"/>
        <v>0.72</v>
      </c>
      <c r="D13" s="6">
        <f t="shared" si="3"/>
        <v>15.50239234</v>
      </c>
      <c r="E13" s="6">
        <f t="shared" si="4"/>
        <v>754.5206029</v>
      </c>
      <c r="F13" s="6">
        <f t="shared" si="5"/>
        <v>722.8842992</v>
      </c>
      <c r="G13" s="6">
        <f t="shared" si="6"/>
        <v>111.6172249</v>
      </c>
      <c r="H13" s="6">
        <f t="shared" si="7"/>
        <v>10.69372249</v>
      </c>
      <c r="I13" s="3">
        <f t="shared" si="8"/>
        <v>0.09580709877</v>
      </c>
    </row>
    <row r="14" ht="15.75" customHeight="1">
      <c r="A14" s="3">
        <v>0.2</v>
      </c>
      <c r="B14" s="1">
        <f t="shared" si="1"/>
        <v>2880</v>
      </c>
      <c r="C14" s="1">
        <f t="shared" si="2"/>
        <v>1.44</v>
      </c>
      <c r="D14" s="6">
        <f t="shared" si="3"/>
        <v>13.77990431</v>
      </c>
      <c r="E14" s="6">
        <f t="shared" si="4"/>
        <v>670.6849803</v>
      </c>
      <c r="F14" s="6">
        <f t="shared" si="5"/>
        <v>639.0486767</v>
      </c>
      <c r="G14" s="6">
        <f t="shared" si="6"/>
        <v>99.215311</v>
      </c>
      <c r="H14" s="6">
        <f t="shared" si="7"/>
        <v>18.9070622</v>
      </c>
      <c r="I14" s="3">
        <f t="shared" si="8"/>
        <v>0.1905659722</v>
      </c>
    </row>
    <row r="15" ht="15.75" customHeight="1">
      <c r="A15" s="3">
        <v>0.3</v>
      </c>
      <c r="B15" s="1">
        <f t="shared" si="1"/>
        <v>4320</v>
      </c>
      <c r="C15" s="1">
        <f t="shared" si="2"/>
        <v>2.16</v>
      </c>
      <c r="D15" s="6">
        <f t="shared" si="3"/>
        <v>12.05741627</v>
      </c>
      <c r="E15" s="6">
        <f t="shared" si="4"/>
        <v>586.8493578</v>
      </c>
      <c r="F15" s="6">
        <f t="shared" si="5"/>
        <v>555.2130541</v>
      </c>
      <c r="G15" s="6">
        <f t="shared" si="6"/>
        <v>86.81339713</v>
      </c>
      <c r="H15" s="6">
        <f t="shared" si="7"/>
        <v>24.64001914</v>
      </c>
      <c r="I15" s="3">
        <f t="shared" si="8"/>
        <v>0.283827381</v>
      </c>
    </row>
    <row r="16" ht="15.75" customHeight="1">
      <c r="A16" s="3">
        <v>0.4</v>
      </c>
      <c r="B16" s="1">
        <f t="shared" si="1"/>
        <v>5760</v>
      </c>
      <c r="C16" s="1">
        <f t="shared" si="2"/>
        <v>2.88</v>
      </c>
      <c r="D16" s="6">
        <f t="shared" si="3"/>
        <v>10.33492823</v>
      </c>
      <c r="E16" s="6">
        <f t="shared" si="4"/>
        <v>503.0137352</v>
      </c>
      <c r="F16" s="6">
        <f t="shared" si="5"/>
        <v>471.3774316</v>
      </c>
      <c r="G16" s="6">
        <f t="shared" si="6"/>
        <v>74.41148325</v>
      </c>
      <c r="H16" s="6">
        <f t="shared" si="7"/>
        <v>27.8925933</v>
      </c>
      <c r="I16" s="3">
        <f t="shared" si="8"/>
        <v>0.3748425926</v>
      </c>
    </row>
    <row r="17" ht="15.75" customHeight="1">
      <c r="A17" s="3">
        <v>0.5</v>
      </c>
      <c r="B17" s="1">
        <f t="shared" si="1"/>
        <v>7200</v>
      </c>
      <c r="C17" s="1">
        <f t="shared" si="2"/>
        <v>3.6</v>
      </c>
      <c r="D17" s="6">
        <f t="shared" si="3"/>
        <v>8.612440191</v>
      </c>
      <c r="E17" s="6">
        <f t="shared" si="4"/>
        <v>419.1781127</v>
      </c>
      <c r="F17" s="6">
        <f t="shared" si="5"/>
        <v>387.541809</v>
      </c>
      <c r="G17" s="6">
        <f t="shared" si="6"/>
        <v>62.00956938</v>
      </c>
      <c r="H17" s="6">
        <f t="shared" si="7"/>
        <v>28.66478469</v>
      </c>
      <c r="I17" s="3">
        <f t="shared" si="8"/>
        <v>0.4622638889</v>
      </c>
    </row>
    <row r="18" ht="15.75" customHeight="1">
      <c r="A18" s="3">
        <v>0.55</v>
      </c>
      <c r="B18" s="1">
        <f t="shared" si="1"/>
        <v>7920</v>
      </c>
      <c r="C18" s="1">
        <f t="shared" si="2"/>
        <v>3.96</v>
      </c>
      <c r="D18" s="6">
        <f t="shared" si="3"/>
        <v>7.751196172</v>
      </c>
      <c r="E18" s="6">
        <f t="shared" si="4"/>
        <v>377.2603014</v>
      </c>
      <c r="F18" s="6">
        <f t="shared" si="5"/>
        <v>345.6239978</v>
      </c>
      <c r="G18" s="6">
        <f t="shared" si="6"/>
        <v>55.80861244</v>
      </c>
      <c r="H18" s="6">
        <f t="shared" si="7"/>
        <v>28.12073684</v>
      </c>
      <c r="I18" s="3">
        <f t="shared" si="8"/>
        <v>0.5038780864</v>
      </c>
    </row>
    <row r="19" ht="15.75" customHeight="1">
      <c r="A19" s="3">
        <v>0.6</v>
      </c>
      <c r="B19" s="1">
        <f t="shared" si="1"/>
        <v>8640</v>
      </c>
      <c r="C19" s="1">
        <f t="shared" si="2"/>
        <v>4.32</v>
      </c>
      <c r="D19" s="6">
        <f t="shared" si="3"/>
        <v>6.889952153</v>
      </c>
      <c r="E19" s="6">
        <f t="shared" si="4"/>
        <v>335.3424902</v>
      </c>
      <c r="F19" s="6">
        <f t="shared" si="5"/>
        <v>303.7061865</v>
      </c>
      <c r="G19" s="6">
        <f t="shared" si="6"/>
        <v>49.6076555</v>
      </c>
      <c r="H19" s="6">
        <f t="shared" si="7"/>
        <v>26.9565933</v>
      </c>
      <c r="I19" s="3">
        <f t="shared" si="8"/>
        <v>0.5433958333</v>
      </c>
    </row>
    <row r="20" ht="15.75" customHeight="1">
      <c r="A20" s="3">
        <v>0.65</v>
      </c>
      <c r="B20" s="1">
        <f t="shared" si="1"/>
        <v>9360</v>
      </c>
      <c r="C20" s="1">
        <f t="shared" si="2"/>
        <v>4.68</v>
      </c>
      <c r="D20" s="6">
        <f t="shared" si="3"/>
        <v>6.028708134</v>
      </c>
      <c r="E20" s="6">
        <f t="shared" si="4"/>
        <v>293.4246789</v>
      </c>
      <c r="F20" s="6">
        <f t="shared" si="5"/>
        <v>261.7883752</v>
      </c>
      <c r="G20" s="6">
        <f t="shared" si="6"/>
        <v>43.40669856</v>
      </c>
      <c r="H20" s="6">
        <f t="shared" si="7"/>
        <v>25.17235407</v>
      </c>
      <c r="I20" s="3">
        <f t="shared" si="8"/>
        <v>0.5799186508</v>
      </c>
    </row>
    <row r="21" ht="15.75" customHeight="1">
      <c r="A21" s="3">
        <v>0.7</v>
      </c>
      <c r="B21" s="1">
        <f t="shared" si="1"/>
        <v>10080</v>
      </c>
      <c r="C21" s="1">
        <f t="shared" si="2"/>
        <v>5.04</v>
      </c>
      <c r="D21" s="6">
        <f t="shared" si="3"/>
        <v>5.167464115</v>
      </c>
      <c r="E21" s="6">
        <f t="shared" si="4"/>
        <v>251.5068676</v>
      </c>
      <c r="F21" s="6">
        <f t="shared" si="5"/>
        <v>219.8705639</v>
      </c>
      <c r="G21" s="6">
        <f t="shared" si="6"/>
        <v>37.20574163</v>
      </c>
      <c r="H21" s="6">
        <f t="shared" si="7"/>
        <v>22.76801914</v>
      </c>
      <c r="I21" s="3">
        <f t="shared" si="8"/>
        <v>0.6119490741</v>
      </c>
    </row>
    <row r="22" ht="15.75" customHeight="1">
      <c r="A22" s="3">
        <v>0.725</v>
      </c>
      <c r="B22" s="1">
        <f t="shared" si="1"/>
        <v>10440</v>
      </c>
      <c r="C22" s="1">
        <f t="shared" si="2"/>
        <v>5.22</v>
      </c>
      <c r="D22" s="6">
        <f t="shared" si="3"/>
        <v>4.736842105</v>
      </c>
      <c r="E22" s="6">
        <f t="shared" si="4"/>
        <v>230.547962</v>
      </c>
      <c r="F22" s="6">
        <f t="shared" si="5"/>
        <v>198.9116583</v>
      </c>
      <c r="G22" s="6">
        <f t="shared" si="6"/>
        <v>34.10526316</v>
      </c>
      <c r="H22" s="6">
        <f t="shared" si="7"/>
        <v>21.33331579</v>
      </c>
      <c r="I22" s="3">
        <f t="shared" si="8"/>
        <v>0.6255138889</v>
      </c>
    </row>
    <row r="23" ht="15.75" customHeight="1">
      <c r="A23" s="3">
        <v>0.75</v>
      </c>
      <c r="B23" s="1">
        <f t="shared" si="1"/>
        <v>10800</v>
      </c>
      <c r="C23" s="1">
        <f t="shared" si="2"/>
        <v>5.4</v>
      </c>
      <c r="D23" s="6">
        <f t="shared" si="3"/>
        <v>4.306220096</v>
      </c>
      <c r="E23" s="6">
        <f t="shared" si="4"/>
        <v>209.5890564</v>
      </c>
      <c r="F23" s="6">
        <f t="shared" si="5"/>
        <v>177.9527527</v>
      </c>
      <c r="G23" s="6">
        <f t="shared" si="6"/>
        <v>31.00478469</v>
      </c>
      <c r="H23" s="6">
        <f t="shared" si="7"/>
        <v>19.74358852</v>
      </c>
      <c r="I23" s="3">
        <f t="shared" si="8"/>
        <v>0.6367916667</v>
      </c>
    </row>
    <row r="24" ht="15.75" customHeight="1">
      <c r="A24" s="3">
        <v>0.775</v>
      </c>
      <c r="B24" s="1">
        <f t="shared" si="1"/>
        <v>11160</v>
      </c>
      <c r="C24" s="1">
        <f t="shared" si="2"/>
        <v>5.58</v>
      </c>
      <c r="D24" s="6">
        <f t="shared" si="3"/>
        <v>3.875598086</v>
      </c>
      <c r="E24" s="6">
        <f t="shared" si="4"/>
        <v>188.6301507</v>
      </c>
      <c r="F24" s="6">
        <f t="shared" si="5"/>
        <v>156.993847</v>
      </c>
      <c r="G24" s="6">
        <f t="shared" si="6"/>
        <v>27.90430622</v>
      </c>
      <c r="H24" s="6">
        <f t="shared" si="7"/>
        <v>17.99883732</v>
      </c>
      <c r="I24" s="3">
        <f t="shared" si="8"/>
        <v>0.6450200617</v>
      </c>
    </row>
    <row r="25" ht="15.75" customHeight="1">
      <c r="A25" s="3">
        <v>0.8</v>
      </c>
      <c r="B25" s="1">
        <f t="shared" si="1"/>
        <v>11520</v>
      </c>
      <c r="C25" s="1">
        <f t="shared" si="2"/>
        <v>5.76</v>
      </c>
      <c r="D25" s="6">
        <f t="shared" si="3"/>
        <v>3.444976077</v>
      </c>
      <c r="E25" s="6">
        <f t="shared" si="4"/>
        <v>167.6712451</v>
      </c>
      <c r="F25" s="6">
        <f t="shared" si="5"/>
        <v>136.0349414</v>
      </c>
      <c r="G25" s="6">
        <f t="shared" si="6"/>
        <v>24.80382775</v>
      </c>
      <c r="H25" s="6">
        <f t="shared" si="7"/>
        <v>16.0990622</v>
      </c>
      <c r="I25" s="3">
        <f t="shared" si="8"/>
        <v>0.6490555556</v>
      </c>
    </row>
    <row r="26" ht="15.75" customHeight="1">
      <c r="A26" s="3">
        <v>0.825</v>
      </c>
      <c r="B26" s="1">
        <f t="shared" si="1"/>
        <v>11880</v>
      </c>
      <c r="C26" s="1">
        <f t="shared" si="2"/>
        <v>5.94</v>
      </c>
      <c r="D26" s="6">
        <f t="shared" si="3"/>
        <v>3.014354067</v>
      </c>
      <c r="E26" s="6">
        <f t="shared" si="4"/>
        <v>146.7123394</v>
      </c>
      <c r="F26" s="6">
        <f t="shared" si="5"/>
        <v>115.0760358</v>
      </c>
      <c r="G26" s="6">
        <f t="shared" si="6"/>
        <v>21.70334928</v>
      </c>
      <c r="H26" s="6">
        <f t="shared" si="7"/>
        <v>14.04426316</v>
      </c>
      <c r="I26" s="3">
        <f t="shared" si="8"/>
        <v>0.6471011905</v>
      </c>
    </row>
    <row r="27" ht="15.75" customHeight="1">
      <c r="A27" s="3">
        <v>0.85</v>
      </c>
      <c r="B27" s="1">
        <f t="shared" si="1"/>
        <v>12240</v>
      </c>
      <c r="C27" s="1">
        <f t="shared" si="2"/>
        <v>6.12</v>
      </c>
      <c r="D27" s="6">
        <f t="shared" si="3"/>
        <v>2.583732057</v>
      </c>
      <c r="E27" s="6">
        <f t="shared" si="4"/>
        <v>125.7534338</v>
      </c>
      <c r="F27" s="6">
        <f t="shared" si="5"/>
        <v>94.11713014</v>
      </c>
      <c r="G27" s="6">
        <f t="shared" si="6"/>
        <v>18.60287081</v>
      </c>
      <c r="H27" s="6">
        <f t="shared" si="7"/>
        <v>11.83444019</v>
      </c>
      <c r="I27" s="3">
        <f t="shared" si="8"/>
        <v>0.636162037</v>
      </c>
    </row>
    <row r="28" ht="15.75" customHeight="1">
      <c r="A28" s="3">
        <v>0.875</v>
      </c>
      <c r="B28" s="1">
        <f t="shared" si="1"/>
        <v>12600</v>
      </c>
      <c r="C28" s="1">
        <f t="shared" si="2"/>
        <v>6.3</v>
      </c>
      <c r="D28" s="6">
        <f t="shared" si="3"/>
        <v>2.153110048</v>
      </c>
      <c r="E28" s="6">
        <f t="shared" si="4"/>
        <v>104.7945282</v>
      </c>
      <c r="F28" s="6">
        <f t="shared" si="5"/>
        <v>73.1582245</v>
      </c>
      <c r="G28" s="6">
        <f t="shared" si="6"/>
        <v>15.50239234</v>
      </c>
      <c r="H28" s="6">
        <f t="shared" si="7"/>
        <v>9.469593301</v>
      </c>
      <c r="I28" s="3">
        <f t="shared" si="8"/>
        <v>0.6108472222</v>
      </c>
    </row>
    <row r="29" ht="15.75" customHeight="1">
      <c r="A29" s="3">
        <v>0.9</v>
      </c>
      <c r="B29" s="1">
        <f t="shared" si="1"/>
        <v>12960</v>
      </c>
      <c r="C29" s="1">
        <f t="shared" si="2"/>
        <v>6.48</v>
      </c>
      <c r="D29" s="6">
        <f t="shared" si="3"/>
        <v>1.722488038</v>
      </c>
      <c r="E29" s="6">
        <f t="shared" si="4"/>
        <v>83.83562254</v>
      </c>
      <c r="F29" s="6">
        <f t="shared" si="5"/>
        <v>52.19931887</v>
      </c>
      <c r="G29" s="6">
        <f t="shared" si="6"/>
        <v>12.40191388</v>
      </c>
      <c r="H29" s="6">
        <f t="shared" si="7"/>
        <v>6.949722488</v>
      </c>
      <c r="I29" s="3">
        <f t="shared" si="8"/>
        <v>0.560375</v>
      </c>
    </row>
    <row r="30" ht="15.75" customHeight="1">
      <c r="A30" s="3">
        <v>0.925</v>
      </c>
      <c r="B30" s="1">
        <f t="shared" si="1"/>
        <v>13320</v>
      </c>
      <c r="C30" s="1">
        <f t="shared" si="2"/>
        <v>6.66</v>
      </c>
      <c r="D30" s="6">
        <f t="shared" si="3"/>
        <v>1.291866029</v>
      </c>
      <c r="E30" s="6">
        <f t="shared" si="4"/>
        <v>62.87671691</v>
      </c>
      <c r="F30" s="6">
        <f t="shared" si="5"/>
        <v>31.24041323</v>
      </c>
      <c r="G30" s="6">
        <f t="shared" si="6"/>
        <v>9.301435407</v>
      </c>
      <c r="H30" s="6">
        <f t="shared" si="7"/>
        <v>4.274827751</v>
      </c>
      <c r="I30" s="3">
        <f t="shared" si="8"/>
        <v>0.459587963</v>
      </c>
    </row>
    <row r="31" ht="15.75" customHeight="1">
      <c r="A31" s="3">
        <v>0.95</v>
      </c>
      <c r="B31" s="1">
        <f t="shared" si="1"/>
        <v>13680</v>
      </c>
      <c r="C31" s="1">
        <f t="shared" si="2"/>
        <v>6.84</v>
      </c>
      <c r="D31" s="6">
        <f t="shared" si="3"/>
        <v>0.8612440191</v>
      </c>
      <c r="E31" s="6">
        <f t="shared" si="4"/>
        <v>41.91781127</v>
      </c>
      <c r="F31" s="6">
        <f t="shared" si="5"/>
        <v>10.2815076</v>
      </c>
      <c r="G31" s="6">
        <f t="shared" si="6"/>
        <v>6.200956938</v>
      </c>
      <c r="H31" s="6">
        <f t="shared" si="7"/>
        <v>1.444909091</v>
      </c>
      <c r="I31" s="3">
        <f t="shared" si="8"/>
        <v>0.2330138889</v>
      </c>
    </row>
    <row r="32" ht="15.75" customHeight="1">
      <c r="A32" s="3">
        <v>0.975</v>
      </c>
      <c r="B32" s="1">
        <f t="shared" si="1"/>
        <v>14040</v>
      </c>
      <c r="C32" s="1">
        <f t="shared" si="2"/>
        <v>7.02</v>
      </c>
      <c r="D32" s="6">
        <f t="shared" si="3"/>
        <v>0.4306220096</v>
      </c>
      <c r="E32" s="6">
        <f t="shared" si="4"/>
        <v>20.95890564</v>
      </c>
      <c r="F32" s="6">
        <f t="shared" si="5"/>
        <v>0</v>
      </c>
      <c r="G32" s="6" t="str">
        <f t="shared" si="6"/>
        <v/>
      </c>
      <c r="H32" s="6" t="str">
        <f t="shared" si="7"/>
        <v/>
      </c>
      <c r="I32" s="3" t="str">
        <f t="shared" si="8"/>
        <v/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11.11"/>
    <col customWidth="1" min="3" max="3" width="13.0"/>
    <col customWidth="1" min="4" max="4" width="14.44"/>
    <col customWidth="1" min="5" max="5" width="16.67"/>
    <col customWidth="1" min="6" max="6" width="15.11"/>
    <col customWidth="1" min="7" max="8" width="14.67"/>
    <col customWidth="1" min="9" max="26" width="10.56"/>
  </cols>
  <sheetData>
    <row r="1" ht="15.75" customHeight="1">
      <c r="A1" s="1" t="s">
        <v>0</v>
      </c>
      <c r="B1" s="2">
        <v>7.2</v>
      </c>
      <c r="C1" s="1" t="s">
        <v>1</v>
      </c>
      <c r="D1" s="1"/>
      <c r="E1" s="1"/>
      <c r="F1" s="1"/>
      <c r="G1" s="1"/>
      <c r="H1" s="3"/>
    </row>
    <row r="2" ht="15.75" customHeight="1">
      <c r="A2" s="1" t="s">
        <v>3</v>
      </c>
      <c r="B2" s="4">
        <v>0.057</v>
      </c>
      <c r="C2" s="1" t="s">
        <v>4</v>
      </c>
      <c r="D2" s="1"/>
      <c r="E2" s="1"/>
      <c r="F2" s="1"/>
      <c r="G2" s="1"/>
      <c r="H2" s="3"/>
    </row>
    <row r="3" ht="15.75" customHeight="1">
      <c r="A3" s="1" t="s">
        <v>6</v>
      </c>
      <c r="B3" s="2">
        <v>4500.0</v>
      </c>
      <c r="C3" s="1" t="s">
        <v>6</v>
      </c>
      <c r="D3" s="1"/>
      <c r="E3" s="1"/>
      <c r="F3" s="1"/>
      <c r="G3" s="1"/>
      <c r="H3" s="3"/>
    </row>
    <row r="4" ht="15.75" customHeight="1">
      <c r="A4" s="1" t="s">
        <v>7</v>
      </c>
      <c r="B4" s="2">
        <v>2.0</v>
      </c>
      <c r="C4" s="1" t="s">
        <v>8</v>
      </c>
      <c r="D4" s="1"/>
      <c r="E4" s="1"/>
      <c r="F4" s="1"/>
      <c r="G4" s="1"/>
      <c r="H4" s="3"/>
    </row>
    <row r="5" ht="15.75" customHeight="1">
      <c r="A5" s="1"/>
      <c r="B5" s="1"/>
      <c r="C5" s="1"/>
      <c r="D5" s="1"/>
      <c r="E5" s="1"/>
      <c r="F5" s="1"/>
      <c r="G5" s="1"/>
      <c r="H5" s="3"/>
    </row>
    <row r="6" ht="15.75" customHeight="1">
      <c r="A6" s="1" t="s">
        <v>11</v>
      </c>
      <c r="B6" s="1">
        <f>60/(2*PI()*$B$3)</f>
        <v>0.002122065908</v>
      </c>
      <c r="C6" s="1" t="s">
        <v>12</v>
      </c>
      <c r="D6" s="1"/>
      <c r="E6" s="1"/>
      <c r="F6" s="1"/>
      <c r="G6" s="1"/>
      <c r="H6" s="3"/>
    </row>
    <row r="7" ht="15.75" customHeight="1">
      <c r="A7" s="1" t="s">
        <v>11</v>
      </c>
      <c r="B7" s="5">
        <f>$B$6*100/9.81*1000</f>
        <v>21.63166063</v>
      </c>
      <c r="C7" s="1" t="s">
        <v>13</v>
      </c>
      <c r="D7" s="1"/>
      <c r="E7" s="1"/>
      <c r="F7" s="1"/>
      <c r="G7" s="1"/>
      <c r="H7" s="3"/>
    </row>
    <row r="8" ht="15.75" customHeight="1">
      <c r="A8" s="1" t="s">
        <v>15</v>
      </c>
      <c r="B8" s="6">
        <f>B4*B7</f>
        <v>43.26332126</v>
      </c>
      <c r="C8" s="1" t="s">
        <v>16</v>
      </c>
      <c r="D8" s="1"/>
      <c r="E8" s="1"/>
      <c r="F8" s="1"/>
      <c r="G8" s="1"/>
      <c r="H8" s="3"/>
    </row>
    <row r="9" ht="15.75" customHeight="1">
      <c r="A9" s="1"/>
      <c r="B9" s="1"/>
      <c r="C9" s="1"/>
      <c r="D9" s="1"/>
      <c r="E9" s="1"/>
      <c r="F9" s="1"/>
      <c r="G9" s="1"/>
      <c r="H9" s="3"/>
    </row>
    <row r="10" ht="15.75" customHeight="1">
      <c r="A10" s="7"/>
      <c r="B10" s="7"/>
      <c r="C10" s="7" t="s">
        <v>18</v>
      </c>
      <c r="D10" s="7" t="s">
        <v>19</v>
      </c>
      <c r="E10" s="7" t="s">
        <v>20</v>
      </c>
      <c r="F10" s="7" t="s">
        <v>21</v>
      </c>
      <c r="G10" s="7" t="s">
        <v>22</v>
      </c>
      <c r="H10" s="7" t="s">
        <v>23</v>
      </c>
      <c r="I10" s="8" t="s">
        <v>24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 t="s">
        <v>25</v>
      </c>
      <c r="B11" s="7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7" t="s">
        <v>31</v>
      </c>
      <c r="H11" s="7" t="s">
        <v>32</v>
      </c>
      <c r="I11" s="8" t="s">
        <v>33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">
        <v>0.0</v>
      </c>
      <c r="B12" s="1">
        <f t="shared" ref="B12:B32" si="1">A12*$B$1*$B$3</f>
        <v>0</v>
      </c>
      <c r="C12" s="1">
        <f t="shared" ref="C12:C32" si="2">B12/$B$3</f>
        <v>0</v>
      </c>
      <c r="D12" s="6">
        <f t="shared" ref="D12:D32" si="3">($B$1-C12)/$B$2</f>
        <v>126.3157895</v>
      </c>
      <c r="E12" s="6">
        <f t="shared" ref="E12:E32" si="4">(D12*$B$7)</f>
        <v>2732.42029</v>
      </c>
      <c r="F12" s="6">
        <f t="shared" ref="F12:F32" si="5">MAX(E12-$B$8,0)</f>
        <v>2689.156969</v>
      </c>
      <c r="G12" s="6">
        <f t="shared" ref="G12:G32" si="6">IF(F12&gt;0,D12*$B$1,"")</f>
        <v>909.4736842</v>
      </c>
      <c r="H12" s="6">
        <f t="shared" ref="H12:H32" si="7">IF(F12&gt;0,C12*(D12-$B$4),"")</f>
        <v>0</v>
      </c>
      <c r="I12" s="3">
        <f t="shared" ref="I12:I32" si="8">IF(F12&gt;0,H12/G12,"")</f>
        <v>0</v>
      </c>
    </row>
    <row r="13" ht="15.75" customHeight="1">
      <c r="A13" s="3">
        <v>0.1</v>
      </c>
      <c r="B13" s="1">
        <f t="shared" si="1"/>
        <v>3240</v>
      </c>
      <c r="C13" s="1">
        <f t="shared" si="2"/>
        <v>0.72</v>
      </c>
      <c r="D13" s="6">
        <f t="shared" si="3"/>
        <v>113.6842105</v>
      </c>
      <c r="E13" s="6">
        <f t="shared" si="4"/>
        <v>2459.178261</v>
      </c>
      <c r="F13" s="6">
        <f t="shared" si="5"/>
        <v>2415.91494</v>
      </c>
      <c r="G13" s="6">
        <f t="shared" si="6"/>
        <v>818.5263158</v>
      </c>
      <c r="H13" s="6">
        <f t="shared" si="7"/>
        <v>80.41263158</v>
      </c>
      <c r="I13" s="3">
        <f t="shared" si="8"/>
        <v>0.09824074074</v>
      </c>
    </row>
    <row r="14" ht="15.75" customHeight="1">
      <c r="A14" s="3">
        <v>0.2</v>
      </c>
      <c r="B14" s="1">
        <f t="shared" si="1"/>
        <v>6480</v>
      </c>
      <c r="C14" s="1">
        <f t="shared" si="2"/>
        <v>1.44</v>
      </c>
      <c r="D14" s="6">
        <f t="shared" si="3"/>
        <v>101.0526316</v>
      </c>
      <c r="E14" s="6">
        <f t="shared" si="4"/>
        <v>2185.936232</v>
      </c>
      <c r="F14" s="6">
        <f t="shared" si="5"/>
        <v>2142.672911</v>
      </c>
      <c r="G14" s="6">
        <f t="shared" si="6"/>
        <v>727.5789474</v>
      </c>
      <c r="H14" s="6">
        <f t="shared" si="7"/>
        <v>142.6357895</v>
      </c>
      <c r="I14" s="3">
        <f t="shared" si="8"/>
        <v>0.1960416667</v>
      </c>
    </row>
    <row r="15" ht="15.75" customHeight="1">
      <c r="A15" s="3">
        <v>0.3</v>
      </c>
      <c r="B15" s="1">
        <f t="shared" si="1"/>
        <v>9720</v>
      </c>
      <c r="C15" s="1">
        <f t="shared" si="2"/>
        <v>2.16</v>
      </c>
      <c r="D15" s="6">
        <f t="shared" si="3"/>
        <v>88.42105263</v>
      </c>
      <c r="E15" s="6">
        <f t="shared" si="4"/>
        <v>1912.694203</v>
      </c>
      <c r="F15" s="6">
        <f t="shared" si="5"/>
        <v>1869.430882</v>
      </c>
      <c r="G15" s="6">
        <f t="shared" si="6"/>
        <v>636.6315789</v>
      </c>
      <c r="H15" s="6">
        <f t="shared" si="7"/>
        <v>186.6694737</v>
      </c>
      <c r="I15" s="3">
        <f t="shared" si="8"/>
        <v>0.2932142857</v>
      </c>
    </row>
    <row r="16" ht="15.75" customHeight="1">
      <c r="A16" s="3">
        <v>0.4</v>
      </c>
      <c r="B16" s="1">
        <f t="shared" si="1"/>
        <v>12960</v>
      </c>
      <c r="C16" s="1">
        <f t="shared" si="2"/>
        <v>2.88</v>
      </c>
      <c r="D16" s="6">
        <f t="shared" si="3"/>
        <v>75.78947368</v>
      </c>
      <c r="E16" s="6">
        <f t="shared" si="4"/>
        <v>1639.452174</v>
      </c>
      <c r="F16" s="6">
        <f t="shared" si="5"/>
        <v>1596.188853</v>
      </c>
      <c r="G16" s="6">
        <f t="shared" si="6"/>
        <v>545.6842105</v>
      </c>
      <c r="H16" s="6">
        <f t="shared" si="7"/>
        <v>212.5136842</v>
      </c>
      <c r="I16" s="3">
        <f t="shared" si="8"/>
        <v>0.3894444444</v>
      </c>
    </row>
    <row r="17" ht="15.75" customHeight="1">
      <c r="A17" s="3">
        <v>0.5</v>
      </c>
      <c r="B17" s="1">
        <f t="shared" si="1"/>
        <v>16200</v>
      </c>
      <c r="C17" s="1">
        <f t="shared" si="2"/>
        <v>3.6</v>
      </c>
      <c r="D17" s="6">
        <f t="shared" si="3"/>
        <v>63.15789474</v>
      </c>
      <c r="E17" s="6">
        <f t="shared" si="4"/>
        <v>1366.210145</v>
      </c>
      <c r="F17" s="6">
        <f t="shared" si="5"/>
        <v>1322.946824</v>
      </c>
      <c r="G17" s="6">
        <f t="shared" si="6"/>
        <v>454.7368421</v>
      </c>
      <c r="H17" s="6">
        <f t="shared" si="7"/>
        <v>220.1684211</v>
      </c>
      <c r="I17" s="3">
        <f t="shared" si="8"/>
        <v>0.4841666667</v>
      </c>
    </row>
    <row r="18" ht="15.75" customHeight="1">
      <c r="A18" s="3">
        <v>0.55</v>
      </c>
      <c r="B18" s="1">
        <f t="shared" si="1"/>
        <v>17820</v>
      </c>
      <c r="C18" s="1">
        <f t="shared" si="2"/>
        <v>3.96</v>
      </c>
      <c r="D18" s="6">
        <f t="shared" si="3"/>
        <v>56.84210526</v>
      </c>
      <c r="E18" s="6">
        <f t="shared" si="4"/>
        <v>1229.589131</v>
      </c>
      <c r="F18" s="6">
        <f t="shared" si="5"/>
        <v>1186.325809</v>
      </c>
      <c r="G18" s="6">
        <f t="shared" si="6"/>
        <v>409.2631579</v>
      </c>
      <c r="H18" s="6">
        <f t="shared" si="7"/>
        <v>217.1747368</v>
      </c>
      <c r="I18" s="3">
        <f t="shared" si="8"/>
        <v>0.5306481481</v>
      </c>
    </row>
    <row r="19" ht="15.75" customHeight="1">
      <c r="A19" s="3">
        <v>0.6</v>
      </c>
      <c r="B19" s="1">
        <f t="shared" si="1"/>
        <v>19440</v>
      </c>
      <c r="C19" s="1">
        <f t="shared" si="2"/>
        <v>4.32</v>
      </c>
      <c r="D19" s="6">
        <f t="shared" si="3"/>
        <v>50.52631579</v>
      </c>
      <c r="E19" s="6">
        <f t="shared" si="4"/>
        <v>1092.968116</v>
      </c>
      <c r="F19" s="6">
        <f t="shared" si="5"/>
        <v>1049.704795</v>
      </c>
      <c r="G19" s="6">
        <f t="shared" si="6"/>
        <v>363.7894737</v>
      </c>
      <c r="H19" s="6">
        <f t="shared" si="7"/>
        <v>209.6336842</v>
      </c>
      <c r="I19" s="3">
        <f t="shared" si="8"/>
        <v>0.57625</v>
      </c>
    </row>
    <row r="20" ht="15.75" customHeight="1">
      <c r="A20" s="3">
        <v>0.65</v>
      </c>
      <c r="B20" s="1">
        <f t="shared" si="1"/>
        <v>21060</v>
      </c>
      <c r="C20" s="1">
        <f t="shared" si="2"/>
        <v>4.68</v>
      </c>
      <c r="D20" s="6">
        <f t="shared" si="3"/>
        <v>44.21052632</v>
      </c>
      <c r="E20" s="6">
        <f t="shared" si="4"/>
        <v>956.3471016</v>
      </c>
      <c r="F20" s="6">
        <f t="shared" si="5"/>
        <v>913.0837803</v>
      </c>
      <c r="G20" s="6">
        <f t="shared" si="6"/>
        <v>318.3157895</v>
      </c>
      <c r="H20" s="6">
        <f t="shared" si="7"/>
        <v>197.5452632</v>
      </c>
      <c r="I20" s="3">
        <f t="shared" si="8"/>
        <v>0.6205952381</v>
      </c>
    </row>
    <row r="21" ht="15.75" customHeight="1">
      <c r="A21" s="3">
        <v>0.7</v>
      </c>
      <c r="B21" s="1">
        <f t="shared" si="1"/>
        <v>22680</v>
      </c>
      <c r="C21" s="1">
        <f t="shared" si="2"/>
        <v>5.04</v>
      </c>
      <c r="D21" s="6">
        <f t="shared" si="3"/>
        <v>37.89473684</v>
      </c>
      <c r="E21" s="6">
        <f t="shared" si="4"/>
        <v>819.7260871</v>
      </c>
      <c r="F21" s="6">
        <f t="shared" si="5"/>
        <v>776.4627658</v>
      </c>
      <c r="G21" s="6">
        <f t="shared" si="6"/>
        <v>272.8421053</v>
      </c>
      <c r="H21" s="6">
        <f t="shared" si="7"/>
        <v>180.9094737</v>
      </c>
      <c r="I21" s="3">
        <f t="shared" si="8"/>
        <v>0.6630555556</v>
      </c>
    </row>
    <row r="22" ht="15.75" customHeight="1">
      <c r="A22" s="3">
        <v>0.725</v>
      </c>
      <c r="B22" s="1">
        <f t="shared" si="1"/>
        <v>23490</v>
      </c>
      <c r="C22" s="1">
        <f t="shared" si="2"/>
        <v>5.22</v>
      </c>
      <c r="D22" s="6">
        <f t="shared" si="3"/>
        <v>34.73684211</v>
      </c>
      <c r="E22" s="6">
        <f t="shared" si="4"/>
        <v>751.4155798</v>
      </c>
      <c r="F22" s="6">
        <f t="shared" si="5"/>
        <v>708.1522585</v>
      </c>
      <c r="G22" s="6">
        <f t="shared" si="6"/>
        <v>250.1052632</v>
      </c>
      <c r="H22" s="6">
        <f t="shared" si="7"/>
        <v>170.8863158</v>
      </c>
      <c r="I22" s="3">
        <f t="shared" si="8"/>
        <v>0.6832575758</v>
      </c>
    </row>
    <row r="23" ht="15.75" customHeight="1">
      <c r="A23" s="3">
        <v>0.75</v>
      </c>
      <c r="B23" s="1">
        <f t="shared" si="1"/>
        <v>24300</v>
      </c>
      <c r="C23" s="1">
        <f t="shared" si="2"/>
        <v>5.4</v>
      </c>
      <c r="D23" s="6">
        <f t="shared" si="3"/>
        <v>31.57894737</v>
      </c>
      <c r="E23" s="6">
        <f t="shared" si="4"/>
        <v>683.1050726</v>
      </c>
      <c r="F23" s="6">
        <f t="shared" si="5"/>
        <v>639.8417513</v>
      </c>
      <c r="G23" s="6">
        <f t="shared" si="6"/>
        <v>227.3684211</v>
      </c>
      <c r="H23" s="6">
        <f t="shared" si="7"/>
        <v>159.7263158</v>
      </c>
      <c r="I23" s="3">
        <f t="shared" si="8"/>
        <v>0.7025</v>
      </c>
    </row>
    <row r="24" ht="15.75" customHeight="1">
      <c r="A24" s="3">
        <v>0.775</v>
      </c>
      <c r="B24" s="1">
        <f t="shared" si="1"/>
        <v>25110</v>
      </c>
      <c r="C24" s="1">
        <f t="shared" si="2"/>
        <v>5.58</v>
      </c>
      <c r="D24" s="6">
        <f t="shared" si="3"/>
        <v>28.42105263</v>
      </c>
      <c r="E24" s="6">
        <f t="shared" si="4"/>
        <v>614.7945653</v>
      </c>
      <c r="F24" s="6">
        <f t="shared" si="5"/>
        <v>571.531244</v>
      </c>
      <c r="G24" s="6">
        <f t="shared" si="6"/>
        <v>204.6315789</v>
      </c>
      <c r="H24" s="6">
        <f t="shared" si="7"/>
        <v>147.4294737</v>
      </c>
      <c r="I24" s="3">
        <f t="shared" si="8"/>
        <v>0.720462963</v>
      </c>
    </row>
    <row r="25" ht="15.75" customHeight="1">
      <c r="A25" s="3">
        <v>0.8</v>
      </c>
      <c r="B25" s="1">
        <f t="shared" si="1"/>
        <v>25920</v>
      </c>
      <c r="C25" s="1">
        <f t="shared" si="2"/>
        <v>5.76</v>
      </c>
      <c r="D25" s="6">
        <f t="shared" si="3"/>
        <v>25.26315789</v>
      </c>
      <c r="E25" s="6">
        <f t="shared" si="4"/>
        <v>546.484058</v>
      </c>
      <c r="F25" s="6">
        <f t="shared" si="5"/>
        <v>503.2207368</v>
      </c>
      <c r="G25" s="6">
        <f t="shared" si="6"/>
        <v>181.8947368</v>
      </c>
      <c r="H25" s="6">
        <f t="shared" si="7"/>
        <v>133.9957895</v>
      </c>
      <c r="I25" s="3">
        <f t="shared" si="8"/>
        <v>0.7366666667</v>
      </c>
    </row>
    <row r="26" ht="15.75" customHeight="1">
      <c r="A26" s="3">
        <v>0.825</v>
      </c>
      <c r="B26" s="1">
        <f t="shared" si="1"/>
        <v>26730</v>
      </c>
      <c r="C26" s="1">
        <f t="shared" si="2"/>
        <v>5.94</v>
      </c>
      <c r="D26" s="6">
        <f t="shared" si="3"/>
        <v>22.10526316</v>
      </c>
      <c r="E26" s="6">
        <f t="shared" si="4"/>
        <v>478.1735508</v>
      </c>
      <c r="F26" s="6">
        <f t="shared" si="5"/>
        <v>434.9102295</v>
      </c>
      <c r="G26" s="6">
        <f t="shared" si="6"/>
        <v>159.1578947</v>
      </c>
      <c r="H26" s="6">
        <f t="shared" si="7"/>
        <v>119.4252632</v>
      </c>
      <c r="I26" s="3">
        <f t="shared" si="8"/>
        <v>0.7503571429</v>
      </c>
    </row>
    <row r="27" ht="15.75" customHeight="1">
      <c r="A27" s="3">
        <v>0.85</v>
      </c>
      <c r="B27" s="1">
        <f t="shared" si="1"/>
        <v>27540</v>
      </c>
      <c r="C27" s="1">
        <f t="shared" si="2"/>
        <v>6.12</v>
      </c>
      <c r="D27" s="6">
        <f t="shared" si="3"/>
        <v>18.94736842</v>
      </c>
      <c r="E27" s="6">
        <f t="shared" si="4"/>
        <v>409.8630435</v>
      </c>
      <c r="F27" s="6">
        <f t="shared" si="5"/>
        <v>366.5997223</v>
      </c>
      <c r="G27" s="6">
        <f t="shared" si="6"/>
        <v>136.4210526</v>
      </c>
      <c r="H27" s="6">
        <f t="shared" si="7"/>
        <v>103.7178947</v>
      </c>
      <c r="I27" s="3">
        <f t="shared" si="8"/>
        <v>0.7602777778</v>
      </c>
    </row>
    <row r="28" ht="15.75" customHeight="1">
      <c r="A28" s="3">
        <v>0.875</v>
      </c>
      <c r="B28" s="1">
        <f t="shared" si="1"/>
        <v>28350</v>
      </c>
      <c r="C28" s="1">
        <f t="shared" si="2"/>
        <v>6.3</v>
      </c>
      <c r="D28" s="6">
        <f t="shared" si="3"/>
        <v>15.78947368</v>
      </c>
      <c r="E28" s="6">
        <f t="shared" si="4"/>
        <v>341.5525363</v>
      </c>
      <c r="F28" s="6">
        <f t="shared" si="5"/>
        <v>298.289215</v>
      </c>
      <c r="G28" s="6">
        <f t="shared" si="6"/>
        <v>113.6842105</v>
      </c>
      <c r="H28" s="6">
        <f t="shared" si="7"/>
        <v>86.87368421</v>
      </c>
      <c r="I28" s="3">
        <f t="shared" si="8"/>
        <v>0.7641666667</v>
      </c>
    </row>
    <row r="29" ht="15.75" customHeight="1">
      <c r="A29" s="3">
        <v>0.9</v>
      </c>
      <c r="B29" s="1">
        <f t="shared" si="1"/>
        <v>29160</v>
      </c>
      <c r="C29" s="1">
        <f t="shared" si="2"/>
        <v>6.48</v>
      </c>
      <c r="D29" s="6">
        <f t="shared" si="3"/>
        <v>12.63157895</v>
      </c>
      <c r="E29" s="6">
        <f t="shared" si="4"/>
        <v>273.242029</v>
      </c>
      <c r="F29" s="6">
        <f t="shared" si="5"/>
        <v>229.9787078</v>
      </c>
      <c r="G29" s="6">
        <f t="shared" si="6"/>
        <v>90.94736842</v>
      </c>
      <c r="H29" s="6">
        <f t="shared" si="7"/>
        <v>68.89263158</v>
      </c>
      <c r="I29" s="3">
        <f t="shared" si="8"/>
        <v>0.7575</v>
      </c>
    </row>
    <row r="30" ht="15.75" customHeight="1">
      <c r="A30" s="3">
        <v>0.925</v>
      </c>
      <c r="B30" s="1">
        <f t="shared" si="1"/>
        <v>29970</v>
      </c>
      <c r="C30" s="1">
        <f t="shared" si="2"/>
        <v>6.66</v>
      </c>
      <c r="D30" s="6">
        <f t="shared" si="3"/>
        <v>9.473684211</v>
      </c>
      <c r="E30" s="6">
        <f t="shared" si="4"/>
        <v>204.9315218</v>
      </c>
      <c r="F30" s="6">
        <f t="shared" si="5"/>
        <v>161.6682005</v>
      </c>
      <c r="G30" s="6">
        <f t="shared" si="6"/>
        <v>68.21052632</v>
      </c>
      <c r="H30" s="6">
        <f t="shared" si="7"/>
        <v>49.77473684</v>
      </c>
      <c r="I30" s="3">
        <f t="shared" si="8"/>
        <v>0.7297222222</v>
      </c>
    </row>
    <row r="31" ht="15.75" customHeight="1">
      <c r="A31" s="3">
        <v>0.95</v>
      </c>
      <c r="B31" s="1">
        <f t="shared" si="1"/>
        <v>30780</v>
      </c>
      <c r="C31" s="1">
        <f t="shared" si="2"/>
        <v>6.84</v>
      </c>
      <c r="D31" s="6">
        <f t="shared" si="3"/>
        <v>6.315789474</v>
      </c>
      <c r="E31" s="6">
        <f t="shared" si="4"/>
        <v>136.6210145</v>
      </c>
      <c r="F31" s="6">
        <f t="shared" si="5"/>
        <v>93.35769325</v>
      </c>
      <c r="G31" s="6">
        <f t="shared" si="6"/>
        <v>45.47368421</v>
      </c>
      <c r="H31" s="6">
        <f t="shared" si="7"/>
        <v>29.52</v>
      </c>
      <c r="I31" s="3">
        <f t="shared" si="8"/>
        <v>0.6491666667</v>
      </c>
    </row>
    <row r="32" ht="15.75" customHeight="1">
      <c r="A32" s="3">
        <v>0.975</v>
      </c>
      <c r="B32" s="1">
        <f t="shared" si="1"/>
        <v>31590</v>
      </c>
      <c r="C32" s="1">
        <f t="shared" si="2"/>
        <v>7.02</v>
      </c>
      <c r="D32" s="6">
        <f t="shared" si="3"/>
        <v>3.157894737</v>
      </c>
      <c r="E32" s="6">
        <f t="shared" si="4"/>
        <v>68.31050726</v>
      </c>
      <c r="F32" s="6">
        <f t="shared" si="5"/>
        <v>25.04718599</v>
      </c>
      <c r="G32" s="6">
        <f t="shared" si="6"/>
        <v>22.73684211</v>
      </c>
      <c r="H32" s="6">
        <f t="shared" si="7"/>
        <v>8.128421053</v>
      </c>
      <c r="I32" s="3">
        <f t="shared" si="8"/>
        <v>0.3575</v>
      </c>
    </row>
    <row r="33" ht="15.75" customHeight="1">
      <c r="A33" s="1"/>
      <c r="B33" s="1"/>
      <c r="C33" s="1"/>
      <c r="D33" s="1"/>
      <c r="E33" s="1"/>
      <c r="F33" s="1"/>
      <c r="G33" s="1"/>
      <c r="H33" s="3"/>
    </row>
    <row r="34" ht="15.75" customHeight="1">
      <c r="A34" s="1"/>
      <c r="B34" s="1"/>
      <c r="C34" s="1"/>
      <c r="D34" s="1"/>
      <c r="E34" s="1"/>
      <c r="F34" s="1"/>
      <c r="G34" s="1"/>
      <c r="H34" s="3"/>
    </row>
    <row r="35" ht="15.75" customHeight="1">
      <c r="A35" s="1"/>
      <c r="B35" s="1"/>
      <c r="C35" s="1"/>
      <c r="D35" s="1"/>
      <c r="E35" s="1"/>
      <c r="F35" s="1"/>
      <c r="G35" s="1"/>
      <c r="H35" s="3"/>
    </row>
    <row r="36" ht="15.75" customHeight="1">
      <c r="A36" s="1"/>
      <c r="B36" s="1"/>
      <c r="C36" s="1"/>
      <c r="D36" s="1"/>
      <c r="E36" s="1"/>
      <c r="F36" s="1"/>
      <c r="G36" s="1"/>
      <c r="H36" s="3"/>
    </row>
    <row r="37" ht="15.75" customHeight="1">
      <c r="A37" s="1"/>
      <c r="B37" s="1"/>
      <c r="C37" s="1"/>
      <c r="D37" s="1"/>
      <c r="E37" s="1"/>
      <c r="F37" s="1"/>
      <c r="G37" s="1"/>
      <c r="H37" s="3"/>
    </row>
    <row r="38" ht="15.75" customHeight="1">
      <c r="A38" s="1"/>
      <c r="B38" s="1"/>
      <c r="C38" s="1"/>
      <c r="D38" s="1"/>
      <c r="E38" s="1"/>
      <c r="F38" s="1"/>
      <c r="G38" s="1"/>
      <c r="H38" s="3"/>
    </row>
    <row r="39" ht="15.75" customHeight="1">
      <c r="A39" s="1"/>
      <c r="B39" s="1"/>
      <c r="C39" s="1"/>
      <c r="D39" s="1"/>
      <c r="E39" s="1"/>
      <c r="F39" s="1"/>
      <c r="G39" s="1"/>
      <c r="H39" s="3"/>
    </row>
    <row r="40" ht="15.75" customHeight="1">
      <c r="A40" s="1"/>
      <c r="B40" s="1"/>
      <c r="C40" s="1"/>
      <c r="D40" s="1"/>
      <c r="E40" s="1"/>
      <c r="F40" s="1"/>
      <c r="G40" s="1"/>
      <c r="H40" s="3"/>
    </row>
    <row r="41" ht="15.75" customHeight="1">
      <c r="A41" s="1"/>
      <c r="B41" s="1"/>
      <c r="C41" s="1"/>
      <c r="D41" s="1"/>
      <c r="E41" s="1"/>
      <c r="F41" s="1"/>
      <c r="G41" s="1"/>
      <c r="H41" s="3"/>
    </row>
    <row r="42" ht="15.75" customHeight="1">
      <c r="A42" s="1"/>
      <c r="B42" s="1"/>
      <c r="C42" s="1"/>
      <c r="D42" s="1"/>
      <c r="E42" s="1"/>
      <c r="F42" s="1"/>
      <c r="G42" s="1"/>
      <c r="H42" s="3"/>
    </row>
    <row r="43" ht="15.75" customHeight="1">
      <c r="A43" s="1"/>
      <c r="B43" s="1"/>
      <c r="C43" s="1"/>
      <c r="D43" s="1"/>
      <c r="E43" s="1"/>
      <c r="F43" s="1"/>
      <c r="G43" s="1"/>
      <c r="H43" s="3"/>
    </row>
    <row r="44" ht="15.75" customHeight="1">
      <c r="A44" s="1"/>
      <c r="B44" s="1"/>
      <c r="C44" s="1"/>
      <c r="D44" s="1"/>
      <c r="E44" s="1"/>
      <c r="F44" s="1"/>
      <c r="G44" s="1"/>
      <c r="H44" s="3"/>
    </row>
    <row r="45" ht="15.75" customHeight="1">
      <c r="A45" s="1"/>
      <c r="B45" s="1"/>
      <c r="C45" s="1"/>
      <c r="D45" s="1"/>
      <c r="E45" s="1"/>
      <c r="F45" s="1"/>
      <c r="G45" s="1"/>
      <c r="H45" s="3"/>
    </row>
    <row r="46" ht="15.75" customHeight="1">
      <c r="A46" s="1"/>
      <c r="B46" s="1"/>
      <c r="C46" s="1"/>
      <c r="D46" s="1"/>
      <c r="E46" s="1"/>
      <c r="F46" s="1"/>
      <c r="G46" s="1"/>
      <c r="H46" s="3"/>
    </row>
    <row r="47" ht="15.75" customHeight="1">
      <c r="A47" s="1"/>
      <c r="B47" s="1"/>
      <c r="C47" s="1"/>
      <c r="D47" s="1"/>
      <c r="E47" s="1"/>
      <c r="F47" s="1"/>
      <c r="G47" s="1"/>
      <c r="H47" s="3"/>
    </row>
    <row r="48" ht="15.75" customHeight="1">
      <c r="A48" s="1"/>
      <c r="B48" s="1"/>
      <c r="C48" s="1"/>
      <c r="D48" s="1"/>
      <c r="E48" s="1"/>
      <c r="F48" s="1"/>
      <c r="G48" s="1"/>
      <c r="H48" s="3"/>
    </row>
    <row r="49" ht="15.75" customHeight="1">
      <c r="A49" s="1"/>
      <c r="B49" s="1"/>
      <c r="C49" s="1"/>
      <c r="D49" s="1"/>
      <c r="E49" s="1"/>
      <c r="F49" s="1"/>
      <c r="G49" s="1"/>
      <c r="H49" s="3"/>
    </row>
    <row r="50" ht="15.75" customHeight="1">
      <c r="A50" s="1"/>
      <c r="B50" s="1"/>
      <c r="C50" s="1"/>
      <c r="D50" s="1"/>
      <c r="E50" s="1"/>
      <c r="F50" s="1"/>
      <c r="G50" s="1"/>
      <c r="H50" s="3"/>
    </row>
    <row r="51" ht="15.75" customHeight="1">
      <c r="A51" s="1"/>
      <c r="B51" s="1"/>
      <c r="C51" s="1"/>
      <c r="D51" s="1"/>
      <c r="E51" s="1"/>
      <c r="F51" s="1"/>
      <c r="G51" s="1"/>
      <c r="H51" s="3"/>
    </row>
    <row r="52" ht="15.75" customHeight="1">
      <c r="A52" s="1"/>
      <c r="B52" s="1"/>
      <c r="C52" s="1"/>
      <c r="D52" s="1"/>
      <c r="E52" s="1"/>
      <c r="F52" s="1"/>
      <c r="G52" s="1"/>
      <c r="H52" s="3"/>
    </row>
    <row r="53" ht="15.75" customHeight="1">
      <c r="A53" s="1"/>
      <c r="B53" s="1"/>
      <c r="C53" s="1"/>
      <c r="D53" s="1"/>
      <c r="E53" s="1"/>
      <c r="F53" s="1"/>
      <c r="G53" s="1"/>
      <c r="H53" s="3"/>
    </row>
    <row r="54" ht="15.75" customHeight="1">
      <c r="A54" s="1"/>
      <c r="B54" s="1"/>
      <c r="C54" s="1"/>
      <c r="D54" s="1"/>
      <c r="E54" s="1"/>
      <c r="F54" s="1"/>
      <c r="G54" s="1"/>
      <c r="H54" s="3"/>
    </row>
    <row r="55" ht="15.75" customHeight="1">
      <c r="A55" s="1"/>
      <c r="B55" s="1"/>
      <c r="C55" s="1"/>
      <c r="D55" s="1"/>
      <c r="E55" s="1"/>
      <c r="F55" s="1"/>
      <c r="G55" s="1"/>
      <c r="H55" s="3"/>
    </row>
    <row r="56" ht="15.75" customHeight="1">
      <c r="A56" s="1"/>
      <c r="B56" s="1"/>
      <c r="C56" s="1"/>
      <c r="D56" s="1"/>
      <c r="E56" s="1"/>
      <c r="F56" s="1"/>
      <c r="G56" s="1"/>
      <c r="H56" s="3"/>
    </row>
    <row r="57" ht="15.75" customHeight="1">
      <c r="A57" s="1"/>
      <c r="B57" s="1"/>
      <c r="C57" s="1"/>
      <c r="D57" s="1"/>
      <c r="E57" s="1"/>
      <c r="F57" s="1"/>
      <c r="G57" s="1"/>
      <c r="H57" s="3"/>
    </row>
    <row r="58" ht="15.75" customHeight="1">
      <c r="A58" s="1"/>
      <c r="B58" s="1"/>
      <c r="C58" s="1"/>
      <c r="D58" s="1"/>
      <c r="E58" s="1"/>
      <c r="F58" s="1"/>
      <c r="G58" s="1"/>
      <c r="H58" s="3"/>
    </row>
    <row r="59" ht="15.75" customHeight="1">
      <c r="A59" s="1"/>
      <c r="B59" s="1"/>
      <c r="C59" s="1"/>
      <c r="D59" s="1"/>
      <c r="E59" s="1"/>
      <c r="F59" s="1"/>
      <c r="G59" s="1"/>
      <c r="H59" s="3"/>
    </row>
    <row r="60" ht="15.75" customHeight="1">
      <c r="A60" s="1"/>
      <c r="B60" s="1"/>
      <c r="C60" s="1"/>
      <c r="D60" s="1"/>
      <c r="E60" s="1"/>
      <c r="F60" s="1"/>
      <c r="G60" s="1"/>
      <c r="H60" s="3"/>
    </row>
    <row r="61" ht="15.75" customHeight="1">
      <c r="A61" s="1"/>
      <c r="B61" s="1"/>
      <c r="C61" s="1"/>
      <c r="D61" s="1"/>
      <c r="E61" s="1"/>
      <c r="F61" s="1"/>
      <c r="G61" s="1"/>
      <c r="H61" s="3"/>
    </row>
    <row r="62" ht="15.75" customHeight="1">
      <c r="A62" s="1"/>
      <c r="B62" s="1"/>
      <c r="C62" s="1"/>
      <c r="D62" s="1"/>
      <c r="E62" s="1"/>
      <c r="F62" s="1"/>
      <c r="G62" s="1"/>
      <c r="H62" s="3"/>
    </row>
    <row r="63" ht="15.75" customHeight="1">
      <c r="A63" s="1"/>
      <c r="B63" s="1"/>
      <c r="C63" s="1"/>
      <c r="D63" s="1"/>
      <c r="E63" s="1"/>
      <c r="F63" s="1"/>
      <c r="G63" s="1"/>
      <c r="H63" s="3"/>
    </row>
    <row r="64" ht="15.75" customHeight="1">
      <c r="A64" s="1"/>
      <c r="B64" s="1"/>
      <c r="C64" s="1"/>
      <c r="D64" s="1"/>
      <c r="E64" s="1"/>
      <c r="F64" s="1"/>
      <c r="G64" s="1"/>
      <c r="H64" s="3"/>
    </row>
    <row r="65" ht="15.75" customHeight="1">
      <c r="A65" s="1"/>
      <c r="B65" s="1"/>
      <c r="C65" s="1"/>
      <c r="D65" s="1"/>
      <c r="E65" s="1"/>
      <c r="F65" s="1"/>
      <c r="G65" s="1"/>
      <c r="H65" s="3"/>
    </row>
    <row r="66" ht="15.75" customHeight="1">
      <c r="A66" s="1"/>
      <c r="B66" s="1"/>
      <c r="C66" s="1"/>
      <c r="D66" s="1"/>
      <c r="E66" s="1"/>
      <c r="F66" s="1"/>
      <c r="G66" s="1"/>
      <c r="H66" s="3"/>
    </row>
    <row r="67" ht="15.75" customHeight="1">
      <c r="A67" s="1"/>
      <c r="B67" s="1"/>
      <c r="C67" s="1"/>
      <c r="D67" s="1"/>
      <c r="E67" s="1"/>
      <c r="F67" s="1"/>
      <c r="G67" s="1"/>
      <c r="H67" s="3"/>
    </row>
    <row r="68" ht="15.75" customHeight="1">
      <c r="A68" s="1"/>
      <c r="B68" s="1"/>
      <c r="C68" s="1"/>
      <c r="D68" s="1"/>
      <c r="E68" s="1"/>
      <c r="F68" s="1"/>
      <c r="G68" s="1"/>
      <c r="H68" s="3"/>
    </row>
    <row r="69" ht="15.75" customHeight="1">
      <c r="A69" s="1"/>
      <c r="B69" s="1"/>
      <c r="C69" s="1"/>
      <c r="D69" s="1"/>
      <c r="E69" s="1"/>
      <c r="F69" s="1"/>
      <c r="G69" s="1"/>
      <c r="H69" s="3"/>
    </row>
    <row r="70" ht="15.75" customHeight="1">
      <c r="A70" s="1"/>
      <c r="B70" s="1"/>
      <c r="C70" s="1"/>
      <c r="D70" s="1"/>
      <c r="E70" s="1"/>
      <c r="F70" s="1"/>
      <c r="G70" s="1"/>
      <c r="H70" s="3"/>
    </row>
    <row r="71" ht="15.75" customHeight="1">
      <c r="A71" s="1"/>
      <c r="B71" s="1"/>
      <c r="C71" s="1"/>
      <c r="D71" s="1"/>
      <c r="E71" s="1"/>
      <c r="F71" s="1"/>
      <c r="G71" s="1"/>
      <c r="H71" s="3"/>
    </row>
    <row r="72" ht="15.75" customHeight="1">
      <c r="A72" s="1"/>
      <c r="B72" s="1"/>
      <c r="C72" s="1"/>
      <c r="D72" s="1"/>
      <c r="E72" s="1"/>
      <c r="F72" s="1"/>
      <c r="G72" s="1"/>
      <c r="H72" s="3"/>
    </row>
    <row r="73" ht="15.75" customHeight="1">
      <c r="A73" s="1"/>
      <c r="B73" s="1"/>
      <c r="C73" s="1"/>
      <c r="D73" s="1"/>
      <c r="E73" s="1"/>
      <c r="F73" s="1"/>
      <c r="G73" s="1"/>
      <c r="H73" s="3"/>
    </row>
    <row r="74" ht="15.75" customHeight="1">
      <c r="A74" s="1"/>
      <c r="B74" s="1"/>
      <c r="C74" s="1"/>
      <c r="D74" s="1"/>
      <c r="E74" s="1"/>
      <c r="F74" s="1"/>
      <c r="G74" s="1"/>
      <c r="H74" s="3"/>
    </row>
    <row r="75" ht="15.75" customHeight="1">
      <c r="A75" s="1"/>
      <c r="B75" s="1"/>
      <c r="C75" s="1"/>
      <c r="D75" s="1"/>
      <c r="E75" s="1"/>
      <c r="F75" s="1"/>
      <c r="G75" s="1"/>
      <c r="H75" s="3"/>
    </row>
    <row r="76" ht="15.75" customHeight="1">
      <c r="A76" s="1"/>
      <c r="B76" s="1"/>
      <c r="C76" s="1"/>
      <c r="D76" s="1"/>
      <c r="E76" s="1"/>
      <c r="F76" s="1"/>
      <c r="G76" s="1"/>
      <c r="H76" s="3"/>
    </row>
    <row r="77" ht="15.75" customHeight="1">
      <c r="A77" s="1"/>
      <c r="B77" s="1"/>
      <c r="C77" s="1"/>
      <c r="D77" s="1"/>
      <c r="E77" s="1"/>
      <c r="F77" s="1"/>
      <c r="G77" s="1"/>
      <c r="H77" s="3"/>
    </row>
    <row r="78" ht="15.75" customHeight="1">
      <c r="A78" s="1"/>
      <c r="B78" s="1"/>
      <c r="C78" s="1"/>
      <c r="D78" s="1"/>
      <c r="E78" s="1"/>
      <c r="F78" s="1"/>
      <c r="G78" s="1"/>
      <c r="H78" s="3"/>
    </row>
    <row r="79" ht="15.75" customHeight="1">
      <c r="A79" s="1"/>
      <c r="B79" s="1"/>
      <c r="C79" s="1"/>
      <c r="D79" s="1"/>
      <c r="E79" s="1"/>
      <c r="F79" s="1"/>
      <c r="G79" s="1"/>
      <c r="H79" s="3"/>
    </row>
    <row r="80" ht="15.75" customHeight="1">
      <c r="A80" s="1"/>
      <c r="B80" s="1"/>
      <c r="C80" s="1"/>
      <c r="D80" s="1"/>
      <c r="E80" s="1"/>
      <c r="F80" s="1"/>
      <c r="G80" s="1"/>
      <c r="H80" s="3"/>
    </row>
    <row r="81" ht="15.75" customHeight="1">
      <c r="A81" s="1"/>
      <c r="B81" s="1"/>
      <c r="C81" s="1"/>
      <c r="D81" s="1"/>
      <c r="E81" s="1"/>
      <c r="F81" s="1"/>
      <c r="G81" s="1"/>
      <c r="H81" s="3"/>
    </row>
    <row r="82" ht="15.75" customHeight="1">
      <c r="A82" s="1"/>
      <c r="B82" s="1"/>
      <c r="C82" s="1"/>
      <c r="D82" s="1"/>
      <c r="E82" s="1"/>
      <c r="F82" s="1"/>
      <c r="G82" s="1"/>
      <c r="H82" s="3"/>
    </row>
    <row r="83" ht="15.75" customHeight="1">
      <c r="A83" s="1"/>
      <c r="B83" s="1"/>
      <c r="C83" s="1"/>
      <c r="D83" s="1"/>
      <c r="E83" s="1"/>
      <c r="F83" s="1"/>
      <c r="G83" s="1"/>
      <c r="H83" s="3"/>
    </row>
    <row r="84" ht="15.75" customHeight="1">
      <c r="A84" s="1"/>
      <c r="B84" s="1"/>
      <c r="C84" s="1"/>
      <c r="D84" s="1"/>
      <c r="E84" s="1"/>
      <c r="F84" s="1"/>
      <c r="G84" s="1"/>
      <c r="H84" s="3"/>
    </row>
    <row r="85" ht="15.75" customHeight="1">
      <c r="A85" s="1"/>
      <c r="B85" s="1"/>
      <c r="C85" s="1"/>
      <c r="D85" s="1"/>
      <c r="E85" s="1"/>
      <c r="F85" s="1"/>
      <c r="G85" s="1"/>
      <c r="H85" s="3"/>
    </row>
    <row r="86" ht="15.75" customHeight="1">
      <c r="A86" s="1"/>
      <c r="B86" s="1"/>
      <c r="C86" s="1"/>
      <c r="D86" s="1"/>
      <c r="E86" s="1"/>
      <c r="F86" s="1"/>
      <c r="G86" s="1"/>
      <c r="H86" s="3"/>
    </row>
    <row r="87" ht="15.75" customHeight="1">
      <c r="A87" s="1"/>
      <c r="B87" s="1"/>
      <c r="C87" s="1"/>
      <c r="D87" s="1"/>
      <c r="E87" s="1"/>
      <c r="F87" s="1"/>
      <c r="G87" s="1"/>
      <c r="H87" s="3"/>
    </row>
    <row r="88" ht="15.75" customHeight="1">
      <c r="A88" s="1"/>
      <c r="B88" s="1"/>
      <c r="C88" s="1"/>
      <c r="D88" s="1"/>
      <c r="E88" s="1"/>
      <c r="F88" s="1"/>
      <c r="G88" s="1"/>
      <c r="H88" s="3"/>
    </row>
    <row r="89" ht="15.75" customHeight="1">
      <c r="A89" s="1"/>
      <c r="B89" s="1"/>
      <c r="C89" s="1"/>
      <c r="D89" s="1"/>
      <c r="E89" s="1"/>
      <c r="F89" s="1"/>
      <c r="G89" s="1"/>
      <c r="H89" s="3"/>
    </row>
    <row r="90" ht="15.75" customHeight="1">
      <c r="A90" s="1"/>
      <c r="B90" s="1"/>
      <c r="C90" s="1"/>
      <c r="D90" s="1"/>
      <c r="E90" s="1"/>
      <c r="F90" s="1"/>
      <c r="G90" s="1"/>
      <c r="H90" s="3"/>
    </row>
    <row r="91" ht="15.75" customHeight="1">
      <c r="A91" s="1"/>
      <c r="B91" s="1"/>
      <c r="C91" s="1"/>
      <c r="D91" s="1"/>
      <c r="E91" s="1"/>
      <c r="F91" s="1"/>
      <c r="G91" s="1"/>
      <c r="H91" s="3"/>
    </row>
    <row r="92" ht="15.75" customHeight="1">
      <c r="A92" s="1"/>
      <c r="B92" s="1"/>
      <c r="C92" s="1"/>
      <c r="D92" s="1"/>
      <c r="E92" s="1"/>
      <c r="F92" s="1"/>
      <c r="G92" s="1"/>
      <c r="H92" s="3"/>
    </row>
    <row r="93" ht="15.75" customHeight="1">
      <c r="A93" s="1"/>
      <c r="B93" s="1"/>
      <c r="C93" s="1"/>
      <c r="D93" s="1"/>
      <c r="E93" s="1"/>
      <c r="F93" s="1"/>
      <c r="G93" s="1"/>
      <c r="H93" s="3"/>
    </row>
    <row r="94" ht="15.75" customHeight="1">
      <c r="A94" s="1"/>
      <c r="B94" s="1"/>
      <c r="C94" s="1"/>
      <c r="D94" s="1"/>
      <c r="E94" s="1"/>
      <c r="F94" s="1"/>
      <c r="G94" s="1"/>
      <c r="H94" s="3"/>
    </row>
    <row r="95" ht="15.75" customHeight="1">
      <c r="A95" s="1"/>
      <c r="B95" s="1"/>
      <c r="C95" s="1"/>
      <c r="D95" s="1"/>
      <c r="E95" s="1"/>
      <c r="F95" s="1"/>
      <c r="G95" s="1"/>
      <c r="H95" s="3"/>
    </row>
    <row r="96" ht="15.75" customHeight="1">
      <c r="A96" s="1"/>
      <c r="B96" s="1"/>
      <c r="C96" s="1"/>
      <c r="D96" s="1"/>
      <c r="E96" s="1"/>
      <c r="F96" s="1"/>
      <c r="G96" s="1"/>
      <c r="H96" s="3"/>
    </row>
    <row r="97" ht="15.75" customHeight="1">
      <c r="A97" s="1"/>
      <c r="B97" s="1"/>
      <c r="C97" s="1"/>
      <c r="D97" s="1"/>
      <c r="E97" s="1"/>
      <c r="F97" s="1"/>
      <c r="G97" s="1"/>
      <c r="H97" s="3"/>
    </row>
    <row r="98" ht="15.75" customHeight="1">
      <c r="A98" s="1"/>
      <c r="B98" s="1"/>
      <c r="C98" s="1"/>
      <c r="D98" s="1"/>
      <c r="E98" s="1"/>
      <c r="F98" s="1"/>
      <c r="G98" s="1"/>
      <c r="H98" s="3"/>
    </row>
    <row r="99" ht="15.75" customHeight="1">
      <c r="A99" s="1"/>
      <c r="B99" s="1"/>
      <c r="C99" s="1"/>
      <c r="D99" s="1"/>
      <c r="E99" s="1"/>
      <c r="F99" s="1"/>
      <c r="G99" s="1"/>
      <c r="H99" s="3"/>
    </row>
    <row r="100" ht="15.75" customHeight="1">
      <c r="A100" s="1"/>
      <c r="B100" s="1"/>
      <c r="C100" s="1"/>
      <c r="D100" s="1"/>
      <c r="E100" s="1"/>
      <c r="F100" s="1"/>
      <c r="G100" s="1"/>
      <c r="H100" s="3"/>
    </row>
    <row r="101" ht="15.75" customHeight="1">
      <c r="A101" s="1"/>
      <c r="B101" s="1"/>
      <c r="C101" s="1"/>
      <c r="D101" s="1"/>
      <c r="E101" s="1"/>
      <c r="F101" s="1"/>
      <c r="G101" s="1"/>
      <c r="H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" t="s">
        <v>36</v>
      </c>
      <c r="B1" s="10">
        <v>7.2</v>
      </c>
      <c r="C1" s="11"/>
      <c r="E1" s="11"/>
      <c r="F1" s="11"/>
      <c r="G1" s="12"/>
    </row>
    <row r="2">
      <c r="A2" s="9" t="s">
        <v>37</v>
      </c>
      <c r="B2" s="10">
        <v>0.10285</v>
      </c>
      <c r="C2" s="11"/>
      <c r="D2" s="1" t="s">
        <v>34</v>
      </c>
      <c r="E2" s="11"/>
      <c r="F2" s="11"/>
      <c r="G2" s="12"/>
    </row>
    <row r="3">
      <c r="A3" s="9" t="s">
        <v>38</v>
      </c>
      <c r="B3" s="10">
        <v>500.0</v>
      </c>
      <c r="C3" s="11"/>
      <c r="D3" s="11"/>
      <c r="E3" s="11"/>
      <c r="F3" s="11"/>
      <c r="G3" s="12"/>
    </row>
    <row r="4">
      <c r="A4" s="9"/>
      <c r="B4" s="11"/>
      <c r="C4" s="11"/>
      <c r="D4" s="11"/>
      <c r="E4" s="11"/>
      <c r="F4" s="11"/>
      <c r="G4" s="12"/>
    </row>
    <row r="5">
      <c r="A5" s="13" t="s">
        <v>26</v>
      </c>
      <c r="B5" s="14" t="s">
        <v>28</v>
      </c>
      <c r="C5" s="14" t="s">
        <v>29</v>
      </c>
      <c r="D5" s="14" t="s">
        <v>39</v>
      </c>
      <c r="E5" s="14" t="s">
        <v>40</v>
      </c>
      <c r="F5" s="14" t="s">
        <v>41</v>
      </c>
      <c r="G5" s="15" t="s">
        <v>33</v>
      </c>
    </row>
    <row r="6">
      <c r="A6" s="13">
        <v>0.0</v>
      </c>
      <c r="B6" s="14">
        <f t="shared" ref="B6:B35" si="1">$B$1/($B$2+A6/$B$3)</f>
        <v>70.00486145</v>
      </c>
      <c r="C6" s="16">
        <f t="shared" ref="C6:C35" si="2">B6*B6/($B$3*6.28/60)*1000*100/10</f>
        <v>936435.7885</v>
      </c>
      <c r="D6" s="14">
        <f t="shared" ref="D6:D35" si="3">A6*B6/$B$3</f>
        <v>0</v>
      </c>
      <c r="E6" s="14">
        <f t="shared" ref="E6:E35" si="4">B6*$B$1</f>
        <v>504.0350024</v>
      </c>
      <c r="F6" s="14">
        <f t="shared" ref="F6:F35" si="5">D6*B6</f>
        <v>0</v>
      </c>
      <c r="G6" s="17">
        <f t="shared" ref="G6:G35" si="6">F6/E6</f>
        <v>0</v>
      </c>
      <c r="H6" s="18" t="s">
        <v>42</v>
      </c>
    </row>
    <row r="7">
      <c r="A7" s="13">
        <f t="shared" ref="A7:A8" si="7">A6+$B$3/8</f>
        <v>62.5</v>
      </c>
      <c r="B7" s="14">
        <f t="shared" si="1"/>
        <v>31.59973667</v>
      </c>
      <c r="C7" s="14">
        <f t="shared" si="2"/>
        <v>190804.4632</v>
      </c>
      <c r="D7" s="14">
        <f t="shared" si="3"/>
        <v>3.949967084</v>
      </c>
      <c r="E7" s="14">
        <f t="shared" si="4"/>
        <v>227.518104</v>
      </c>
      <c r="F7" s="14">
        <f t="shared" si="5"/>
        <v>124.8179197</v>
      </c>
      <c r="G7" s="17">
        <f t="shared" si="6"/>
        <v>0.5486065394</v>
      </c>
      <c r="H7" s="18" t="s">
        <v>43</v>
      </c>
    </row>
    <row r="8">
      <c r="A8" s="13">
        <f t="shared" si="7"/>
        <v>125</v>
      </c>
      <c r="B8" s="14">
        <f t="shared" si="1"/>
        <v>20.40527136</v>
      </c>
      <c r="C8" s="14">
        <f t="shared" si="2"/>
        <v>79562.12089</v>
      </c>
      <c r="D8" s="14">
        <f t="shared" si="3"/>
        <v>5.10131784</v>
      </c>
      <c r="E8" s="14">
        <f t="shared" si="4"/>
        <v>146.9179538</v>
      </c>
      <c r="F8" s="14">
        <f t="shared" si="5"/>
        <v>104.0937748</v>
      </c>
      <c r="G8" s="17">
        <f t="shared" si="6"/>
        <v>0.7085163667</v>
      </c>
    </row>
    <row r="9">
      <c r="A9" s="13">
        <f t="shared" ref="A9:A13" si="8">A8+$B$3/2</f>
        <v>375</v>
      </c>
      <c r="B9" s="14">
        <f t="shared" si="1"/>
        <v>8.442281761</v>
      </c>
      <c r="C9" s="14">
        <f t="shared" si="2"/>
        <v>13618.87669</v>
      </c>
      <c r="D9" s="14">
        <f t="shared" si="3"/>
        <v>6.331711321</v>
      </c>
      <c r="E9" s="14">
        <f t="shared" si="4"/>
        <v>60.78442868</v>
      </c>
      <c r="F9" s="14">
        <f t="shared" si="5"/>
        <v>53.454091</v>
      </c>
      <c r="G9" s="17">
        <f t="shared" si="6"/>
        <v>0.8794043501</v>
      </c>
    </row>
    <row r="10">
      <c r="A10" s="13">
        <f t="shared" si="8"/>
        <v>625</v>
      </c>
      <c r="B10" s="14">
        <f t="shared" si="1"/>
        <v>5.322097794</v>
      </c>
      <c r="C10" s="14">
        <f t="shared" si="2"/>
        <v>5412.36782</v>
      </c>
      <c r="D10" s="14">
        <f t="shared" si="3"/>
        <v>6.652622242</v>
      </c>
      <c r="E10" s="14">
        <f t="shared" si="4"/>
        <v>38.31910411</v>
      </c>
      <c r="F10" s="14">
        <f t="shared" si="5"/>
        <v>35.40590616</v>
      </c>
      <c r="G10" s="17">
        <f t="shared" si="6"/>
        <v>0.9239753114</v>
      </c>
    </row>
    <row r="11">
      <c r="A11" s="13">
        <f t="shared" si="8"/>
        <v>875</v>
      </c>
      <c r="B11" s="14">
        <f t="shared" si="1"/>
        <v>3.885905497</v>
      </c>
      <c r="C11" s="14">
        <f t="shared" si="2"/>
        <v>2885.400293</v>
      </c>
      <c r="D11" s="14">
        <f t="shared" si="3"/>
        <v>6.80033462</v>
      </c>
      <c r="E11" s="14">
        <f t="shared" si="4"/>
        <v>27.97851958</v>
      </c>
      <c r="F11" s="14">
        <f t="shared" si="5"/>
        <v>26.42545768</v>
      </c>
      <c r="G11" s="17">
        <f t="shared" si="6"/>
        <v>0.9444909194</v>
      </c>
    </row>
    <row r="12">
      <c r="A12" s="13">
        <f t="shared" si="8"/>
        <v>1125</v>
      </c>
      <c r="B12" s="14">
        <f t="shared" si="1"/>
        <v>3.06011858</v>
      </c>
      <c r="C12" s="14">
        <f t="shared" si="2"/>
        <v>1789.361603</v>
      </c>
      <c r="D12" s="14">
        <f t="shared" si="3"/>
        <v>6.885266804</v>
      </c>
      <c r="E12" s="14">
        <f t="shared" si="4"/>
        <v>22.03285377</v>
      </c>
      <c r="F12" s="14">
        <f t="shared" si="5"/>
        <v>21.06973287</v>
      </c>
      <c r="G12" s="19">
        <f t="shared" si="6"/>
        <v>0.9562870561</v>
      </c>
      <c r="H12" s="20" t="s">
        <v>44</v>
      </c>
    </row>
    <row r="13">
      <c r="A13" s="13">
        <f t="shared" si="8"/>
        <v>1375</v>
      </c>
      <c r="B13" s="14">
        <f t="shared" si="1"/>
        <v>2.523791997</v>
      </c>
      <c r="C13" s="14">
        <f t="shared" si="2"/>
        <v>1217.106888</v>
      </c>
      <c r="D13" s="14">
        <f t="shared" si="3"/>
        <v>6.940427993</v>
      </c>
      <c r="E13" s="14">
        <f t="shared" si="4"/>
        <v>18.17130238</v>
      </c>
      <c r="F13" s="14">
        <f t="shared" si="5"/>
        <v>17.51619663</v>
      </c>
      <c r="G13" s="17">
        <f t="shared" si="6"/>
        <v>0.9639483324</v>
      </c>
      <c r="H13" s="20" t="s">
        <v>45</v>
      </c>
    </row>
    <row r="14">
      <c r="A14" s="13">
        <f t="shared" ref="A14:A35" si="9">A13+$B$3</f>
        <v>1875</v>
      </c>
      <c r="B14" s="14">
        <f t="shared" si="1"/>
        <v>1.868746512</v>
      </c>
      <c r="C14" s="14">
        <f t="shared" si="2"/>
        <v>667.3019479</v>
      </c>
      <c r="D14" s="14">
        <f t="shared" si="3"/>
        <v>7.007799421</v>
      </c>
      <c r="E14" s="14">
        <f t="shared" si="4"/>
        <v>13.45497489</v>
      </c>
      <c r="F14" s="14">
        <f t="shared" si="5"/>
        <v>13.09580073</v>
      </c>
      <c r="G14" s="17">
        <f t="shared" si="6"/>
        <v>0.9733054752</v>
      </c>
    </row>
    <row r="15">
      <c r="A15" s="13">
        <f t="shared" si="9"/>
        <v>2375</v>
      </c>
      <c r="B15" s="14">
        <f t="shared" si="1"/>
        <v>1.483664239</v>
      </c>
      <c r="C15" s="14">
        <f t="shared" si="2"/>
        <v>420.6228483</v>
      </c>
      <c r="D15" s="14">
        <f t="shared" si="3"/>
        <v>7.047405133</v>
      </c>
      <c r="E15" s="14">
        <f t="shared" si="4"/>
        <v>10.68238252</v>
      </c>
      <c r="F15" s="14">
        <f t="shared" si="5"/>
        <v>10.45598297</v>
      </c>
      <c r="G15" s="17">
        <f t="shared" si="6"/>
        <v>0.9788062685</v>
      </c>
    </row>
    <row r="16">
      <c r="A16" s="13">
        <f t="shared" si="9"/>
        <v>2875</v>
      </c>
      <c r="B16" s="14">
        <f t="shared" si="1"/>
        <v>1.230169917</v>
      </c>
      <c r="C16" s="14">
        <f t="shared" si="2"/>
        <v>289.1690494</v>
      </c>
      <c r="D16" s="14">
        <f t="shared" si="3"/>
        <v>7.073477024</v>
      </c>
      <c r="E16" s="14">
        <f t="shared" si="4"/>
        <v>8.857223404</v>
      </c>
      <c r="F16" s="14">
        <f t="shared" si="5"/>
        <v>8.701578645</v>
      </c>
      <c r="G16" s="17">
        <f t="shared" si="6"/>
        <v>0.9824273644</v>
      </c>
    </row>
    <row r="17">
      <c r="A17" s="13">
        <f t="shared" si="9"/>
        <v>3375</v>
      </c>
      <c r="B17" s="14">
        <f t="shared" si="1"/>
        <v>1.050657756</v>
      </c>
      <c r="C17" s="14">
        <f t="shared" si="2"/>
        <v>210.9328126</v>
      </c>
      <c r="D17" s="14">
        <f t="shared" si="3"/>
        <v>7.09193985</v>
      </c>
      <c r="E17" s="14">
        <f t="shared" si="4"/>
        <v>7.56473584</v>
      </c>
      <c r="F17" s="14">
        <f t="shared" si="5"/>
        <v>7.451201605</v>
      </c>
      <c r="G17" s="17">
        <f t="shared" si="6"/>
        <v>0.9849916458</v>
      </c>
    </row>
    <row r="18">
      <c r="A18" s="13">
        <f t="shared" si="9"/>
        <v>3875</v>
      </c>
      <c r="B18" s="14">
        <f t="shared" si="1"/>
        <v>0.9168645778</v>
      </c>
      <c r="C18" s="14">
        <f t="shared" si="2"/>
        <v>160.6319721</v>
      </c>
      <c r="D18" s="14">
        <f t="shared" si="3"/>
        <v>7.105700478</v>
      </c>
      <c r="E18" s="14">
        <f t="shared" si="4"/>
        <v>6.60142496</v>
      </c>
      <c r="F18" s="14">
        <f t="shared" si="5"/>
        <v>6.514965069</v>
      </c>
      <c r="G18" s="17">
        <f t="shared" si="6"/>
        <v>0.9869028442</v>
      </c>
    </row>
    <row r="19">
      <c r="A19" s="13">
        <f t="shared" si="9"/>
        <v>4375</v>
      </c>
      <c r="B19" s="14">
        <f t="shared" si="1"/>
        <v>0.8132974127</v>
      </c>
      <c r="C19" s="14">
        <f t="shared" si="2"/>
        <v>126.3922321</v>
      </c>
      <c r="D19" s="14">
        <f t="shared" si="3"/>
        <v>7.116352361</v>
      </c>
      <c r="E19" s="14">
        <f t="shared" si="4"/>
        <v>5.855741371</v>
      </c>
      <c r="F19" s="14">
        <f t="shared" si="5"/>
        <v>5.787710963</v>
      </c>
      <c r="G19" s="17">
        <f t="shared" si="6"/>
        <v>0.9883822724</v>
      </c>
    </row>
    <row r="20">
      <c r="A20" s="13">
        <f t="shared" si="9"/>
        <v>4875</v>
      </c>
      <c r="B20" s="14">
        <f t="shared" si="1"/>
        <v>0.7307530308</v>
      </c>
      <c r="C20" s="14">
        <f t="shared" si="2"/>
        <v>102.038215</v>
      </c>
      <c r="D20" s="14">
        <f t="shared" si="3"/>
        <v>7.124842051</v>
      </c>
      <c r="E20" s="14">
        <f t="shared" si="4"/>
        <v>5.261421822</v>
      </c>
      <c r="F20" s="14">
        <f t="shared" si="5"/>
        <v>5.206499923</v>
      </c>
      <c r="G20" s="17">
        <f t="shared" si="6"/>
        <v>0.9895613959</v>
      </c>
    </row>
    <row r="21">
      <c r="A21" s="13">
        <f t="shared" si="9"/>
        <v>5375</v>
      </c>
      <c r="B21" s="14">
        <f t="shared" si="1"/>
        <v>0.6634202076</v>
      </c>
      <c r="C21" s="14">
        <f t="shared" si="2"/>
        <v>84.10058061</v>
      </c>
      <c r="D21" s="14">
        <f t="shared" si="3"/>
        <v>7.131767232</v>
      </c>
      <c r="E21" s="14">
        <f t="shared" si="4"/>
        <v>4.776625495</v>
      </c>
      <c r="F21" s="14">
        <f t="shared" si="5"/>
        <v>4.731358497</v>
      </c>
      <c r="G21" s="17">
        <f t="shared" si="6"/>
        <v>0.9905232266</v>
      </c>
    </row>
    <row r="22">
      <c r="A22" s="13">
        <f t="shared" si="9"/>
        <v>5875</v>
      </c>
      <c r="B22" s="14">
        <f t="shared" si="1"/>
        <v>0.6074488414</v>
      </c>
      <c r="C22" s="14">
        <f t="shared" si="2"/>
        <v>70.50842578</v>
      </c>
      <c r="D22" s="14">
        <f t="shared" si="3"/>
        <v>7.137523887</v>
      </c>
      <c r="E22" s="14">
        <f t="shared" si="4"/>
        <v>4.373631658</v>
      </c>
      <c r="F22" s="14">
        <f t="shared" si="5"/>
        <v>4.335680616</v>
      </c>
      <c r="G22" s="17">
        <f t="shared" si="6"/>
        <v>0.991322762</v>
      </c>
    </row>
    <row r="23">
      <c r="A23" s="13">
        <f t="shared" si="9"/>
        <v>6375</v>
      </c>
      <c r="B23" s="14">
        <f t="shared" si="1"/>
        <v>0.5601870402</v>
      </c>
      <c r="C23" s="14">
        <f t="shared" si="2"/>
        <v>59.96360256</v>
      </c>
      <c r="D23" s="14">
        <f t="shared" si="3"/>
        <v>7.142384763</v>
      </c>
      <c r="E23" s="14">
        <f t="shared" si="4"/>
        <v>4.03334669</v>
      </c>
      <c r="F23" s="14">
        <f t="shared" si="5"/>
        <v>4.001071381</v>
      </c>
      <c r="G23" s="17">
        <f t="shared" si="6"/>
        <v>0.9919978837</v>
      </c>
    </row>
    <row r="24">
      <c r="A24" s="13">
        <f t="shared" si="9"/>
        <v>6875</v>
      </c>
      <c r="B24" s="14">
        <f t="shared" si="1"/>
        <v>0.5197486438</v>
      </c>
      <c r="C24" s="14">
        <f t="shared" si="2"/>
        <v>51.61885084</v>
      </c>
      <c r="D24" s="14">
        <f t="shared" si="3"/>
        <v>7.146543852</v>
      </c>
      <c r="E24" s="14">
        <f t="shared" si="4"/>
        <v>3.742190235</v>
      </c>
      <c r="F24" s="14">
        <f t="shared" si="5"/>
        <v>3.714406475</v>
      </c>
      <c r="G24" s="17">
        <f t="shared" si="6"/>
        <v>0.992575535</v>
      </c>
    </row>
    <row r="25">
      <c r="A25" s="13">
        <f t="shared" si="9"/>
        <v>7375</v>
      </c>
      <c r="B25" s="14">
        <f t="shared" si="1"/>
        <v>0.484755451</v>
      </c>
      <c r="C25" s="14">
        <f t="shared" si="2"/>
        <v>44.90213642</v>
      </c>
      <c r="D25" s="14">
        <f t="shared" si="3"/>
        <v>7.150142902</v>
      </c>
      <c r="E25" s="14">
        <f t="shared" si="4"/>
        <v>3.490239247</v>
      </c>
      <c r="F25" s="14">
        <f t="shared" si="5"/>
        <v>3.466070747</v>
      </c>
      <c r="G25" s="17">
        <f t="shared" si="6"/>
        <v>0.993075403</v>
      </c>
    </row>
    <row r="26">
      <c r="A26" s="13">
        <f t="shared" si="9"/>
        <v>7875</v>
      </c>
      <c r="B26" s="14">
        <f t="shared" si="1"/>
        <v>0.4541770092</v>
      </c>
      <c r="C26" s="14">
        <f t="shared" si="2"/>
        <v>39.41594057</v>
      </c>
      <c r="D26" s="14">
        <f t="shared" si="3"/>
        <v>7.153287895</v>
      </c>
      <c r="E26" s="14">
        <f t="shared" si="4"/>
        <v>3.270074466</v>
      </c>
      <c r="F26" s="14">
        <f t="shared" si="5"/>
        <v>3.248858902</v>
      </c>
      <c r="G26" s="17">
        <f t="shared" si="6"/>
        <v>0.9935122076</v>
      </c>
    </row>
    <row r="27">
      <c r="A27" s="13">
        <f t="shared" si="9"/>
        <v>8375</v>
      </c>
      <c r="B27" s="14">
        <f t="shared" si="1"/>
        <v>0.4272274422</v>
      </c>
      <c r="C27" s="14">
        <f t="shared" si="2"/>
        <v>34.87706129</v>
      </c>
      <c r="D27" s="14">
        <f t="shared" si="3"/>
        <v>7.156059658</v>
      </c>
      <c r="E27" s="14">
        <f t="shared" si="4"/>
        <v>3.076037584</v>
      </c>
      <c r="F27" s="14">
        <f t="shared" si="5"/>
        <v>3.057265064</v>
      </c>
      <c r="G27" s="17">
        <f t="shared" si="6"/>
        <v>0.9938971747</v>
      </c>
    </row>
    <row r="28">
      <c r="A28" s="13">
        <f t="shared" si="9"/>
        <v>8875</v>
      </c>
      <c r="B28" s="14">
        <f t="shared" si="1"/>
        <v>0.4032969526</v>
      </c>
      <c r="C28" s="14">
        <f t="shared" si="2"/>
        <v>31.07931821</v>
      </c>
      <c r="D28" s="14">
        <f t="shared" si="3"/>
        <v>7.158520908</v>
      </c>
      <c r="E28" s="14">
        <f t="shared" si="4"/>
        <v>2.903738059</v>
      </c>
      <c r="F28" s="14">
        <f t="shared" si="5"/>
        <v>2.887009667</v>
      </c>
      <c r="G28" s="17">
        <f t="shared" si="6"/>
        <v>0.9942390151</v>
      </c>
    </row>
    <row r="29">
      <c r="A29" s="13">
        <f t="shared" si="9"/>
        <v>9375</v>
      </c>
      <c r="B29" s="14">
        <f t="shared" si="1"/>
        <v>0.3819051231</v>
      </c>
      <c r="C29" s="14">
        <f t="shared" si="2"/>
        <v>27.86971778</v>
      </c>
      <c r="D29" s="14">
        <f t="shared" si="3"/>
        <v>7.160721058</v>
      </c>
      <c r="E29" s="14">
        <f t="shared" si="4"/>
        <v>2.749716886</v>
      </c>
      <c r="F29" s="14">
        <f t="shared" si="5"/>
        <v>2.734716057</v>
      </c>
      <c r="G29" s="17">
        <f t="shared" si="6"/>
        <v>0.9945445914</v>
      </c>
    </row>
    <row r="30">
      <c r="A30" s="13">
        <f t="shared" si="9"/>
        <v>9875</v>
      </c>
      <c r="B30" s="14">
        <f t="shared" si="1"/>
        <v>0.3626683323</v>
      </c>
      <c r="C30" s="14">
        <f t="shared" si="2"/>
        <v>25.13279985</v>
      </c>
      <c r="D30" s="14">
        <f t="shared" si="3"/>
        <v>7.162699562</v>
      </c>
      <c r="E30" s="14">
        <f t="shared" si="4"/>
        <v>2.611211992</v>
      </c>
      <c r="F30" s="14">
        <f t="shared" si="5"/>
        <v>2.597684305</v>
      </c>
      <c r="G30" s="17">
        <f t="shared" si="6"/>
        <v>0.9948193836</v>
      </c>
    </row>
    <row r="31">
      <c r="A31" s="13">
        <f t="shared" si="9"/>
        <v>10375</v>
      </c>
      <c r="B31" s="14">
        <f t="shared" si="1"/>
        <v>0.3452765449</v>
      </c>
      <c r="C31" s="14">
        <f t="shared" si="2"/>
        <v>22.78010684</v>
      </c>
      <c r="D31" s="14">
        <f t="shared" si="3"/>
        <v>7.164488307</v>
      </c>
      <c r="E31" s="14">
        <f t="shared" si="4"/>
        <v>2.485991124</v>
      </c>
      <c r="F31" s="14">
        <f t="shared" si="5"/>
        <v>2.473729769</v>
      </c>
      <c r="G31" s="17">
        <f t="shared" si="6"/>
        <v>0.9950678205</v>
      </c>
    </row>
    <row r="32">
      <c r="A32" s="13">
        <f t="shared" si="9"/>
        <v>10875</v>
      </c>
      <c r="B32" s="14">
        <f t="shared" si="1"/>
        <v>0.3294764756</v>
      </c>
      <c r="C32" s="14">
        <f t="shared" si="2"/>
        <v>20.74294547</v>
      </c>
      <c r="D32" s="14">
        <f t="shared" si="3"/>
        <v>7.166113344</v>
      </c>
      <c r="E32" s="14">
        <f t="shared" si="4"/>
        <v>2.372230624</v>
      </c>
      <c r="F32" s="14">
        <f t="shared" si="5"/>
        <v>2.361065769</v>
      </c>
      <c r="G32" s="17">
        <f t="shared" si="6"/>
        <v>0.9952935201</v>
      </c>
    </row>
    <row r="33">
      <c r="A33" s="13">
        <f t="shared" si="9"/>
        <v>11375</v>
      </c>
      <c r="B33" s="14">
        <f t="shared" si="1"/>
        <v>0.3150591721</v>
      </c>
      <c r="C33" s="14">
        <f t="shared" si="2"/>
        <v>18.96731501</v>
      </c>
      <c r="D33" s="14">
        <f t="shared" si="3"/>
        <v>7.167596164</v>
      </c>
      <c r="E33" s="14">
        <f t="shared" si="4"/>
        <v>2.268426039</v>
      </c>
      <c r="F33" s="14">
        <f t="shared" si="5"/>
        <v>2.258216913</v>
      </c>
      <c r="G33" s="17">
        <f t="shared" si="6"/>
        <v>0.9954994672</v>
      </c>
    </row>
    <row r="34">
      <c r="A34" s="13">
        <f t="shared" si="9"/>
        <v>11875</v>
      </c>
      <c r="B34" s="14">
        <f t="shared" si="1"/>
        <v>0.3018507222</v>
      </c>
      <c r="C34" s="14">
        <f t="shared" si="2"/>
        <v>17.41029144</v>
      </c>
      <c r="D34" s="14">
        <f t="shared" si="3"/>
        <v>7.168954653</v>
      </c>
      <c r="E34" s="14">
        <f t="shared" si="4"/>
        <v>2.1733252</v>
      </c>
      <c r="F34" s="14">
        <f t="shared" si="5"/>
        <v>2.16395414</v>
      </c>
      <c r="G34" s="17">
        <f t="shared" si="6"/>
        <v>0.9956881463</v>
      </c>
    </row>
    <row r="35">
      <c r="A35" s="13">
        <f t="shared" si="9"/>
        <v>12375</v>
      </c>
      <c r="B35" s="14">
        <f t="shared" si="1"/>
        <v>0.2897052048</v>
      </c>
      <c r="C35" s="14">
        <f t="shared" si="2"/>
        <v>16.03740873</v>
      </c>
      <c r="D35" s="14">
        <f t="shared" si="3"/>
        <v>7.17020382</v>
      </c>
      <c r="E35" s="14">
        <f t="shared" si="4"/>
        <v>2.085877475</v>
      </c>
      <c r="F35" s="14">
        <f t="shared" si="5"/>
        <v>2.077245366</v>
      </c>
      <c r="G35" s="17">
        <f t="shared" si="6"/>
        <v>0.9958616416</v>
      </c>
    </row>
    <row r="36">
      <c r="A36" s="21" t="s">
        <v>46</v>
      </c>
    </row>
  </sheetData>
  <drawing r:id="rId1"/>
</worksheet>
</file>