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007cf07fe21339a/Área de Trabalho/"/>
    </mc:Choice>
  </mc:AlternateContent>
  <xr:revisionPtr revIDLastSave="0" documentId="8_{44296944-EBEB-4593-BF93-894D967CD0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  <sheet name="Tab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2" l="1"/>
  <c r="N36" i="1"/>
  <c r="O36" i="2"/>
  <c r="O36" i="1"/>
  <c r="L34" i="2"/>
  <c r="M34" i="2" s="1"/>
  <c r="K34" i="2"/>
  <c r="L34" i="1"/>
  <c r="M34" i="1" s="1"/>
  <c r="K34" i="1"/>
  <c r="L33" i="2"/>
  <c r="M33" i="2" s="1"/>
  <c r="K33" i="2"/>
  <c r="L32" i="2"/>
  <c r="M32" i="2" s="1"/>
  <c r="K32" i="2"/>
  <c r="L31" i="2"/>
  <c r="M31" i="2" s="1"/>
  <c r="K31" i="2"/>
  <c r="L30" i="2"/>
  <c r="M30" i="2" s="1"/>
  <c r="K30" i="2"/>
  <c r="L29" i="2"/>
  <c r="M29" i="2" s="1"/>
  <c r="K29" i="2"/>
  <c r="L28" i="2"/>
  <c r="M28" i="2" s="1"/>
  <c r="K28" i="2"/>
  <c r="L27" i="2"/>
  <c r="M27" i="2" s="1"/>
  <c r="K27" i="2"/>
  <c r="L26" i="2"/>
  <c r="M26" i="2" s="1"/>
  <c r="K26" i="2"/>
  <c r="L25" i="2"/>
  <c r="M25" i="2" s="1"/>
  <c r="K25" i="2"/>
  <c r="L33" i="1"/>
  <c r="M33" i="1" s="1"/>
  <c r="K33" i="1"/>
  <c r="L32" i="1"/>
  <c r="M32" i="1" s="1"/>
  <c r="K32" i="1"/>
  <c r="L31" i="1"/>
  <c r="M31" i="1" s="1"/>
  <c r="K31" i="1"/>
  <c r="L30" i="1"/>
  <c r="M30" i="1" s="1"/>
  <c r="K30" i="1"/>
  <c r="L29" i="1"/>
  <c r="M29" i="1" s="1"/>
  <c r="K29" i="1"/>
  <c r="L28" i="1"/>
  <c r="M28" i="1" s="1"/>
  <c r="K28" i="1"/>
  <c r="L27" i="1"/>
  <c r="M27" i="1" s="1"/>
  <c r="K27" i="1"/>
  <c r="L26" i="1"/>
  <c r="M26" i="1" s="1"/>
  <c r="K26" i="1"/>
  <c r="L25" i="1"/>
  <c r="M25" i="1" s="1"/>
  <c r="K25" i="1"/>
  <c r="L24" i="2"/>
  <c r="L23" i="2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24" i="1"/>
  <c r="M24" i="1" s="1"/>
  <c r="L23" i="1"/>
  <c r="L22" i="1"/>
  <c r="L21" i="1"/>
  <c r="L20" i="1"/>
  <c r="L19" i="1"/>
  <c r="L18" i="1"/>
  <c r="L17" i="1"/>
  <c r="L16" i="1"/>
  <c r="L15" i="2"/>
  <c r="M15" i="2" s="1"/>
  <c r="L15" i="1"/>
  <c r="M15" i="1" s="1"/>
  <c r="M24" i="2"/>
  <c r="N23" i="2"/>
  <c r="O23" i="2" s="1"/>
  <c r="N23" i="1"/>
  <c r="N22" i="1"/>
  <c r="N21" i="1"/>
  <c r="N20" i="1"/>
  <c r="M23" i="2"/>
  <c r="M23" i="1"/>
  <c r="O23" i="1" s="1"/>
  <c r="M22" i="1"/>
  <c r="O22" i="1" s="1"/>
  <c r="M21" i="1"/>
  <c r="O21" i="1" s="1"/>
  <c r="M20" i="1"/>
  <c r="O20" i="1" s="1"/>
  <c r="M19" i="1"/>
  <c r="N19" i="1" s="1"/>
  <c r="M18" i="1"/>
  <c r="N18" i="1" s="1"/>
  <c r="M17" i="1"/>
  <c r="N17" i="1" s="1"/>
  <c r="M16" i="1"/>
  <c r="N16" i="1" s="1"/>
  <c r="K24" i="2"/>
  <c r="K24" i="1"/>
  <c r="K23" i="2"/>
  <c r="K22" i="2"/>
  <c r="K21" i="2"/>
  <c r="K20" i="2"/>
  <c r="K19" i="2"/>
  <c r="K18" i="2"/>
  <c r="K17" i="2"/>
  <c r="K16" i="2"/>
  <c r="K23" i="1"/>
  <c r="K22" i="1"/>
  <c r="K21" i="1"/>
  <c r="K20" i="1"/>
  <c r="K19" i="1"/>
  <c r="K18" i="1"/>
  <c r="K17" i="1"/>
  <c r="K16" i="1"/>
  <c r="K15" i="2"/>
  <c r="K15" i="1"/>
  <c r="O14" i="2"/>
  <c r="O14" i="1"/>
  <c r="K14" i="2"/>
  <c r="K14" i="1"/>
  <c r="M14" i="2"/>
  <c r="N14" i="2" s="1"/>
  <c r="M14" i="1"/>
  <c r="N14" i="1" s="1"/>
  <c r="F39" i="2"/>
  <c r="F38" i="2"/>
  <c r="F41" i="2" s="1"/>
  <c r="F38" i="1"/>
  <c r="I29" i="2"/>
  <c r="J29" i="2" s="1"/>
  <c r="I28" i="2"/>
  <c r="J28" i="2" s="1"/>
  <c r="I27" i="2"/>
  <c r="J27" i="2" s="1"/>
  <c r="I27" i="1"/>
  <c r="J27" i="1" s="1"/>
  <c r="H34" i="2"/>
  <c r="I34" i="2" s="1"/>
  <c r="J34" i="2" s="1"/>
  <c r="H34" i="1"/>
  <c r="I34" i="1" s="1"/>
  <c r="J34" i="1" s="1"/>
  <c r="H33" i="2"/>
  <c r="H32" i="2"/>
  <c r="I32" i="2" s="1"/>
  <c r="J32" i="2" s="1"/>
  <c r="H31" i="2"/>
  <c r="H30" i="2"/>
  <c r="I30" i="2" s="1"/>
  <c r="J30" i="2" s="1"/>
  <c r="H29" i="2"/>
  <c r="H28" i="2"/>
  <c r="H27" i="2"/>
  <c r="H26" i="2"/>
  <c r="I26" i="2" s="1"/>
  <c r="J26" i="2" s="1"/>
  <c r="H25" i="2"/>
  <c r="I25" i="2" s="1"/>
  <c r="J25" i="2" s="1"/>
  <c r="H33" i="1"/>
  <c r="H32" i="1"/>
  <c r="I32" i="1" s="1"/>
  <c r="J32" i="1" s="1"/>
  <c r="H31" i="1"/>
  <c r="I31" i="1" s="1"/>
  <c r="J31" i="1" s="1"/>
  <c r="H30" i="1"/>
  <c r="I30" i="1" s="1"/>
  <c r="J30" i="1" s="1"/>
  <c r="H29" i="1"/>
  <c r="I29" i="1" s="1"/>
  <c r="J29" i="1" s="1"/>
  <c r="H28" i="1"/>
  <c r="I28" i="1" s="1"/>
  <c r="J28" i="1" s="1"/>
  <c r="H27" i="1"/>
  <c r="H26" i="1"/>
  <c r="I26" i="1" s="1"/>
  <c r="J26" i="1" s="1"/>
  <c r="H25" i="1"/>
  <c r="I25" i="1" s="1"/>
  <c r="J25" i="1" s="1"/>
  <c r="I19" i="2"/>
  <c r="J19" i="2" s="1"/>
  <c r="I23" i="1"/>
  <c r="J23" i="1" s="1"/>
  <c r="I22" i="1"/>
  <c r="J22" i="1" s="1"/>
  <c r="I20" i="1"/>
  <c r="J20" i="1" s="1"/>
  <c r="I19" i="1"/>
  <c r="J19" i="1" s="1"/>
  <c r="I18" i="1"/>
  <c r="J18" i="1" s="1"/>
  <c r="I17" i="1"/>
  <c r="J17" i="1" s="1"/>
  <c r="I16" i="1"/>
  <c r="J16" i="1" s="1"/>
  <c r="H24" i="2"/>
  <c r="I24" i="2" s="1"/>
  <c r="H24" i="1"/>
  <c r="H23" i="2"/>
  <c r="H22" i="2"/>
  <c r="H21" i="2"/>
  <c r="I21" i="2" s="1"/>
  <c r="H20" i="2"/>
  <c r="H19" i="2"/>
  <c r="H18" i="2"/>
  <c r="H17" i="2"/>
  <c r="H16" i="2"/>
  <c r="H23" i="1"/>
  <c r="H22" i="1"/>
  <c r="H21" i="1"/>
  <c r="H20" i="1"/>
  <c r="H19" i="1"/>
  <c r="H18" i="1"/>
  <c r="H17" i="1"/>
  <c r="H16" i="1"/>
  <c r="H15" i="2"/>
  <c r="H15" i="1"/>
  <c r="H14" i="2"/>
  <c r="H14" i="1"/>
  <c r="N34" i="1" l="1"/>
  <c r="O34" i="1" s="1"/>
  <c r="N34" i="2"/>
  <c r="O34" i="2" s="1"/>
  <c r="N28" i="1"/>
  <c r="O28" i="1" s="1"/>
  <c r="N29" i="2"/>
  <c r="O29" i="2" s="1"/>
  <c r="N29" i="1"/>
  <c r="O29" i="1" s="1"/>
  <c r="N30" i="2"/>
  <c r="O30" i="2" s="1"/>
  <c r="O30" i="1"/>
  <c r="N30" i="1"/>
  <c r="N31" i="2"/>
  <c r="O31" i="2" s="1"/>
  <c r="N31" i="1"/>
  <c r="O31" i="1" s="1"/>
  <c r="N32" i="2"/>
  <c r="O32" i="2" s="1"/>
  <c r="N32" i="1"/>
  <c r="O32" i="1" s="1"/>
  <c r="N33" i="2"/>
  <c r="O33" i="2" s="1"/>
  <c r="N33" i="1"/>
  <c r="O33" i="1" s="1"/>
  <c r="N25" i="2"/>
  <c r="O25" i="2" s="1"/>
  <c r="N25" i="1"/>
  <c r="O25" i="1" s="1"/>
  <c r="N26" i="2"/>
  <c r="O26" i="2" s="1"/>
  <c r="O26" i="1"/>
  <c r="N26" i="1"/>
  <c r="N27" i="2"/>
  <c r="O27" i="2" s="1"/>
  <c r="N27" i="1"/>
  <c r="O27" i="1" s="1"/>
  <c r="N28" i="2"/>
  <c r="O28" i="2" s="1"/>
  <c r="N16" i="2"/>
  <c r="O16" i="2" s="1"/>
  <c r="O17" i="2"/>
  <c r="N17" i="2"/>
  <c r="N18" i="2"/>
  <c r="O18" i="2"/>
  <c r="N19" i="2"/>
  <c r="O19" i="2" s="1"/>
  <c r="N20" i="2"/>
  <c r="O20" i="2"/>
  <c r="N22" i="2"/>
  <c r="O22" i="2" s="1"/>
  <c r="N21" i="2"/>
  <c r="O21" i="2" s="1"/>
  <c r="O16" i="1"/>
  <c r="O17" i="1"/>
  <c r="O18" i="1"/>
  <c r="O19" i="1"/>
  <c r="N15" i="1"/>
  <c r="O15" i="1" s="1"/>
  <c r="N15" i="2"/>
  <c r="O15" i="2" s="1"/>
  <c r="N24" i="1"/>
  <c r="O24" i="1"/>
  <c r="N24" i="2"/>
  <c r="O24" i="2" s="1"/>
  <c r="J16" i="2"/>
  <c r="J22" i="2"/>
  <c r="J23" i="2"/>
  <c r="J14" i="1"/>
  <c r="J24" i="1"/>
  <c r="J14" i="2"/>
  <c r="I20" i="2"/>
  <c r="J20" i="2" s="1"/>
  <c r="I14" i="1"/>
  <c r="J21" i="2"/>
  <c r="I22" i="2"/>
  <c r="I23" i="2"/>
  <c r="I31" i="2"/>
  <c r="J31" i="2" s="1"/>
  <c r="J24" i="2"/>
  <c r="I15" i="1"/>
  <c r="J15" i="1" s="1"/>
  <c r="I33" i="2"/>
  <c r="J33" i="2" s="1"/>
  <c r="I21" i="1"/>
  <c r="J21" i="1" s="1"/>
  <c r="F39" i="1"/>
  <c r="F41" i="1" s="1"/>
  <c r="I14" i="2"/>
  <c r="I24" i="1"/>
  <c r="I33" i="1"/>
  <c r="J33" i="1" s="1"/>
  <c r="I15" i="2"/>
  <c r="J15" i="2" s="1"/>
  <c r="I16" i="2"/>
  <c r="I17" i="2"/>
  <c r="J17" i="2" s="1"/>
  <c r="I18" i="2"/>
  <c r="J18" i="2" s="1"/>
</calcChain>
</file>

<file path=xl/sharedStrings.xml><?xml version="1.0" encoding="utf-8"?>
<sst xmlns="http://schemas.openxmlformats.org/spreadsheetml/2006/main" count="111" uniqueCount="77">
  <si>
    <r>
      <rPr>
        <sz val="13.5"/>
        <rFont val="SimSun"/>
        <family val="1"/>
      </rPr>
      <t>台州市下国际贸易有限公司</t>
    </r>
  </si>
  <si>
    <r>
      <rPr>
        <b/>
        <sz val="11.5"/>
        <rFont val="Calibri"/>
        <family val="1"/>
      </rPr>
      <t>TAIZHOU SHIXIA INTERNATIONAL TRADING CO.,LTD.</t>
    </r>
  </si>
  <si>
    <r>
      <rPr>
        <sz val="10"/>
        <rFont val="Calibri"/>
        <family val="1"/>
      </rPr>
      <t>ADD:NO.19 Beiyuan Road, Huangyan Economic Development Zone, Taizhou, China</t>
    </r>
  </si>
  <si>
    <r>
      <rPr>
        <sz val="10"/>
        <rFont val="Calibri"/>
        <family val="1"/>
      </rPr>
      <t>Tel: (571)87912705     Fax: (571)87912973</t>
    </r>
  </si>
  <si>
    <r>
      <rPr>
        <sz val="15"/>
        <rFont val="Calibri"/>
        <family val="1"/>
      </rPr>
      <t>PROFORMA INVOICE</t>
    </r>
  </si>
  <si>
    <r>
      <rPr>
        <sz val="8.5"/>
        <rFont val="Verdana"/>
        <family val="2"/>
      </rPr>
      <t>TO:RIFER COMERCIO DE MATERIAIS PLASTICOS</t>
    </r>
  </si>
  <si>
    <r>
      <rPr>
        <sz val="8.5"/>
        <rFont val="Verdana"/>
        <family val="2"/>
      </rPr>
      <t>ADD:RUA CARLOS WEBER,890 APTO 254B - SÃO PAULO SP</t>
    </r>
  </si>
  <si>
    <r>
      <rPr>
        <sz val="8.5"/>
        <rFont val="Verdana"/>
        <family val="2"/>
      </rPr>
      <t>CEP 05303-000, CNPJ.:34.928.850/0001-76</t>
    </r>
  </si>
  <si>
    <r>
      <rPr>
        <sz val="8.5"/>
        <rFont val="Verdana"/>
        <family val="2"/>
      </rPr>
      <t>INVOICE NO:HB25-WFER001</t>
    </r>
  </si>
  <si>
    <r>
      <rPr>
        <sz val="8.5"/>
        <rFont val="Verdana"/>
        <family val="2"/>
      </rPr>
      <t>TEL:TEL:5511-93391-3789</t>
    </r>
  </si>
  <si>
    <r>
      <rPr>
        <sz val="8.5"/>
        <rFont val="Verdana"/>
        <family val="2"/>
      </rPr>
      <t>CUSTOMER PO#:</t>
    </r>
  </si>
  <si>
    <r>
      <rPr>
        <sz val="8.5"/>
        <rFont val="Verdana"/>
        <family val="2"/>
      </rPr>
      <t>SHIPPED PER:</t>
    </r>
    <r>
      <rPr>
        <u/>
        <sz val="8.5"/>
        <rFont val="Verdana"/>
        <family val="2"/>
      </rPr>
      <t>BY SEA</t>
    </r>
  </si>
  <si>
    <r>
      <rPr>
        <sz val="8.5"/>
        <rFont val="Verdana"/>
        <family val="2"/>
      </rPr>
      <t>DATE OF INVOICE:</t>
    </r>
    <r>
      <rPr>
        <u/>
        <sz val="8.5"/>
        <rFont val="Verdana"/>
        <family val="2"/>
      </rPr>
      <t>April 9,2025</t>
    </r>
  </si>
  <si>
    <r>
      <rPr>
        <sz val="8.5"/>
        <rFont val="Verdana"/>
        <family val="2"/>
      </rPr>
      <t xml:space="preserve">FROM: </t>
    </r>
    <r>
      <rPr>
        <u/>
        <sz val="8.5"/>
        <rFont val="Verdana"/>
        <family val="2"/>
      </rPr>
      <t>NINGBO,CHINA</t>
    </r>
  </si>
  <si>
    <r>
      <rPr>
        <sz val="8.5"/>
        <rFont val="Verdana"/>
        <family val="2"/>
      </rPr>
      <t>TO:</t>
    </r>
    <r>
      <rPr>
        <u/>
        <sz val="8.5"/>
        <rFont val="Verdana"/>
        <family val="2"/>
      </rPr>
      <t>San Paulo,Brazil</t>
    </r>
  </si>
  <si>
    <r>
      <rPr>
        <sz val="8.5"/>
        <rFont val="Verdana"/>
        <family val="2"/>
      </rPr>
      <t>MARKS</t>
    </r>
  </si>
  <si>
    <r>
      <rPr>
        <sz val="8.5"/>
        <rFont val="Verdana"/>
        <family val="2"/>
      </rPr>
      <t>DESCRIPTION</t>
    </r>
  </si>
  <si>
    <r>
      <rPr>
        <sz val="8.5"/>
        <rFont val="Verdana"/>
        <family val="2"/>
      </rPr>
      <t>Picture</t>
    </r>
  </si>
  <si>
    <r>
      <rPr>
        <sz val="8.5"/>
        <rFont val="Verdana"/>
        <family val="2"/>
      </rPr>
      <t>PACKING</t>
    </r>
  </si>
  <si>
    <r>
      <rPr>
        <sz val="8.5"/>
        <rFont val="Verdana"/>
        <family val="2"/>
      </rPr>
      <t xml:space="preserve">QUANTITY
</t>
    </r>
    <r>
      <rPr>
        <sz val="8.5"/>
        <rFont val="Verdana"/>
        <family val="2"/>
      </rPr>
      <t>(bag)</t>
    </r>
  </si>
  <si>
    <r>
      <rPr>
        <sz val="8.5"/>
        <rFont val="Verdana"/>
        <family val="2"/>
      </rPr>
      <t>UNIT PRICE</t>
    </r>
  </si>
  <si>
    <r>
      <rPr>
        <sz val="8.5"/>
        <rFont val="Verdana"/>
        <family val="2"/>
      </rPr>
      <t>AMOUNT</t>
    </r>
  </si>
  <si>
    <r>
      <rPr>
        <sz val="8.5"/>
        <rFont val="Verdana"/>
        <family val="2"/>
      </rPr>
      <t>FOB NINGBO(USD)</t>
    </r>
  </si>
  <si>
    <r>
      <rPr>
        <sz val="8.5"/>
        <rFont val="Verdana"/>
        <family val="2"/>
      </rPr>
      <t>RIFER</t>
    </r>
  </si>
  <si>
    <r>
      <rPr>
        <sz val="8.5"/>
        <rFont val="Verdana"/>
        <family val="2"/>
      </rPr>
      <t>ABRACADEIRA NYLON BLACK  12x550</t>
    </r>
  </si>
  <si>
    <r>
      <rPr>
        <sz val="8.5"/>
        <rFont val="Verdana"/>
        <family val="2"/>
      </rPr>
      <t>100PCS/bag, with color label</t>
    </r>
  </si>
  <si>
    <r>
      <rPr>
        <sz val="8.5"/>
        <rFont val="Verdana"/>
        <family val="2"/>
      </rPr>
      <t>ABRACADEIRA NYLON BRANCA  2.5X100</t>
    </r>
  </si>
  <si>
    <r>
      <rPr>
        <sz val="8.5"/>
        <rFont val="Verdana"/>
        <family val="2"/>
      </rPr>
      <t>ABRACADEIRA NYLON BRANCA  2.5X150</t>
    </r>
  </si>
  <si>
    <r>
      <rPr>
        <sz val="8.5"/>
        <rFont val="Verdana"/>
        <family val="2"/>
      </rPr>
      <t>ABRACADEIRA NYLON BRANCA 2.5X200</t>
    </r>
  </si>
  <si>
    <r>
      <rPr>
        <sz val="8.5"/>
        <rFont val="Verdana"/>
        <family val="2"/>
      </rPr>
      <t>ABRACADEIRA NYLON BRANCA 3.6X150</t>
    </r>
  </si>
  <si>
    <r>
      <rPr>
        <sz val="8.5"/>
        <rFont val="Verdana"/>
        <family val="2"/>
      </rPr>
      <t>ABRACADEIRA NYLON BRANCA  3.6X180</t>
    </r>
  </si>
  <si>
    <r>
      <rPr>
        <sz val="8.5"/>
        <rFont val="Verdana"/>
        <family val="2"/>
      </rPr>
      <t>ABRACADEIRA NYLON BRANCA  3.6X300</t>
    </r>
  </si>
  <si>
    <r>
      <rPr>
        <sz val="8.5"/>
        <rFont val="Verdana"/>
        <family val="2"/>
      </rPr>
      <t>ABRACADEIRA NYLON BRANCA 4.8X200</t>
    </r>
  </si>
  <si>
    <r>
      <rPr>
        <sz val="8.5"/>
        <rFont val="Verdana"/>
        <family val="2"/>
      </rPr>
      <t>ABRACADEIRA NYLON BRANCA  4.8X300</t>
    </r>
  </si>
  <si>
    <r>
      <rPr>
        <sz val="8.5"/>
        <rFont val="Verdana"/>
        <family val="2"/>
      </rPr>
      <t>ABRACADEIRA NYLON BRANCA  4.8X400</t>
    </r>
  </si>
  <si>
    <r>
      <rPr>
        <sz val="8.5"/>
        <rFont val="Verdana"/>
        <family val="2"/>
      </rPr>
      <t>ABRACADEIRA NYLON BRANCA  7.6x400</t>
    </r>
  </si>
  <si>
    <r>
      <rPr>
        <sz val="8.5"/>
        <rFont val="Verdana"/>
        <family val="2"/>
      </rPr>
      <t xml:space="preserve">50PCS/bag, with
</t>
    </r>
    <r>
      <rPr>
        <sz val="8.5"/>
        <rFont val="Verdana"/>
        <family val="2"/>
      </rPr>
      <t>color label</t>
    </r>
  </si>
  <si>
    <r>
      <rPr>
        <sz val="8.5"/>
        <rFont val="Verdana"/>
        <family val="2"/>
      </rPr>
      <t>ABRACADEIRA NYLON PRETA  2.5X100</t>
    </r>
  </si>
  <si>
    <r>
      <rPr>
        <sz val="8.5"/>
        <rFont val="Verdana"/>
        <family val="2"/>
      </rPr>
      <t>ABRACADEIRA NYLON PRETA  2.5X150</t>
    </r>
  </si>
  <si>
    <r>
      <rPr>
        <sz val="8.5"/>
        <rFont val="Verdana"/>
        <family val="2"/>
      </rPr>
      <t>ABRACADEIRA NYLON PRETA  2.5X200</t>
    </r>
  </si>
  <si>
    <r>
      <rPr>
        <sz val="8.5"/>
        <rFont val="Verdana"/>
        <family val="2"/>
      </rPr>
      <t>ABRACADEIRA NYLON PRETA  3.6X150</t>
    </r>
  </si>
  <si>
    <r>
      <rPr>
        <sz val="8.5"/>
        <rFont val="Verdana"/>
        <family val="2"/>
      </rPr>
      <t>ABRACADEIRA NYLON PRETA  3.6X180</t>
    </r>
  </si>
  <si>
    <r>
      <rPr>
        <sz val="8.5"/>
        <rFont val="Verdana"/>
        <family val="2"/>
      </rPr>
      <t>ABRACADEIRA NYLON PRETA 3.6X300</t>
    </r>
  </si>
  <si>
    <r>
      <rPr>
        <sz val="8.5"/>
        <rFont val="Verdana"/>
        <family val="2"/>
      </rPr>
      <t>ABRACADEIRA NYLON PRETA 4.8X200</t>
    </r>
  </si>
  <si>
    <r>
      <rPr>
        <sz val="8.5"/>
        <rFont val="Verdana"/>
        <family val="2"/>
      </rPr>
      <t>ABRACADEIRA NYLON PRETA 4.8X300</t>
    </r>
  </si>
  <si>
    <r>
      <rPr>
        <sz val="8.5"/>
        <rFont val="Verdana"/>
        <family val="2"/>
      </rPr>
      <t>ABRACADEIRA NYLON PRETA 4.8X400</t>
    </r>
  </si>
  <si>
    <r>
      <rPr>
        <sz val="8.5"/>
        <rFont val="Verdana"/>
        <family val="2"/>
      </rPr>
      <t>ABRACADEIRA NYLON PRETA 7.6x400</t>
    </r>
  </si>
  <si>
    <r>
      <rPr>
        <sz val="8.5"/>
        <rFont val="Verdana"/>
        <family val="2"/>
      </rPr>
      <t>Total:</t>
    </r>
  </si>
  <si>
    <r>
      <rPr>
        <sz val="8.5"/>
        <rFont val="Verdana"/>
        <family val="2"/>
      </rPr>
      <t xml:space="preserve">TOTAL AMOUNT:SAY USD FOB NINGBO DOLLARS EIGHTEEN THOUSAND ONE HUNDRED AND SEVENTEEN AND SEVEN CENTS
</t>
    </r>
    <r>
      <rPr>
        <sz val="8.5"/>
        <rFont val="Verdana"/>
        <family val="2"/>
      </rPr>
      <t>ONLY.</t>
    </r>
  </si>
  <si>
    <r>
      <rPr>
        <sz val="10"/>
        <rFont val="Calibri"/>
        <family val="1"/>
      </rPr>
      <t>PLEASE NOTE:</t>
    </r>
  </si>
  <si>
    <r>
      <rPr>
        <sz val="10"/>
        <rFont val="Calibri"/>
        <family val="1"/>
      </rPr>
      <t>1.PAYMENT TERMS: 30% PAYMENT IN ADVANCE,BALANCE BEFORE SHIPMENT.</t>
    </r>
  </si>
  <si>
    <r>
      <rPr>
        <sz val="10"/>
        <rFont val="Calibri"/>
        <family val="1"/>
      </rPr>
      <t xml:space="preserve">2.DELIVERY DATE: 40 </t>
    </r>
    <r>
      <rPr>
        <sz val="9"/>
        <rFont val="Calibri"/>
        <family val="1"/>
      </rPr>
      <t>DAYS AFTER RECEIVE PAYMENT.</t>
    </r>
  </si>
  <si>
    <r>
      <rPr>
        <sz val="10"/>
        <rFont val="Calibri"/>
        <family val="1"/>
      </rPr>
      <t xml:space="preserve">3.BENEFICIARY: </t>
    </r>
    <r>
      <rPr>
        <sz val="9"/>
        <rFont val="Calibri"/>
        <family val="1"/>
      </rPr>
      <t>TAIZHOU SHIXIA INTERNATIONAL TRADING CO.,LTD.</t>
    </r>
  </si>
  <si>
    <r>
      <rPr>
        <sz val="10"/>
        <rFont val="Calibri"/>
        <family val="1"/>
      </rPr>
      <t xml:space="preserve">ADD: </t>
    </r>
    <r>
      <rPr>
        <sz val="9"/>
        <rFont val="Calibri"/>
        <family val="1"/>
      </rPr>
      <t>NO.19 Beiyuan Road, Huangyan Economic Development Zone, Taizhou, China</t>
    </r>
  </si>
  <si>
    <r>
      <rPr>
        <sz val="10"/>
        <rFont val="Calibri"/>
        <family val="1"/>
      </rPr>
      <t>BENEFICIARY BANK:</t>
    </r>
  </si>
  <si>
    <r>
      <rPr>
        <sz val="9"/>
        <rFont val="Calibri"/>
        <family val="1"/>
      </rPr>
      <t>INDUSTRIAL AND COMMERCIAL BANK OF CHINA ZHEJIANG BRANCH</t>
    </r>
  </si>
  <si>
    <r>
      <rPr>
        <sz val="9"/>
        <rFont val="Calibri"/>
        <family val="1"/>
      </rPr>
      <t>ADD: NO.122 QINGNIAN EAST ROAD,HUANGYAN,TAIZHOU, ZHEJIANG, CHINA</t>
    </r>
  </si>
  <si>
    <r>
      <rPr>
        <sz val="9"/>
        <rFont val="Calibri"/>
        <family val="1"/>
      </rPr>
      <t>ACCOUNT NO: 1207031109814040376</t>
    </r>
  </si>
  <si>
    <r>
      <rPr>
        <sz val="9"/>
        <rFont val="Calibri"/>
        <family val="1"/>
      </rPr>
      <t>SWIFT CODE: ICBKCNBJZJP</t>
    </r>
  </si>
  <si>
    <r>
      <rPr>
        <sz val="9"/>
        <rFont val="Calibri"/>
        <family val="1"/>
      </rPr>
      <t>UID NO.: 307911</t>
    </r>
  </si>
  <si>
    <r>
      <rPr>
        <sz val="10"/>
        <rFont val="Calibri"/>
        <family val="1"/>
      </rPr>
      <t>CONFIRMED BY:</t>
    </r>
  </si>
  <si>
    <r>
      <rPr>
        <u/>
        <sz val="10"/>
        <rFont val="Calibri"/>
        <family val="1"/>
      </rPr>
      <t>THE BUYER:</t>
    </r>
    <r>
      <rPr>
        <sz val="10"/>
        <rFont val="Calibri"/>
        <family val="1"/>
      </rPr>
      <t xml:space="preserve">                                                                                               RIFER
</t>
    </r>
    <r>
      <rPr>
        <sz val="10"/>
        <rFont val="Calibri"/>
        <family val="1"/>
      </rPr>
      <t>COMERCIO DE MATERIAIS PLASTICOS</t>
    </r>
  </si>
  <si>
    <r>
      <rPr>
        <u/>
        <sz val="10"/>
        <rFont val="Calibri"/>
        <family val="1"/>
      </rPr>
      <t>THE SELLER:</t>
    </r>
  </si>
  <si>
    <r>
      <rPr>
        <u/>
        <sz val="10"/>
        <rFont val="SimSun"/>
        <family val="1"/>
      </rPr>
      <t>台州市下国际贸易有限公司</t>
    </r>
  </si>
  <si>
    <r>
      <rPr>
        <sz val="10"/>
        <rFont val="Calibri"/>
        <family val="1"/>
      </rPr>
      <t>TAIZHOU SHIXIA INTERNATIONAL TRADING CO.,LTD.</t>
    </r>
  </si>
  <si>
    <t>Preço Unitário R$ ( Dolar R$ 6,02 ) FOB</t>
  </si>
  <si>
    <t>CUSTO MEDIO IMPORTAÇÃO TAXAS 70%</t>
  </si>
  <si>
    <t>TOTAL UNITÁRIO</t>
  </si>
  <si>
    <t xml:space="preserve">TOTAL R$ </t>
  </si>
  <si>
    <t>CUSTO IMPOSTOS</t>
  </si>
  <si>
    <t xml:space="preserve">CUSTO FRETE : </t>
  </si>
  <si>
    <t>TOTALGERAL</t>
  </si>
  <si>
    <t>PREÇO VENDA</t>
  </si>
  <si>
    <t>TOTAL BRUTO</t>
  </si>
  <si>
    <t>TOTAL LIQUIDO</t>
  </si>
  <si>
    <t>IMPOSTO VENDA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</si>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</sst>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\$0.00"/>
    <numFmt numFmtId="165" formatCode="\$#,##0.00"/>
  </numFmts>
  <fonts count="18" x14ac:knownFonts="1">
    <font>
      <sz val="10"/>
      <color rgb="FF000000"/>
      <name val="Times New Roman"/>
      <charset val="204"/>
    </font>
    <font>
      <sz val="13.5"/>
      <name val="SimSun"/>
    </font>
    <font>
      <b/>
      <sz val="11.5"/>
      <name val="Calibri"/>
      <family val="2"/>
    </font>
    <font>
      <sz val="10"/>
      <name val="Calibri"/>
      <family val="2"/>
    </font>
    <font>
      <sz val="15"/>
      <name val="Calibri"/>
      <family val="2"/>
    </font>
    <font>
      <sz val="8.5"/>
      <name val="Verdana"/>
      <family val="2"/>
    </font>
    <font>
      <sz val="8.5"/>
      <color rgb="FF000000"/>
      <name val="Verdana"/>
      <family val="2"/>
    </font>
    <font>
      <sz val="9"/>
      <name val="Calibri"/>
      <family val="2"/>
    </font>
    <font>
      <sz val="10"/>
      <name val="SimSun"/>
    </font>
    <font>
      <sz val="13.5"/>
      <name val="SimSun"/>
      <family val="1"/>
    </font>
    <font>
      <b/>
      <sz val="11.5"/>
      <name val="Calibri"/>
      <family val="1"/>
    </font>
    <font>
      <sz val="10"/>
      <name val="Calibri"/>
      <family val="1"/>
    </font>
    <font>
      <sz val="15"/>
      <name val="Calibri"/>
      <family val="1"/>
    </font>
    <font>
      <u/>
      <sz val="8.5"/>
      <name val="Verdana"/>
      <family val="2"/>
    </font>
    <font>
      <sz val="9"/>
      <name val="Calibri"/>
      <family val="1"/>
    </font>
    <font>
      <u/>
      <sz val="10"/>
      <name val="Calibri"/>
      <family val="1"/>
    </font>
    <font>
      <u/>
      <sz val="10"/>
      <name val="SimSu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64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5" fillId="0" borderId="3" xfId="0" applyFont="1" applyBorder="1" applyAlignment="1">
      <alignment horizontal="left" vertical="top" wrapText="1" indent="1"/>
    </xf>
    <xf numFmtId="0" fontId="5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1" fontId="6" fillId="0" borderId="3" xfId="0" applyNumberFormat="1" applyFont="1" applyBorder="1" applyAlignment="1">
      <alignment horizontal="center" vertical="center" shrinkToFit="1"/>
    </xf>
    <xf numFmtId="164" fontId="6" fillId="0" borderId="3" xfId="0" applyNumberFormat="1" applyFont="1" applyBorder="1" applyAlignment="1">
      <alignment horizontal="center" vertical="center" shrinkToFit="1"/>
    </xf>
    <xf numFmtId="1" fontId="6" fillId="0" borderId="3" xfId="0" applyNumberFormat="1" applyFont="1" applyBorder="1" applyAlignment="1">
      <alignment horizontal="center" vertical="top" shrinkToFit="1"/>
    </xf>
    <xf numFmtId="164" fontId="6" fillId="0" borderId="3" xfId="0" applyNumberFormat="1" applyFont="1" applyBorder="1" applyAlignment="1">
      <alignment horizontal="center" vertical="top" shrinkToFit="1"/>
    </xf>
    <xf numFmtId="165" fontId="6" fillId="0" borderId="3" xfId="0" applyNumberFormat="1" applyFont="1" applyBorder="1" applyAlignment="1">
      <alignment horizontal="center" vertical="top" shrinkToFit="1"/>
    </xf>
    <xf numFmtId="0" fontId="0" fillId="0" borderId="3" xfId="0" applyBorder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 indent="6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1"/>
    </xf>
    <xf numFmtId="0" fontId="5" fillId="0" borderId="4" xfId="0" applyFont="1" applyBorder="1" applyAlignment="1">
      <alignment horizontal="left" vertical="top" wrapText="1" indent="1"/>
    </xf>
    <xf numFmtId="0" fontId="5" fillId="0" borderId="5" xfId="0" applyFont="1" applyBorder="1" applyAlignment="1">
      <alignment horizontal="left" vertical="top" wrapText="1" indent="1"/>
    </xf>
    <xf numFmtId="0" fontId="5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left" vertical="top" wrapText="1" indent="3"/>
    </xf>
    <xf numFmtId="0" fontId="5" fillId="0" borderId="5" xfId="0" applyFont="1" applyBorder="1" applyAlignment="1">
      <alignment horizontal="left" vertical="top" wrapText="1" indent="3"/>
    </xf>
    <xf numFmtId="0" fontId="5" fillId="0" borderId="4" xfId="0" applyFont="1" applyBorder="1" applyAlignment="1">
      <alignment horizontal="left" vertical="top" wrapText="1" indent="2"/>
    </xf>
    <xf numFmtId="0" fontId="5" fillId="0" borderId="5" xfId="0" applyFont="1" applyBorder="1" applyAlignment="1">
      <alignment horizontal="left" vertical="top" wrapText="1" indent="2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 indent="1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5" fillId="0" borderId="4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3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 wrapText="1" indent="6"/>
    </xf>
    <xf numFmtId="0" fontId="0" fillId="0" borderId="0" xfId="0" applyAlignment="1">
      <alignment horizontal="left" wrapText="1"/>
    </xf>
    <xf numFmtId="0" fontId="17" fillId="0" borderId="0" xfId="0" applyFont="1" applyAlignment="1">
      <alignment horizontal="left" vertical="top"/>
    </xf>
    <xf numFmtId="165" fontId="6" fillId="0" borderId="6" xfId="0" applyNumberFormat="1" applyFont="1" applyBorder="1" applyAlignment="1">
      <alignment horizontal="center" vertical="center" shrinkToFit="1"/>
    </xf>
    <xf numFmtId="164" fontId="6" fillId="0" borderId="6" xfId="0" applyNumberFormat="1" applyFont="1" applyBorder="1" applyAlignment="1">
      <alignment horizontal="center" vertical="top" shrinkToFit="1"/>
    </xf>
    <xf numFmtId="165" fontId="6" fillId="0" borderId="6" xfId="0" applyNumberFormat="1" applyFont="1" applyBorder="1" applyAlignment="1">
      <alignment horizontal="center" vertical="top" shrinkToFit="1"/>
    </xf>
    <xf numFmtId="44" fontId="0" fillId="0" borderId="10" xfId="1" applyFont="1" applyBorder="1" applyAlignment="1">
      <alignment horizontal="left" vertical="top"/>
    </xf>
    <xf numFmtId="44" fontId="0" fillId="0" borderId="0" xfId="1" applyFont="1" applyAlignment="1">
      <alignment horizontal="left" vertical="top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128143</xdr:colOff>
      <xdr:row>13</xdr:row>
      <xdr:rowOff>33820</xdr:rowOff>
    </xdr:from>
    <xdr:ext cx="736091" cy="1019009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6091" cy="1019009"/>
        </a:xfrm>
        <a:prstGeom prst="rect">
          <a:avLst/>
        </a:prstGeom>
      </xdr:spPr>
    </xdr:pic>
    <xdr:clientData/>
  </xdr:oneCellAnchor>
  <xdr:absoluteAnchor>
    <xdr:pos x="3238245" y="6691274"/>
    <xdr:ext cx="736091" cy="1015720"/>
    <xdr:pic>
      <xdr:nvPicPr>
        <xdr:cNvPr id="3" name="image1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6091" cy="1015720"/>
        </a:xfrm>
        <a:prstGeom prst="rect">
          <a:avLst/>
        </a:prstGeom>
      </xdr:spPr>
    </xdr:pic>
    <xdr:clientData/>
  </xdr:absoluteAnchor>
  <xdr:absoluteAnchor>
    <xdr:pos x="3230626" y="4311141"/>
    <xdr:ext cx="697712" cy="1284732"/>
    <xdr:pic>
      <xdr:nvPicPr>
        <xdr:cNvPr id="4" name="image2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7712" cy="1284732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648128</xdr:colOff>
      <xdr:row>16</xdr:row>
      <xdr:rowOff>65074</xdr:rowOff>
    </xdr:from>
    <xdr:ext cx="1846221" cy="873779"/>
    <xdr:pic>
      <xdr:nvPicPr>
        <xdr:cNvPr id="5" name="image3.jpe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6221" cy="873779"/>
        </a:xfrm>
        <a:prstGeom prst="rect">
          <a:avLst/>
        </a:prstGeom>
      </xdr:spPr>
    </xdr:pic>
    <xdr:clientData/>
  </xdr:oneCellAnchor>
  <xdr:oneCellAnchor>
    <xdr:from>
      <xdr:col>4</xdr:col>
      <xdr:colOff>32660</xdr:colOff>
      <xdr:row>20</xdr:row>
      <xdr:rowOff>281055</xdr:rowOff>
    </xdr:from>
    <xdr:ext cx="943064" cy="528312"/>
    <xdr:pic>
      <xdr:nvPicPr>
        <xdr:cNvPr id="6" name="image4.jpe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3064" cy="5283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topLeftCell="H12" workbookViewId="0">
      <selection activeCell="O14" sqref="O14"/>
    </sheetView>
  </sheetViews>
  <sheetFormatPr defaultRowHeight="13.2" x14ac:dyDescent="0.25"/>
  <cols>
    <col min="1" max="1" width="11.109375" customWidth="1"/>
    <col min="2" max="2" width="44.44140625" customWidth="1"/>
    <col min="3" max="3" width="19.5546875" customWidth="1"/>
    <col min="4" max="4" width="18.88671875" customWidth="1"/>
    <col min="5" max="5" width="16.44140625" bestFit="1" customWidth="1"/>
    <col min="6" max="6" width="14" bestFit="1" customWidth="1"/>
    <col min="7" max="7" width="11.77734375" customWidth="1"/>
    <col min="8" max="8" width="33.21875" bestFit="1" customWidth="1"/>
    <col min="9" max="9" width="36.6640625" bestFit="1" customWidth="1"/>
    <col min="10" max="10" width="15.88671875" bestFit="1" customWidth="1"/>
    <col min="11" max="11" width="15.77734375" customWidth="1"/>
    <col min="12" max="12" width="13.88671875" bestFit="1" customWidth="1"/>
    <col min="13" max="13" width="14" bestFit="1" customWidth="1"/>
    <col min="14" max="14" width="15.88671875" bestFit="1" customWidth="1"/>
    <col min="15" max="15" width="14.88671875" bestFit="1" customWidth="1"/>
  </cols>
  <sheetData>
    <row r="1" spans="1:16" ht="21" customHeight="1" x14ac:dyDescent="0.25">
      <c r="A1" s="15" t="s">
        <v>0</v>
      </c>
      <c r="B1" s="15"/>
      <c r="C1" s="15"/>
      <c r="D1" s="15"/>
      <c r="E1" s="15"/>
      <c r="F1" s="15"/>
      <c r="G1" s="15"/>
    </row>
    <row r="2" spans="1:16" ht="17.25" customHeight="1" x14ac:dyDescent="0.25">
      <c r="A2" s="16" t="s">
        <v>1</v>
      </c>
      <c r="B2" s="16"/>
      <c r="C2" s="16"/>
      <c r="D2" s="16"/>
      <c r="E2" s="16"/>
      <c r="F2" s="16"/>
      <c r="G2" s="16"/>
    </row>
    <row r="3" spans="1:16" ht="15" customHeight="1" x14ac:dyDescent="0.25">
      <c r="A3" s="17" t="s">
        <v>2</v>
      </c>
      <c r="B3" s="17"/>
      <c r="C3" s="17"/>
      <c r="D3" s="17"/>
      <c r="E3" s="17"/>
      <c r="F3" s="17"/>
      <c r="G3" s="17"/>
    </row>
    <row r="4" spans="1:16" ht="15" customHeight="1" x14ac:dyDescent="0.25">
      <c r="A4" s="18" t="s">
        <v>3</v>
      </c>
      <c r="B4" s="18"/>
      <c r="C4" s="18"/>
      <c r="D4" s="18"/>
      <c r="E4" s="18"/>
      <c r="F4" s="18"/>
      <c r="G4" s="18"/>
    </row>
    <row r="5" spans="1:16" ht="22.5" customHeight="1" x14ac:dyDescent="0.25">
      <c r="A5" s="19" t="s">
        <v>4</v>
      </c>
      <c r="B5" s="19"/>
      <c r="C5" s="19"/>
      <c r="D5" s="19"/>
      <c r="E5" s="19"/>
      <c r="F5" s="19"/>
      <c r="G5" s="19"/>
    </row>
    <row r="6" spans="1:16" ht="12.75" customHeight="1" x14ac:dyDescent="0.25">
      <c r="A6" s="20" t="s">
        <v>5</v>
      </c>
      <c r="B6" s="20"/>
      <c r="C6" s="20"/>
      <c r="D6" s="20"/>
      <c r="E6" s="20"/>
      <c r="F6" s="20"/>
      <c r="G6" s="20"/>
    </row>
    <row r="7" spans="1:16" ht="12.75" customHeight="1" x14ac:dyDescent="0.25">
      <c r="A7" s="20" t="s">
        <v>6</v>
      </c>
      <c r="B7" s="20"/>
      <c r="C7" s="20"/>
      <c r="D7" s="20"/>
      <c r="E7" s="20"/>
      <c r="F7" s="20"/>
      <c r="G7" s="20"/>
    </row>
    <row r="8" spans="1:16" ht="12.75" customHeight="1" x14ac:dyDescent="0.25">
      <c r="A8" s="20" t="s">
        <v>7</v>
      </c>
      <c r="B8" s="20"/>
      <c r="C8" s="1"/>
      <c r="D8" s="1"/>
      <c r="E8" s="20" t="s">
        <v>8</v>
      </c>
      <c r="F8" s="20"/>
      <c r="G8" s="20"/>
    </row>
    <row r="9" spans="1:16" ht="12.75" customHeight="1" x14ac:dyDescent="0.25">
      <c r="A9" s="20" t="s">
        <v>9</v>
      </c>
      <c r="B9" s="20"/>
      <c r="C9" s="1"/>
      <c r="D9" s="1"/>
      <c r="E9" s="20" t="s">
        <v>10</v>
      </c>
      <c r="F9" s="20"/>
      <c r="G9" s="1"/>
    </row>
    <row r="10" spans="1:16" ht="12.75" customHeight="1" x14ac:dyDescent="0.25">
      <c r="A10" s="20" t="s">
        <v>11</v>
      </c>
      <c r="B10" s="20"/>
      <c r="C10" s="1"/>
      <c r="D10" s="21" t="s">
        <v>12</v>
      </c>
      <c r="E10" s="21"/>
      <c r="F10" s="21"/>
      <c r="G10" s="21"/>
    </row>
    <row r="11" spans="1:16" ht="14.7" customHeight="1" x14ac:dyDescent="0.25">
      <c r="A11" s="22" t="s">
        <v>13</v>
      </c>
      <c r="B11" s="22"/>
      <c r="C11" s="2"/>
      <c r="D11" s="23" t="s">
        <v>14</v>
      </c>
      <c r="E11" s="23"/>
      <c r="F11" s="23"/>
      <c r="G11" s="23"/>
    </row>
    <row r="12" spans="1:16" ht="23.25" customHeight="1" x14ac:dyDescent="0.25">
      <c r="A12" s="24" t="s">
        <v>15</v>
      </c>
      <c r="B12" s="26" t="s">
        <v>16</v>
      </c>
      <c r="C12" s="28" t="s">
        <v>17</v>
      </c>
      <c r="D12" s="30" t="s">
        <v>18</v>
      </c>
      <c r="E12" s="32" t="s">
        <v>19</v>
      </c>
      <c r="F12" s="3" t="s">
        <v>20</v>
      </c>
      <c r="G12" s="4" t="s">
        <v>21</v>
      </c>
      <c r="H12" s="58" t="s">
        <v>65</v>
      </c>
      <c r="I12" s="58" t="s">
        <v>66</v>
      </c>
      <c r="J12" s="58" t="s">
        <v>67</v>
      </c>
      <c r="K12" s="58" t="s">
        <v>76</v>
      </c>
      <c r="L12" s="58" t="s">
        <v>72</v>
      </c>
      <c r="M12" s="58" t="s">
        <v>73</v>
      </c>
      <c r="N12" s="58" t="s">
        <v>75</v>
      </c>
      <c r="O12" s="58" t="s">
        <v>74</v>
      </c>
      <c r="P12" s="58"/>
    </row>
    <row r="13" spans="1:16" ht="14.25" customHeight="1" x14ac:dyDescent="0.25">
      <c r="A13" s="25"/>
      <c r="B13" s="27"/>
      <c r="C13" s="29"/>
      <c r="D13" s="31"/>
      <c r="E13" s="33"/>
      <c r="F13" s="34" t="s">
        <v>22</v>
      </c>
      <c r="G13" s="35"/>
    </row>
    <row r="14" spans="1:16" ht="90" customHeight="1" x14ac:dyDescent="0.25">
      <c r="A14" s="24" t="s">
        <v>23</v>
      </c>
      <c r="B14" s="7" t="s">
        <v>24</v>
      </c>
      <c r="C14" s="8"/>
      <c r="D14" s="7" t="s">
        <v>25</v>
      </c>
      <c r="E14" s="9">
        <v>2000</v>
      </c>
      <c r="F14" s="10">
        <v>3.8679999999999999</v>
      </c>
      <c r="G14" s="59">
        <v>7736</v>
      </c>
      <c r="H14" s="62">
        <f>(F14*6.02)/100</f>
        <v>0.23285359999999997</v>
      </c>
      <c r="I14" s="62">
        <f>H14*70%</f>
        <v>0.16299751999999998</v>
      </c>
      <c r="J14" s="62">
        <f>H14+I14</f>
        <v>0.39585111999999995</v>
      </c>
      <c r="K14" s="62">
        <f>J14*200000</f>
        <v>79170.223999999987</v>
      </c>
      <c r="L14" s="62">
        <v>1.1499999999999999</v>
      </c>
      <c r="M14" s="62">
        <f>(L14*E14)*100</f>
        <v>230000</v>
      </c>
      <c r="N14" s="62">
        <f>M14*11%</f>
        <v>25300</v>
      </c>
      <c r="O14" s="62">
        <f>M14-N14-K14</f>
        <v>125529.77600000001</v>
      </c>
    </row>
    <row r="15" spans="1:16" ht="22.5" customHeight="1" x14ac:dyDescent="0.25">
      <c r="A15" s="36"/>
      <c r="B15" s="6" t="s">
        <v>26</v>
      </c>
      <c r="C15" s="37"/>
      <c r="D15" s="40" t="s">
        <v>25</v>
      </c>
      <c r="E15" s="11">
        <v>1000</v>
      </c>
      <c r="F15" s="12">
        <v>0.125</v>
      </c>
      <c r="G15" s="60">
        <v>125</v>
      </c>
      <c r="H15" s="62">
        <f>(F15*6.02)/100</f>
        <v>7.5249999999999996E-3</v>
      </c>
      <c r="I15" s="62">
        <f t="shared" ref="I15:I34" si="0">H15*70%</f>
        <v>5.2674999999999996E-3</v>
      </c>
      <c r="J15" s="62">
        <f t="shared" ref="J15:J24" si="1">H15+I15</f>
        <v>1.2792499999999998E-2</v>
      </c>
      <c r="K15" s="62">
        <f>J15*10000</f>
        <v>127.92499999999998</v>
      </c>
      <c r="L15" s="62">
        <f>J15*2</f>
        <v>2.5584999999999997E-2</v>
      </c>
      <c r="M15" s="62">
        <f>L15*100000</f>
        <v>2558.4999999999995</v>
      </c>
      <c r="N15" s="62">
        <f>M15*11%</f>
        <v>281.43499999999995</v>
      </c>
      <c r="O15" s="62">
        <f>M15-N15-K15</f>
        <v>2149.1399999999994</v>
      </c>
    </row>
    <row r="16" spans="1:16" ht="22.5" customHeight="1" x14ac:dyDescent="0.25">
      <c r="A16" s="36"/>
      <c r="B16" s="6" t="s">
        <v>27</v>
      </c>
      <c r="C16" s="38"/>
      <c r="D16" s="41"/>
      <c r="E16" s="11">
        <v>1000</v>
      </c>
      <c r="F16" s="12">
        <v>0.20300000000000001</v>
      </c>
      <c r="G16" s="60">
        <v>203.3</v>
      </c>
      <c r="H16" s="62">
        <f t="shared" ref="H16:H33" si="2">(F16*6.02)/100</f>
        <v>1.22206E-2</v>
      </c>
      <c r="I16" s="62">
        <f t="shared" si="0"/>
        <v>8.5544200000000001E-3</v>
      </c>
      <c r="J16" s="62">
        <f t="shared" si="1"/>
        <v>2.0775019999999998E-2</v>
      </c>
      <c r="K16" s="62">
        <f t="shared" ref="K16:K33" si="3">J16*10000</f>
        <v>207.75019999999998</v>
      </c>
      <c r="L16" s="62">
        <f t="shared" ref="L16:L24" si="4">J16*2</f>
        <v>4.1550039999999996E-2</v>
      </c>
      <c r="M16" s="62">
        <f t="shared" ref="M16:M33" si="5">L16*100000</f>
        <v>4155.0039999999999</v>
      </c>
      <c r="N16" s="62">
        <f t="shared" ref="N16:N34" si="6">M16*11%</f>
        <v>457.05043999999998</v>
      </c>
      <c r="O16" s="62">
        <f t="shared" ref="O16:O24" si="7">M16-N16-K16</f>
        <v>3490.20336</v>
      </c>
    </row>
    <row r="17" spans="1:15" ht="22.5" customHeight="1" x14ac:dyDescent="0.25">
      <c r="A17" s="36"/>
      <c r="B17" s="6" t="s">
        <v>28</v>
      </c>
      <c r="C17" s="38"/>
      <c r="D17" s="41"/>
      <c r="E17" s="11">
        <v>1000</v>
      </c>
      <c r="F17" s="12">
        <v>0.23699999999999999</v>
      </c>
      <c r="G17" s="60">
        <v>236.8</v>
      </c>
      <c r="H17" s="62">
        <f t="shared" si="2"/>
        <v>1.42674E-2</v>
      </c>
      <c r="I17" s="62">
        <f t="shared" si="0"/>
        <v>9.9871799999999983E-3</v>
      </c>
      <c r="J17" s="62">
        <f t="shared" si="1"/>
        <v>2.4254579999999998E-2</v>
      </c>
      <c r="K17" s="62">
        <f t="shared" si="3"/>
        <v>242.54579999999999</v>
      </c>
      <c r="L17" s="62">
        <f t="shared" si="4"/>
        <v>4.8509159999999996E-2</v>
      </c>
      <c r="M17" s="62">
        <f t="shared" si="5"/>
        <v>4850.9159999999993</v>
      </c>
      <c r="N17" s="62">
        <f t="shared" si="6"/>
        <v>533.60075999999992</v>
      </c>
      <c r="O17" s="62">
        <f t="shared" si="7"/>
        <v>4074.7694399999991</v>
      </c>
    </row>
    <row r="18" spans="1:15" ht="22.5" customHeight="1" x14ac:dyDescent="0.25">
      <c r="A18" s="36"/>
      <c r="B18" s="6" t="s">
        <v>29</v>
      </c>
      <c r="C18" s="38"/>
      <c r="D18" s="41"/>
      <c r="E18" s="11">
        <v>1000</v>
      </c>
      <c r="F18" s="12">
        <v>0.315</v>
      </c>
      <c r="G18" s="60">
        <v>315.39999999999998</v>
      </c>
      <c r="H18" s="62">
        <f t="shared" si="2"/>
        <v>1.8962999999999997E-2</v>
      </c>
      <c r="I18" s="62">
        <f t="shared" si="0"/>
        <v>1.3274099999999997E-2</v>
      </c>
      <c r="J18" s="62">
        <f t="shared" si="1"/>
        <v>3.2237099999999991E-2</v>
      </c>
      <c r="K18" s="62">
        <f t="shared" si="3"/>
        <v>322.37099999999992</v>
      </c>
      <c r="L18" s="62">
        <f t="shared" si="4"/>
        <v>6.4474199999999982E-2</v>
      </c>
      <c r="M18" s="62">
        <f t="shared" si="5"/>
        <v>6447.4199999999983</v>
      </c>
      <c r="N18" s="62">
        <f t="shared" si="6"/>
        <v>709.21619999999984</v>
      </c>
      <c r="O18" s="62">
        <f t="shared" si="7"/>
        <v>5415.8327999999983</v>
      </c>
    </row>
    <row r="19" spans="1:15" ht="22.5" customHeight="1" x14ac:dyDescent="0.25">
      <c r="A19" s="36"/>
      <c r="B19" s="6" t="s">
        <v>30</v>
      </c>
      <c r="C19" s="38"/>
      <c r="D19" s="41"/>
      <c r="E19" s="11">
        <v>1000</v>
      </c>
      <c r="F19" s="12">
        <v>0.42899999999999999</v>
      </c>
      <c r="G19" s="60">
        <v>429.4</v>
      </c>
      <c r="H19" s="62">
        <f t="shared" si="2"/>
        <v>2.5825799999999996E-2</v>
      </c>
      <c r="I19" s="62">
        <f t="shared" si="0"/>
        <v>1.8078059999999996E-2</v>
      </c>
      <c r="J19" s="62">
        <f t="shared" si="1"/>
        <v>4.3903859999999989E-2</v>
      </c>
      <c r="K19" s="62">
        <f t="shared" si="3"/>
        <v>439.03859999999992</v>
      </c>
      <c r="L19" s="62">
        <f t="shared" si="4"/>
        <v>8.7807719999999978E-2</v>
      </c>
      <c r="M19" s="62">
        <f t="shared" si="5"/>
        <v>8780.7719999999972</v>
      </c>
      <c r="N19" s="62">
        <f t="shared" si="6"/>
        <v>965.88491999999974</v>
      </c>
      <c r="O19" s="62">
        <f t="shared" si="7"/>
        <v>7375.8484799999978</v>
      </c>
    </row>
    <row r="20" spans="1:15" ht="22.5" customHeight="1" x14ac:dyDescent="0.25">
      <c r="A20" s="36"/>
      <c r="B20" s="6" t="s">
        <v>31</v>
      </c>
      <c r="C20" s="38"/>
      <c r="D20" s="41"/>
      <c r="E20" s="11">
        <v>1000</v>
      </c>
      <c r="F20" s="12">
        <v>0.58799999999999997</v>
      </c>
      <c r="G20" s="60">
        <v>587.5</v>
      </c>
      <c r="H20" s="62">
        <f t="shared" si="2"/>
        <v>3.5397599999999994E-2</v>
      </c>
      <c r="I20" s="62">
        <f t="shared" si="0"/>
        <v>2.4778319999999996E-2</v>
      </c>
      <c r="J20" s="62">
        <f t="shared" si="1"/>
        <v>6.0175919999999994E-2</v>
      </c>
      <c r="K20" s="62">
        <f t="shared" si="3"/>
        <v>601.75919999999996</v>
      </c>
      <c r="L20" s="62">
        <f t="shared" si="4"/>
        <v>0.12035183999999999</v>
      </c>
      <c r="M20" s="62">
        <f t="shared" si="5"/>
        <v>12035.183999999999</v>
      </c>
      <c r="N20" s="62">
        <f t="shared" si="6"/>
        <v>1323.87024</v>
      </c>
      <c r="O20" s="62">
        <f t="shared" si="7"/>
        <v>10109.554559999999</v>
      </c>
    </row>
    <row r="21" spans="1:15" ht="22.5" customHeight="1" x14ac:dyDescent="0.25">
      <c r="A21" s="36"/>
      <c r="B21" s="6" t="s">
        <v>32</v>
      </c>
      <c r="C21" s="38"/>
      <c r="D21" s="41"/>
      <c r="E21" s="11">
        <v>1000</v>
      </c>
      <c r="F21" s="12">
        <v>0.51</v>
      </c>
      <c r="G21" s="60">
        <v>510.4</v>
      </c>
      <c r="H21" s="62">
        <f t="shared" si="2"/>
        <v>3.0701999999999997E-2</v>
      </c>
      <c r="I21" s="62">
        <f t="shared" si="0"/>
        <v>2.1491399999999997E-2</v>
      </c>
      <c r="J21" s="62">
        <f t="shared" si="1"/>
        <v>5.2193399999999994E-2</v>
      </c>
      <c r="K21" s="62">
        <f t="shared" si="3"/>
        <v>521.93399999999997</v>
      </c>
      <c r="L21" s="62">
        <f t="shared" si="4"/>
        <v>0.10438679999999999</v>
      </c>
      <c r="M21" s="62">
        <f t="shared" si="5"/>
        <v>10438.679999999998</v>
      </c>
      <c r="N21" s="62">
        <f t="shared" si="6"/>
        <v>1148.2547999999999</v>
      </c>
      <c r="O21" s="62">
        <f t="shared" si="7"/>
        <v>8768.4911999999986</v>
      </c>
    </row>
    <row r="22" spans="1:15" ht="22.5" customHeight="1" x14ac:dyDescent="0.25">
      <c r="A22" s="36"/>
      <c r="B22" s="6" t="s">
        <v>33</v>
      </c>
      <c r="C22" s="38"/>
      <c r="D22" s="41"/>
      <c r="E22" s="11">
        <v>1000</v>
      </c>
      <c r="F22" s="12">
        <v>0.76300000000000001</v>
      </c>
      <c r="G22" s="60">
        <v>763.3</v>
      </c>
      <c r="H22" s="62">
        <f t="shared" si="2"/>
        <v>4.5932599999999997E-2</v>
      </c>
      <c r="I22" s="62">
        <f t="shared" si="0"/>
        <v>3.2152819999999999E-2</v>
      </c>
      <c r="J22" s="62">
        <f t="shared" si="1"/>
        <v>7.8085419999999989E-2</v>
      </c>
      <c r="K22" s="62">
        <f t="shared" si="3"/>
        <v>780.85419999999988</v>
      </c>
      <c r="L22" s="62">
        <f t="shared" si="4"/>
        <v>0.15617083999999998</v>
      </c>
      <c r="M22" s="62">
        <f t="shared" si="5"/>
        <v>15617.083999999997</v>
      </c>
      <c r="N22" s="62">
        <f t="shared" si="6"/>
        <v>1717.8792399999998</v>
      </c>
      <c r="O22" s="62">
        <f t="shared" si="7"/>
        <v>13118.350559999997</v>
      </c>
    </row>
    <row r="23" spans="1:15" ht="22.5" customHeight="1" x14ac:dyDescent="0.25">
      <c r="A23" s="36"/>
      <c r="B23" s="6" t="s">
        <v>34</v>
      </c>
      <c r="C23" s="38"/>
      <c r="D23" s="42"/>
      <c r="E23" s="11">
        <v>1000</v>
      </c>
      <c r="F23" s="12">
        <v>0.998</v>
      </c>
      <c r="G23" s="60">
        <v>998.2</v>
      </c>
      <c r="H23" s="62">
        <f t="shared" si="2"/>
        <v>6.0079599999999997E-2</v>
      </c>
      <c r="I23" s="62">
        <f t="shared" si="0"/>
        <v>4.2055719999999998E-2</v>
      </c>
      <c r="J23" s="62">
        <f t="shared" si="1"/>
        <v>0.10213532</v>
      </c>
      <c r="K23" s="62">
        <f t="shared" si="3"/>
        <v>1021.3532</v>
      </c>
      <c r="L23" s="62">
        <f t="shared" si="4"/>
        <v>0.20427064</v>
      </c>
      <c r="M23" s="62">
        <f t="shared" si="5"/>
        <v>20427.064000000002</v>
      </c>
      <c r="N23" s="62">
        <f t="shared" si="6"/>
        <v>2246.9770400000002</v>
      </c>
      <c r="O23" s="62">
        <f t="shared" si="7"/>
        <v>17158.733759999999</v>
      </c>
    </row>
    <row r="24" spans="1:15" ht="25.5" customHeight="1" x14ac:dyDescent="0.25">
      <c r="A24" s="36"/>
      <c r="B24" s="6" t="s">
        <v>35</v>
      </c>
      <c r="C24" s="39"/>
      <c r="D24" s="5" t="s">
        <v>36</v>
      </c>
      <c r="E24" s="11">
        <v>1000</v>
      </c>
      <c r="F24" s="12">
        <v>1.0209999999999999</v>
      </c>
      <c r="G24" s="61">
        <v>1021.5</v>
      </c>
      <c r="H24" s="62">
        <f>(F24*6.02)/50</f>
        <v>0.12292839999999998</v>
      </c>
      <c r="I24" s="62">
        <f t="shared" si="0"/>
        <v>8.6049879999999981E-2</v>
      </c>
      <c r="J24" s="62">
        <f t="shared" si="1"/>
        <v>0.20897827999999996</v>
      </c>
      <c r="K24" s="62">
        <f>J24*50000</f>
        <v>10448.913999999999</v>
      </c>
      <c r="L24" s="62">
        <f t="shared" si="4"/>
        <v>0.41795655999999992</v>
      </c>
      <c r="M24" s="62">
        <f>L24*50000</f>
        <v>20897.827999999998</v>
      </c>
      <c r="N24" s="62">
        <f t="shared" si="6"/>
        <v>2298.7610799999998</v>
      </c>
      <c r="O24" s="62">
        <f t="shared" si="7"/>
        <v>8150.1529199999986</v>
      </c>
    </row>
    <row r="25" spans="1:15" ht="22.5" customHeight="1" x14ac:dyDescent="0.25">
      <c r="A25" s="36"/>
      <c r="B25" s="6" t="s">
        <v>37</v>
      </c>
      <c r="C25" s="37"/>
      <c r="D25" s="40" t="s">
        <v>25</v>
      </c>
      <c r="E25" s="11">
        <v>1000</v>
      </c>
      <c r="F25" s="12">
        <v>0.125</v>
      </c>
      <c r="G25" s="60">
        <v>125</v>
      </c>
      <c r="H25" s="62">
        <f t="shared" si="2"/>
        <v>7.5249999999999996E-3</v>
      </c>
      <c r="I25" s="62">
        <f t="shared" si="0"/>
        <v>5.2674999999999996E-3</v>
      </c>
      <c r="J25" s="62">
        <f t="shared" ref="J25:J34" si="8">H25+I25</f>
        <v>1.2792499999999998E-2</v>
      </c>
      <c r="K25" s="62">
        <f t="shared" si="3"/>
        <v>127.92499999999998</v>
      </c>
      <c r="L25" s="62">
        <f t="shared" ref="L25:L34" si="9">J25*2</f>
        <v>2.5584999999999997E-2</v>
      </c>
      <c r="M25" s="62">
        <f t="shared" si="5"/>
        <v>2558.4999999999995</v>
      </c>
      <c r="N25" s="62">
        <f t="shared" si="6"/>
        <v>281.43499999999995</v>
      </c>
      <c r="O25" s="62">
        <f t="shared" ref="O25:O34" si="10">M25-N25-K25</f>
        <v>2149.1399999999994</v>
      </c>
    </row>
    <row r="26" spans="1:15" ht="22.5" customHeight="1" x14ac:dyDescent="0.25">
      <c r="A26" s="36"/>
      <c r="B26" s="6" t="s">
        <v>38</v>
      </c>
      <c r="C26" s="38"/>
      <c r="D26" s="41"/>
      <c r="E26" s="11">
        <v>1000</v>
      </c>
      <c r="F26" s="12">
        <v>0.20300000000000001</v>
      </c>
      <c r="G26" s="60">
        <v>203.3</v>
      </c>
      <c r="H26" s="62">
        <f t="shared" si="2"/>
        <v>1.22206E-2</v>
      </c>
      <c r="I26" s="62">
        <f t="shared" si="0"/>
        <v>8.5544200000000001E-3</v>
      </c>
      <c r="J26" s="62">
        <f t="shared" si="8"/>
        <v>2.0775019999999998E-2</v>
      </c>
      <c r="K26" s="62">
        <f t="shared" si="3"/>
        <v>207.75019999999998</v>
      </c>
      <c r="L26" s="62">
        <f t="shared" si="9"/>
        <v>4.1550039999999996E-2</v>
      </c>
      <c r="M26" s="62">
        <f t="shared" si="5"/>
        <v>4155.0039999999999</v>
      </c>
      <c r="N26" s="62">
        <f t="shared" si="6"/>
        <v>457.05043999999998</v>
      </c>
      <c r="O26" s="62">
        <f t="shared" si="10"/>
        <v>3490.20336</v>
      </c>
    </row>
    <row r="27" spans="1:15" ht="22.5" customHeight="1" x14ac:dyDescent="0.25">
      <c r="A27" s="36"/>
      <c r="B27" s="6" t="s">
        <v>39</v>
      </c>
      <c r="C27" s="38"/>
      <c r="D27" s="41"/>
      <c r="E27" s="11">
        <v>1000</v>
      </c>
      <c r="F27" s="12">
        <v>0.23699999999999999</v>
      </c>
      <c r="G27" s="60">
        <v>236.8</v>
      </c>
      <c r="H27" s="62">
        <f t="shared" si="2"/>
        <v>1.42674E-2</v>
      </c>
      <c r="I27" s="62">
        <f t="shared" si="0"/>
        <v>9.9871799999999983E-3</v>
      </c>
      <c r="J27" s="62">
        <f t="shared" si="8"/>
        <v>2.4254579999999998E-2</v>
      </c>
      <c r="K27" s="62">
        <f t="shared" si="3"/>
        <v>242.54579999999999</v>
      </c>
      <c r="L27" s="62">
        <f t="shared" si="9"/>
        <v>4.8509159999999996E-2</v>
      </c>
      <c r="M27" s="62">
        <f t="shared" si="5"/>
        <v>4850.9159999999993</v>
      </c>
      <c r="N27" s="62">
        <f t="shared" si="6"/>
        <v>533.60075999999992</v>
      </c>
      <c r="O27" s="62">
        <f t="shared" si="10"/>
        <v>4074.7694399999991</v>
      </c>
    </row>
    <row r="28" spans="1:15" ht="22.5" customHeight="1" x14ac:dyDescent="0.25">
      <c r="A28" s="36"/>
      <c r="B28" s="6" t="s">
        <v>40</v>
      </c>
      <c r="C28" s="38"/>
      <c r="D28" s="41"/>
      <c r="E28" s="11">
        <v>1000</v>
      </c>
      <c r="F28" s="12">
        <v>0.315</v>
      </c>
      <c r="G28" s="60">
        <v>315.39999999999998</v>
      </c>
      <c r="H28" s="62">
        <f t="shared" si="2"/>
        <v>1.8962999999999997E-2</v>
      </c>
      <c r="I28" s="62">
        <f t="shared" si="0"/>
        <v>1.3274099999999997E-2</v>
      </c>
      <c r="J28" s="62">
        <f t="shared" si="8"/>
        <v>3.2237099999999991E-2</v>
      </c>
      <c r="K28" s="62">
        <f t="shared" si="3"/>
        <v>322.37099999999992</v>
      </c>
      <c r="L28" s="62">
        <f t="shared" si="9"/>
        <v>6.4474199999999982E-2</v>
      </c>
      <c r="M28" s="62">
        <f t="shared" si="5"/>
        <v>6447.4199999999983</v>
      </c>
      <c r="N28" s="62">
        <f t="shared" si="6"/>
        <v>709.21619999999984</v>
      </c>
      <c r="O28" s="62">
        <f t="shared" si="10"/>
        <v>5415.8327999999983</v>
      </c>
    </row>
    <row r="29" spans="1:15" ht="22.5" customHeight="1" x14ac:dyDescent="0.25">
      <c r="A29" s="36"/>
      <c r="B29" s="6" t="s">
        <v>41</v>
      </c>
      <c r="C29" s="38"/>
      <c r="D29" s="41"/>
      <c r="E29" s="11">
        <v>1000</v>
      </c>
      <c r="F29" s="12">
        <v>0.42899999999999999</v>
      </c>
      <c r="G29" s="60">
        <v>429.4</v>
      </c>
      <c r="H29" s="62">
        <f t="shared" si="2"/>
        <v>2.5825799999999996E-2</v>
      </c>
      <c r="I29" s="62">
        <f t="shared" si="0"/>
        <v>1.8078059999999996E-2</v>
      </c>
      <c r="J29" s="62">
        <f t="shared" si="8"/>
        <v>4.3903859999999989E-2</v>
      </c>
      <c r="K29" s="62">
        <f t="shared" si="3"/>
        <v>439.03859999999992</v>
      </c>
      <c r="L29" s="62">
        <f t="shared" si="9"/>
        <v>8.7807719999999978E-2</v>
      </c>
      <c r="M29" s="62">
        <f t="shared" si="5"/>
        <v>8780.7719999999972</v>
      </c>
      <c r="N29" s="62">
        <f t="shared" si="6"/>
        <v>965.88491999999974</v>
      </c>
      <c r="O29" s="62">
        <f t="shared" si="10"/>
        <v>7375.8484799999978</v>
      </c>
    </row>
    <row r="30" spans="1:15" ht="22.5" customHeight="1" x14ac:dyDescent="0.25">
      <c r="A30" s="36"/>
      <c r="B30" s="6" t="s">
        <v>42</v>
      </c>
      <c r="C30" s="38"/>
      <c r="D30" s="41"/>
      <c r="E30" s="11">
        <v>1000</v>
      </c>
      <c r="F30" s="12">
        <v>0.58799999999999997</v>
      </c>
      <c r="G30" s="60">
        <v>587.5</v>
      </c>
      <c r="H30" s="62">
        <f t="shared" si="2"/>
        <v>3.5397599999999994E-2</v>
      </c>
      <c r="I30" s="62">
        <f t="shared" si="0"/>
        <v>2.4778319999999996E-2</v>
      </c>
      <c r="J30" s="62">
        <f t="shared" si="8"/>
        <v>6.0175919999999994E-2</v>
      </c>
      <c r="K30" s="62">
        <f t="shared" si="3"/>
        <v>601.75919999999996</v>
      </c>
      <c r="L30" s="62">
        <f t="shared" si="9"/>
        <v>0.12035183999999999</v>
      </c>
      <c r="M30" s="62">
        <f t="shared" si="5"/>
        <v>12035.183999999999</v>
      </c>
      <c r="N30" s="62">
        <f t="shared" si="6"/>
        <v>1323.87024</v>
      </c>
      <c r="O30" s="62">
        <f t="shared" si="10"/>
        <v>10109.554559999999</v>
      </c>
    </row>
    <row r="31" spans="1:15" ht="22.5" customHeight="1" x14ac:dyDescent="0.25">
      <c r="A31" s="36"/>
      <c r="B31" s="6" t="s">
        <v>43</v>
      </c>
      <c r="C31" s="38"/>
      <c r="D31" s="41"/>
      <c r="E31" s="11">
        <v>1000</v>
      </c>
      <c r="F31" s="12">
        <v>0.51</v>
      </c>
      <c r="G31" s="60">
        <v>510.4</v>
      </c>
      <c r="H31" s="62">
        <f t="shared" si="2"/>
        <v>3.0701999999999997E-2</v>
      </c>
      <c r="I31" s="62">
        <f t="shared" si="0"/>
        <v>2.1491399999999997E-2</v>
      </c>
      <c r="J31" s="62">
        <f t="shared" si="8"/>
        <v>5.2193399999999994E-2</v>
      </c>
      <c r="K31" s="62">
        <f t="shared" si="3"/>
        <v>521.93399999999997</v>
      </c>
      <c r="L31" s="62">
        <f t="shared" si="9"/>
        <v>0.10438679999999999</v>
      </c>
      <c r="M31" s="62">
        <f t="shared" si="5"/>
        <v>10438.679999999998</v>
      </c>
      <c r="N31" s="62">
        <f t="shared" si="6"/>
        <v>1148.2547999999999</v>
      </c>
      <c r="O31" s="62">
        <f t="shared" si="10"/>
        <v>8768.4911999999986</v>
      </c>
    </row>
    <row r="32" spans="1:15" ht="22.5" customHeight="1" x14ac:dyDescent="0.25">
      <c r="A32" s="36"/>
      <c r="B32" s="6" t="s">
        <v>44</v>
      </c>
      <c r="C32" s="38"/>
      <c r="D32" s="41"/>
      <c r="E32" s="11">
        <v>1000</v>
      </c>
      <c r="F32" s="12">
        <v>0.76300000000000001</v>
      </c>
      <c r="G32" s="60">
        <v>763.3</v>
      </c>
      <c r="H32" s="62">
        <f t="shared" si="2"/>
        <v>4.5932599999999997E-2</v>
      </c>
      <c r="I32" s="62">
        <f t="shared" si="0"/>
        <v>3.2152819999999999E-2</v>
      </c>
      <c r="J32" s="62">
        <f t="shared" si="8"/>
        <v>7.8085419999999989E-2</v>
      </c>
      <c r="K32" s="62">
        <f t="shared" si="3"/>
        <v>780.85419999999988</v>
      </c>
      <c r="L32" s="62">
        <f t="shared" si="9"/>
        <v>0.15617083999999998</v>
      </c>
      <c r="M32" s="62">
        <f t="shared" si="5"/>
        <v>15617.083999999997</v>
      </c>
      <c r="N32" s="62">
        <f t="shared" si="6"/>
        <v>1717.8792399999998</v>
      </c>
      <c r="O32" s="62">
        <f t="shared" si="10"/>
        <v>13118.350559999997</v>
      </c>
    </row>
    <row r="33" spans="1:15" ht="22.5" customHeight="1" x14ac:dyDescent="0.25">
      <c r="A33" s="36"/>
      <c r="B33" s="6" t="s">
        <v>45</v>
      </c>
      <c r="C33" s="38"/>
      <c r="D33" s="42"/>
      <c r="E33" s="11">
        <v>1000</v>
      </c>
      <c r="F33" s="12">
        <v>0.998</v>
      </c>
      <c r="G33" s="60">
        <v>998.2</v>
      </c>
      <c r="H33" s="62">
        <f t="shared" si="2"/>
        <v>6.0079599999999997E-2</v>
      </c>
      <c r="I33" s="62">
        <f t="shared" si="0"/>
        <v>4.2055719999999998E-2</v>
      </c>
      <c r="J33" s="62">
        <f t="shared" si="8"/>
        <v>0.10213532</v>
      </c>
      <c r="K33" s="62">
        <f t="shared" si="3"/>
        <v>1021.3532</v>
      </c>
      <c r="L33" s="62">
        <f t="shared" si="9"/>
        <v>0.20427064</v>
      </c>
      <c r="M33" s="62">
        <f t="shared" si="5"/>
        <v>20427.064000000002</v>
      </c>
      <c r="N33" s="62">
        <f t="shared" si="6"/>
        <v>2246.9770400000002</v>
      </c>
      <c r="O33" s="62">
        <f t="shared" si="10"/>
        <v>17158.733759999999</v>
      </c>
    </row>
    <row r="34" spans="1:15" ht="25.5" customHeight="1" x14ac:dyDescent="0.25">
      <c r="A34" s="25"/>
      <c r="B34" s="6" t="s">
        <v>46</v>
      </c>
      <c r="C34" s="39"/>
      <c r="D34" s="5" t="s">
        <v>36</v>
      </c>
      <c r="E34" s="11">
        <v>1000</v>
      </c>
      <c r="F34" s="12">
        <v>1.0209999999999999</v>
      </c>
      <c r="G34" s="61">
        <v>1021.5</v>
      </c>
      <c r="H34" s="62">
        <f>(F34*6.02)/50</f>
        <v>0.12292839999999998</v>
      </c>
      <c r="I34" s="62">
        <f t="shared" si="0"/>
        <v>8.6049879999999981E-2</v>
      </c>
      <c r="J34" s="62">
        <f t="shared" si="8"/>
        <v>0.20897827999999996</v>
      </c>
      <c r="K34" s="62">
        <f>J34*50000</f>
        <v>10448.913999999999</v>
      </c>
      <c r="L34" s="62">
        <f t="shared" si="9"/>
        <v>0.41795655999999992</v>
      </c>
      <c r="M34" s="62">
        <f>L34*50000</f>
        <v>20897.827999999998</v>
      </c>
      <c r="N34" s="62">
        <f t="shared" si="6"/>
        <v>2298.7610799999998</v>
      </c>
      <c r="O34" s="62">
        <f t="shared" si="10"/>
        <v>8150.1529199999986</v>
      </c>
    </row>
    <row r="35" spans="1:15" ht="20.55" customHeight="1" x14ac:dyDescent="0.25">
      <c r="A35" s="6" t="s">
        <v>47</v>
      </c>
      <c r="B35" s="43"/>
      <c r="C35" s="44"/>
      <c r="D35" s="45"/>
      <c r="E35" s="11">
        <v>22000</v>
      </c>
      <c r="F35" s="14"/>
      <c r="G35" s="13">
        <v>18117.7</v>
      </c>
    </row>
    <row r="36" spans="1:15" x14ac:dyDescent="0.25">
      <c r="N36" s="63">
        <f>SUM(N14:N34)</f>
        <v>48665.859439999986</v>
      </c>
      <c r="O36" s="63">
        <f>SUM(O14:O34)</f>
        <v>285151.93015999999</v>
      </c>
    </row>
    <row r="38" spans="1:15" x14ac:dyDescent="0.25">
      <c r="E38" s="58" t="s">
        <v>68</v>
      </c>
      <c r="F38" s="63">
        <f>G35*6.02</f>
        <v>109068.554</v>
      </c>
    </row>
    <row r="39" spans="1:15" x14ac:dyDescent="0.25">
      <c r="E39" s="58" t="s">
        <v>69</v>
      </c>
      <c r="F39" s="63">
        <f>F38*70%</f>
        <v>76347.987800000003</v>
      </c>
    </row>
    <row r="40" spans="1:15" x14ac:dyDescent="0.25">
      <c r="E40" s="58" t="s">
        <v>70</v>
      </c>
      <c r="F40" s="63">
        <v>12000</v>
      </c>
    </row>
    <row r="41" spans="1:15" x14ac:dyDescent="0.25">
      <c r="E41" s="58" t="s">
        <v>71</v>
      </c>
      <c r="F41" s="63">
        <f>F38+F39+F40</f>
        <v>197416.54180000001</v>
      </c>
    </row>
  </sheetData>
  <mergeCells count="27">
    <mergeCell ref="B35:D35"/>
    <mergeCell ref="A14:A34"/>
    <mergeCell ref="C15:C24"/>
    <mergeCell ref="D15:D23"/>
    <mergeCell ref="C25:C34"/>
    <mergeCell ref="D25:D33"/>
    <mergeCell ref="A10:B10"/>
    <mergeCell ref="D10:G10"/>
    <mergeCell ref="A11:B11"/>
    <mergeCell ref="D11:G11"/>
    <mergeCell ref="A12:A13"/>
    <mergeCell ref="B12:B13"/>
    <mergeCell ref="C12:C13"/>
    <mergeCell ref="D12:D13"/>
    <mergeCell ref="E12:E13"/>
    <mergeCell ref="F13:G13"/>
    <mergeCell ref="A6:G6"/>
    <mergeCell ref="A7:G7"/>
    <mergeCell ref="A8:B8"/>
    <mergeCell ref="E8:G8"/>
    <mergeCell ref="A9:B9"/>
    <mergeCell ref="E9:F9"/>
    <mergeCell ref="A1:G1"/>
    <mergeCell ref="A2:G2"/>
    <mergeCell ref="A3:G3"/>
    <mergeCell ref="A4:G4"/>
    <mergeCell ref="A5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tabSelected="1" workbookViewId="0">
      <selection activeCell="O14" sqref="O14"/>
    </sheetView>
  </sheetViews>
  <sheetFormatPr defaultRowHeight="13.2" x14ac:dyDescent="0.25"/>
  <cols>
    <col min="1" max="1" width="11.109375" customWidth="1"/>
    <col min="2" max="2" width="44.44140625" customWidth="1"/>
    <col min="3" max="3" width="19.5546875" customWidth="1"/>
    <col min="4" max="4" width="18.88671875" customWidth="1"/>
    <col min="5" max="5" width="16.44140625" bestFit="1" customWidth="1"/>
    <col min="6" max="6" width="12.88671875" bestFit="1" customWidth="1"/>
    <col min="7" max="7" width="12" customWidth="1"/>
    <col min="8" max="8" width="33.109375" bestFit="1" customWidth="1"/>
    <col min="9" max="9" width="36.5546875" bestFit="1" customWidth="1"/>
    <col min="10" max="10" width="15.77734375" bestFit="1" customWidth="1"/>
    <col min="11" max="11" width="15.77734375" customWidth="1"/>
    <col min="12" max="12" width="13.77734375" bestFit="1" customWidth="1"/>
    <col min="13" max="13" width="13.33203125" bestFit="1" customWidth="1"/>
    <col min="14" max="14" width="15.77734375" bestFit="1" customWidth="1"/>
    <col min="15" max="15" width="14.77734375" bestFit="1" customWidth="1"/>
  </cols>
  <sheetData>
    <row r="1" spans="1:15" ht="22.5" customHeight="1" x14ac:dyDescent="0.25">
      <c r="A1" s="19" t="s">
        <v>4</v>
      </c>
      <c r="B1" s="19"/>
      <c r="C1" s="19"/>
      <c r="D1" s="19"/>
      <c r="E1" s="19"/>
      <c r="F1" s="19"/>
      <c r="G1" s="19"/>
    </row>
    <row r="2" spans="1:15" ht="12.75" customHeight="1" x14ac:dyDescent="0.25">
      <c r="A2" s="20" t="s">
        <v>5</v>
      </c>
      <c r="B2" s="20"/>
      <c r="C2" s="20"/>
      <c r="D2" s="20"/>
      <c r="E2" s="20"/>
      <c r="F2" s="20"/>
      <c r="G2" s="20"/>
    </row>
    <row r="3" spans="1:15" ht="12.75" customHeight="1" x14ac:dyDescent="0.25">
      <c r="A3" s="20" t="s">
        <v>6</v>
      </c>
      <c r="B3" s="20"/>
      <c r="C3" s="20"/>
      <c r="D3" s="20"/>
      <c r="E3" s="20"/>
      <c r="F3" s="20"/>
      <c r="G3" s="20"/>
    </row>
    <row r="4" spans="1:15" ht="12.75" customHeight="1" x14ac:dyDescent="0.25">
      <c r="A4" s="20" t="s">
        <v>7</v>
      </c>
      <c r="B4" s="20"/>
      <c r="C4" s="1"/>
      <c r="D4" s="1"/>
      <c r="E4" s="20" t="s">
        <v>8</v>
      </c>
      <c r="F4" s="20"/>
      <c r="G4" s="20"/>
    </row>
    <row r="5" spans="1:15" ht="12.75" customHeight="1" x14ac:dyDescent="0.25">
      <c r="A5" s="20" t="s">
        <v>9</v>
      </c>
      <c r="B5" s="20"/>
      <c r="C5" s="1"/>
      <c r="D5" s="1"/>
      <c r="E5" s="20" t="s">
        <v>10</v>
      </c>
      <c r="F5" s="20"/>
      <c r="G5" s="1"/>
    </row>
    <row r="6" spans="1:15" ht="12.75" customHeight="1" x14ac:dyDescent="0.25">
      <c r="A6" s="20" t="s">
        <v>11</v>
      </c>
      <c r="B6" s="20"/>
      <c r="C6" s="1"/>
      <c r="D6" s="21" t="s">
        <v>12</v>
      </c>
      <c r="E6" s="21"/>
      <c r="F6" s="21"/>
      <c r="G6" s="21"/>
    </row>
    <row r="7" spans="1:15" ht="14.7" customHeight="1" x14ac:dyDescent="0.25">
      <c r="A7" s="22" t="s">
        <v>13</v>
      </c>
      <c r="B7" s="22"/>
      <c r="C7" s="2"/>
      <c r="D7" s="23" t="s">
        <v>14</v>
      </c>
      <c r="E7" s="23"/>
      <c r="F7" s="23"/>
      <c r="G7" s="23"/>
    </row>
    <row r="8" spans="1:15" ht="23.25" customHeight="1" x14ac:dyDescent="0.25">
      <c r="A8" s="24" t="s">
        <v>15</v>
      </c>
      <c r="B8" s="26" t="s">
        <v>16</v>
      </c>
      <c r="C8" s="28" t="s">
        <v>17</v>
      </c>
      <c r="D8" s="30" t="s">
        <v>18</v>
      </c>
      <c r="E8" s="32" t="s">
        <v>19</v>
      </c>
      <c r="F8" s="3" t="s">
        <v>20</v>
      </c>
      <c r="G8" s="3" t="s">
        <v>21</v>
      </c>
    </row>
    <row r="9" spans="1:15" ht="14.25" customHeight="1" x14ac:dyDescent="0.25">
      <c r="A9" s="25"/>
      <c r="B9" s="27"/>
      <c r="C9" s="29"/>
      <c r="D9" s="31"/>
      <c r="E9" s="33"/>
      <c r="F9" s="34" t="s">
        <v>22</v>
      </c>
      <c r="G9" s="35"/>
    </row>
    <row r="10" spans="1:15" ht="25.5" customHeight="1" x14ac:dyDescent="0.25">
      <c r="A10" s="46" t="s">
        <v>48</v>
      </c>
      <c r="B10" s="47"/>
      <c r="C10" s="47"/>
      <c r="D10" s="47"/>
      <c r="E10" s="47"/>
      <c r="F10" s="47"/>
      <c r="G10" s="48"/>
    </row>
    <row r="11" spans="1:15" ht="15.45" customHeight="1" x14ac:dyDescent="0.25">
      <c r="A11" s="49" t="s">
        <v>49</v>
      </c>
      <c r="B11" s="49"/>
      <c r="C11" s="49"/>
      <c r="D11" s="49"/>
      <c r="E11" s="49"/>
      <c r="F11" s="49"/>
      <c r="G11" s="49"/>
    </row>
    <row r="12" spans="1:15" ht="15" customHeight="1" x14ac:dyDescent="0.25">
      <c r="A12" s="50" t="s">
        <v>50</v>
      </c>
      <c r="B12" s="50"/>
      <c r="C12" s="50"/>
      <c r="D12" s="50"/>
      <c r="E12" s="50"/>
      <c r="F12" s="50"/>
      <c r="G12" s="50"/>
      <c r="H12" t="s">
        <v>65</v>
      </c>
      <c r="I12" t="s">
        <v>66</v>
      </c>
      <c r="J12" t="s">
        <v>67</v>
      </c>
      <c r="K12" t="s">
        <v>76</v>
      </c>
      <c r="L12" t="s">
        <v>72</v>
      </c>
      <c r="M12" t="s">
        <v>73</v>
      </c>
      <c r="N12" t="s">
        <v>75</v>
      </c>
      <c r="O12" t="s">
        <v>74</v>
      </c>
    </row>
    <row r="13" spans="1:15" ht="15" customHeight="1" x14ac:dyDescent="0.25">
      <c r="A13" s="51" t="s">
        <v>51</v>
      </c>
      <c r="B13" s="51"/>
      <c r="C13" s="51"/>
      <c r="D13" s="51"/>
      <c r="E13" s="51"/>
      <c r="F13" s="51"/>
      <c r="G13" s="51"/>
    </row>
    <row r="14" spans="1:15" ht="15" customHeight="1" x14ac:dyDescent="0.25">
      <c r="A14" s="51" t="s">
        <v>52</v>
      </c>
      <c r="B14" s="51"/>
      <c r="C14" s="51"/>
      <c r="D14" s="51"/>
      <c r="E14" s="51"/>
      <c r="F14" s="51"/>
      <c r="G14" s="51"/>
      <c r="H14" s="62">
        <f>(F14*6.02)/100</f>
        <v>0</v>
      </c>
      <c r="I14" s="62">
        <f>H14*70%</f>
        <v>0</v>
      </c>
      <c r="J14" s="62">
        <f>H14+I14</f>
        <v>0</v>
      </c>
      <c r="K14" s="62">
        <f>J14*200000</f>
        <v>0</v>
      </c>
      <c r="L14" s="62">
        <v>1.1499999999999999</v>
      </c>
      <c r="M14" s="62">
        <f>(L14*E14)*100</f>
        <v>0</v>
      </c>
      <c r="N14" s="62">
        <f>M14*11%</f>
        <v>0</v>
      </c>
      <c r="O14" s="62">
        <f>M14-N14-K14</f>
        <v>0</v>
      </c>
    </row>
    <row r="15" spans="1:15" ht="15" customHeight="1" x14ac:dyDescent="0.25">
      <c r="A15" s="52" t="s">
        <v>53</v>
      </c>
      <c r="B15" s="52"/>
      <c r="C15" s="52"/>
      <c r="D15" s="52"/>
      <c r="E15" s="52"/>
      <c r="F15" s="52"/>
      <c r="G15" s="52"/>
      <c r="H15" s="62">
        <f>(F15*6.02)/100</f>
        <v>0</v>
      </c>
      <c r="I15" s="62">
        <f t="shared" ref="I15:I34" si="0">H15*70%</f>
        <v>0</v>
      </c>
      <c r="J15" s="62">
        <f t="shared" ref="J15:J24" si="1">H15+I15</f>
        <v>0</v>
      </c>
      <c r="K15" s="62">
        <f>J15*10000</f>
        <v>0</v>
      </c>
      <c r="L15" s="62">
        <f>J15*2</f>
        <v>0</v>
      </c>
      <c r="M15" s="62">
        <f>L15*100000</f>
        <v>0</v>
      </c>
      <c r="N15" s="62">
        <f>M15*11%</f>
        <v>0</v>
      </c>
      <c r="O15" s="62">
        <f>M15-N15-K15</f>
        <v>0</v>
      </c>
    </row>
    <row r="16" spans="1:15" ht="15" customHeight="1" x14ac:dyDescent="0.25">
      <c r="A16" s="53" t="s">
        <v>54</v>
      </c>
      <c r="B16" s="53"/>
      <c r="C16" s="53"/>
      <c r="D16" s="53"/>
      <c r="E16" s="53"/>
      <c r="F16" s="53"/>
      <c r="G16" s="53"/>
      <c r="H16" s="62">
        <f t="shared" ref="H16:H33" si="2">(F16*6.02)/100</f>
        <v>0</v>
      </c>
      <c r="I16" s="62">
        <f t="shared" si="0"/>
        <v>0</v>
      </c>
      <c r="J16" s="62">
        <f t="shared" si="1"/>
        <v>0</v>
      </c>
      <c r="K16" s="62">
        <f t="shared" ref="K16:K33" si="3">J16*10000</f>
        <v>0</v>
      </c>
      <c r="L16" s="62">
        <f t="shared" ref="L16:L24" si="4">J16*2</f>
        <v>0</v>
      </c>
      <c r="M16" s="62">
        <f t="shared" ref="M16:M33" si="5">L16*100000</f>
        <v>0</v>
      </c>
      <c r="N16" s="62">
        <f t="shared" ref="N16:N34" si="6">M16*11%</f>
        <v>0</v>
      </c>
      <c r="O16" s="62">
        <f t="shared" ref="O16:O24" si="7">M16-N16-K16</f>
        <v>0</v>
      </c>
    </row>
    <row r="17" spans="1:15" ht="14.55" customHeight="1" x14ac:dyDescent="0.25">
      <c r="A17" s="54" t="s">
        <v>55</v>
      </c>
      <c r="B17" s="54"/>
      <c r="C17" s="54"/>
      <c r="D17" s="54"/>
      <c r="E17" s="54"/>
      <c r="F17" s="54"/>
      <c r="G17" s="54"/>
      <c r="H17" s="62">
        <f t="shared" si="2"/>
        <v>0</v>
      </c>
      <c r="I17" s="62">
        <f t="shared" si="0"/>
        <v>0</v>
      </c>
      <c r="J17" s="62">
        <f t="shared" si="1"/>
        <v>0</v>
      </c>
      <c r="K17" s="62">
        <f t="shared" si="3"/>
        <v>0</v>
      </c>
      <c r="L17" s="62">
        <f t="shared" si="4"/>
        <v>0</v>
      </c>
      <c r="M17" s="62">
        <f t="shared" si="5"/>
        <v>0</v>
      </c>
      <c r="N17" s="62">
        <f t="shared" si="6"/>
        <v>0</v>
      </c>
      <c r="O17" s="62">
        <f t="shared" si="7"/>
        <v>0</v>
      </c>
    </row>
    <row r="18" spans="1:15" ht="14.55" customHeight="1" x14ac:dyDescent="0.25">
      <c r="A18" s="54" t="s">
        <v>56</v>
      </c>
      <c r="B18" s="54"/>
      <c r="C18" s="54"/>
      <c r="D18" s="54"/>
      <c r="E18" s="54"/>
      <c r="F18" s="54"/>
      <c r="G18" s="54"/>
      <c r="H18" s="62">
        <f t="shared" si="2"/>
        <v>0</v>
      </c>
      <c r="I18" s="62">
        <f t="shared" si="0"/>
        <v>0</v>
      </c>
      <c r="J18" s="62">
        <f t="shared" si="1"/>
        <v>0</v>
      </c>
      <c r="K18" s="62">
        <f t="shared" si="3"/>
        <v>0</v>
      </c>
      <c r="L18" s="62">
        <f t="shared" si="4"/>
        <v>0</v>
      </c>
      <c r="M18" s="62">
        <f t="shared" si="5"/>
        <v>0</v>
      </c>
      <c r="N18" s="62">
        <f t="shared" si="6"/>
        <v>0</v>
      </c>
      <c r="O18" s="62">
        <f t="shared" si="7"/>
        <v>0</v>
      </c>
    </row>
    <row r="19" spans="1:15" ht="14.25" customHeight="1" x14ac:dyDescent="0.25">
      <c r="A19" s="54" t="s">
        <v>57</v>
      </c>
      <c r="B19" s="54"/>
      <c r="C19" s="54"/>
      <c r="D19" s="54"/>
      <c r="E19" s="54"/>
      <c r="F19" s="54"/>
      <c r="G19" s="54"/>
      <c r="H19" s="62">
        <f t="shared" si="2"/>
        <v>0</v>
      </c>
      <c r="I19" s="62">
        <f t="shared" si="0"/>
        <v>0</v>
      </c>
      <c r="J19" s="62">
        <f t="shared" si="1"/>
        <v>0</v>
      </c>
      <c r="K19" s="62">
        <f t="shared" si="3"/>
        <v>0</v>
      </c>
      <c r="L19" s="62">
        <f t="shared" si="4"/>
        <v>0</v>
      </c>
      <c r="M19" s="62">
        <f t="shared" si="5"/>
        <v>0</v>
      </c>
      <c r="N19" s="62">
        <f t="shared" si="6"/>
        <v>0</v>
      </c>
      <c r="O19" s="62">
        <f t="shared" si="7"/>
        <v>0</v>
      </c>
    </row>
    <row r="20" spans="1:15" ht="13.8" customHeight="1" x14ac:dyDescent="0.25">
      <c r="A20" s="54" t="s">
        <v>58</v>
      </c>
      <c r="B20" s="54"/>
      <c r="C20" s="54"/>
      <c r="D20" s="54"/>
      <c r="E20" s="54"/>
      <c r="F20" s="54"/>
      <c r="G20" s="54"/>
      <c r="H20" s="62">
        <f t="shared" si="2"/>
        <v>0</v>
      </c>
      <c r="I20" s="62">
        <f t="shared" si="0"/>
        <v>0</v>
      </c>
      <c r="J20" s="62">
        <f t="shared" si="1"/>
        <v>0</v>
      </c>
      <c r="K20" s="62">
        <f t="shared" si="3"/>
        <v>0</v>
      </c>
      <c r="L20" s="62">
        <f t="shared" si="4"/>
        <v>0</v>
      </c>
      <c r="M20" s="62">
        <f t="shared" si="5"/>
        <v>0</v>
      </c>
      <c r="N20" s="62">
        <f t="shared" si="6"/>
        <v>0</v>
      </c>
      <c r="O20" s="62">
        <f t="shared" si="7"/>
        <v>0</v>
      </c>
    </row>
    <row r="21" spans="1:15" ht="33.75" customHeight="1" x14ac:dyDescent="0.25">
      <c r="A21" s="54" t="s">
        <v>59</v>
      </c>
      <c r="B21" s="54"/>
      <c r="C21" s="54"/>
      <c r="D21" s="54"/>
      <c r="E21" s="54"/>
      <c r="F21" s="54"/>
      <c r="G21" s="54"/>
      <c r="H21" s="62">
        <f t="shared" si="2"/>
        <v>0</v>
      </c>
      <c r="I21" s="62">
        <f t="shared" si="0"/>
        <v>0</v>
      </c>
      <c r="J21" s="62">
        <f t="shared" si="1"/>
        <v>0</v>
      </c>
      <c r="K21" s="62">
        <f t="shared" si="3"/>
        <v>0</v>
      </c>
      <c r="L21" s="62">
        <f t="shared" si="4"/>
        <v>0</v>
      </c>
      <c r="M21" s="62">
        <f t="shared" si="5"/>
        <v>0</v>
      </c>
      <c r="N21" s="62">
        <f t="shared" si="6"/>
        <v>0</v>
      </c>
      <c r="O21" s="62">
        <f t="shared" si="7"/>
        <v>0</v>
      </c>
    </row>
    <row r="22" spans="1:15" ht="37.200000000000003" customHeight="1" x14ac:dyDescent="0.25">
      <c r="A22" s="55" t="s">
        <v>60</v>
      </c>
      <c r="B22" s="55"/>
      <c r="C22" s="55"/>
      <c r="D22" s="55"/>
      <c r="E22" s="55"/>
      <c r="F22" s="55"/>
      <c r="G22" s="55"/>
      <c r="H22" s="62">
        <f t="shared" si="2"/>
        <v>0</v>
      </c>
      <c r="I22" s="62">
        <f t="shared" si="0"/>
        <v>0</v>
      </c>
      <c r="J22" s="62">
        <f t="shared" si="1"/>
        <v>0</v>
      </c>
      <c r="K22" s="62">
        <f t="shared" si="3"/>
        <v>0</v>
      </c>
      <c r="L22" s="62">
        <f t="shared" si="4"/>
        <v>0</v>
      </c>
      <c r="M22" s="62">
        <f t="shared" si="5"/>
        <v>0</v>
      </c>
      <c r="N22" s="62">
        <f t="shared" si="6"/>
        <v>0</v>
      </c>
      <c r="O22" s="62">
        <f t="shared" si="7"/>
        <v>0</v>
      </c>
    </row>
    <row r="23" spans="1:15" ht="19.8" customHeight="1" x14ac:dyDescent="0.25">
      <c r="A23" s="51" t="s">
        <v>61</v>
      </c>
      <c r="B23" s="51"/>
      <c r="C23" s="51"/>
      <c r="D23" s="17" t="s">
        <v>62</v>
      </c>
      <c r="E23" s="17"/>
      <c r="F23" s="17"/>
      <c r="G23" s="17"/>
      <c r="H23" s="62">
        <f t="shared" si="2"/>
        <v>0</v>
      </c>
      <c r="I23" s="62">
        <f t="shared" si="0"/>
        <v>0</v>
      </c>
      <c r="J23" s="62">
        <f t="shared" si="1"/>
        <v>0</v>
      </c>
      <c r="K23" s="62">
        <f t="shared" si="3"/>
        <v>0</v>
      </c>
      <c r="L23" s="62">
        <f t="shared" si="4"/>
        <v>0</v>
      </c>
      <c r="M23" s="62">
        <f t="shared" si="5"/>
        <v>0</v>
      </c>
      <c r="N23" s="62">
        <f t="shared" si="6"/>
        <v>0</v>
      </c>
      <c r="O23" s="62">
        <f t="shared" si="7"/>
        <v>0</v>
      </c>
    </row>
    <row r="24" spans="1:15" ht="16.05" customHeight="1" x14ac:dyDescent="0.25">
      <c r="A24" s="51"/>
      <c r="B24" s="51"/>
      <c r="C24" s="51"/>
      <c r="D24" s="56" t="s">
        <v>63</v>
      </c>
      <c r="E24" s="56"/>
      <c r="F24" s="56"/>
      <c r="G24" s="56"/>
      <c r="H24" s="62">
        <f>(F24*6.02)/50</f>
        <v>0</v>
      </c>
      <c r="I24" s="62">
        <f t="shared" si="0"/>
        <v>0</v>
      </c>
      <c r="J24" s="62">
        <f t="shared" si="1"/>
        <v>0</v>
      </c>
      <c r="K24" s="62">
        <f>J24*50000</f>
        <v>0</v>
      </c>
      <c r="L24" s="62">
        <f t="shared" si="4"/>
        <v>0</v>
      </c>
      <c r="M24" s="62">
        <f>L24*50000</f>
        <v>0</v>
      </c>
      <c r="N24" s="62">
        <f t="shared" si="6"/>
        <v>0</v>
      </c>
      <c r="O24" s="62">
        <f t="shared" si="7"/>
        <v>0</v>
      </c>
    </row>
    <row r="25" spans="1:15" ht="15" customHeight="1" x14ac:dyDescent="0.25">
      <c r="A25" s="57"/>
      <c r="B25" s="57"/>
      <c r="C25" s="57"/>
      <c r="D25" s="50" t="s">
        <v>64</v>
      </c>
      <c r="E25" s="50"/>
      <c r="F25" s="50"/>
      <c r="G25" s="50"/>
      <c r="H25" s="62">
        <f t="shared" si="2"/>
        <v>0</v>
      </c>
      <c r="I25" s="62">
        <f t="shared" si="0"/>
        <v>0</v>
      </c>
      <c r="J25" s="62">
        <f t="shared" ref="J25:J34" si="8">H25+I25</f>
        <v>0</v>
      </c>
      <c r="K25" s="62">
        <f t="shared" si="3"/>
        <v>0</v>
      </c>
      <c r="L25" s="62">
        <f t="shared" ref="L25:L34" si="9">J25*2</f>
        <v>0</v>
      </c>
      <c r="M25" s="62">
        <f t="shared" si="5"/>
        <v>0</v>
      </c>
      <c r="N25" s="62">
        <f t="shared" si="6"/>
        <v>0</v>
      </c>
      <c r="O25" s="62">
        <f t="shared" ref="O25:O34" si="10">M25-N25-K25</f>
        <v>0</v>
      </c>
    </row>
    <row r="26" spans="1:15" x14ac:dyDescent="0.25">
      <c r="H26" s="62">
        <f t="shared" si="2"/>
        <v>0</v>
      </c>
      <c r="I26" s="62">
        <f t="shared" si="0"/>
        <v>0</v>
      </c>
      <c r="J26" s="62">
        <f t="shared" si="8"/>
        <v>0</v>
      </c>
      <c r="K26" s="62">
        <f t="shared" si="3"/>
        <v>0</v>
      </c>
      <c r="L26" s="62">
        <f t="shared" si="9"/>
        <v>0</v>
      </c>
      <c r="M26" s="62">
        <f t="shared" si="5"/>
        <v>0</v>
      </c>
      <c r="N26" s="62">
        <f t="shared" si="6"/>
        <v>0</v>
      </c>
      <c r="O26" s="62">
        <f t="shared" si="10"/>
        <v>0</v>
      </c>
    </row>
    <row r="27" spans="1:15" x14ac:dyDescent="0.25">
      <c r="H27" s="62">
        <f t="shared" si="2"/>
        <v>0</v>
      </c>
      <c r="I27" s="62">
        <f t="shared" si="0"/>
        <v>0</v>
      </c>
      <c r="J27" s="62">
        <f t="shared" si="8"/>
        <v>0</v>
      </c>
      <c r="K27" s="62">
        <f t="shared" si="3"/>
        <v>0</v>
      </c>
      <c r="L27" s="62">
        <f t="shared" si="9"/>
        <v>0</v>
      </c>
      <c r="M27" s="62">
        <f t="shared" si="5"/>
        <v>0</v>
      </c>
      <c r="N27" s="62">
        <f t="shared" si="6"/>
        <v>0</v>
      </c>
      <c r="O27" s="62">
        <f t="shared" si="10"/>
        <v>0</v>
      </c>
    </row>
    <row r="28" spans="1:15" x14ac:dyDescent="0.25">
      <c r="H28" s="62">
        <f t="shared" si="2"/>
        <v>0</v>
      </c>
      <c r="I28" s="62">
        <f t="shared" si="0"/>
        <v>0</v>
      </c>
      <c r="J28" s="62">
        <f t="shared" si="8"/>
        <v>0</v>
      </c>
      <c r="K28" s="62">
        <f t="shared" si="3"/>
        <v>0</v>
      </c>
      <c r="L28" s="62">
        <f t="shared" si="9"/>
        <v>0</v>
      </c>
      <c r="M28" s="62">
        <f t="shared" si="5"/>
        <v>0</v>
      </c>
      <c r="N28" s="62">
        <f t="shared" si="6"/>
        <v>0</v>
      </c>
      <c r="O28" s="62">
        <f t="shared" si="10"/>
        <v>0</v>
      </c>
    </row>
    <row r="29" spans="1:15" x14ac:dyDescent="0.25">
      <c r="H29" s="62">
        <f t="shared" si="2"/>
        <v>0</v>
      </c>
      <c r="I29" s="62">
        <f t="shared" si="0"/>
        <v>0</v>
      </c>
      <c r="J29" s="62">
        <f t="shared" si="8"/>
        <v>0</v>
      </c>
      <c r="K29" s="62">
        <f t="shared" si="3"/>
        <v>0</v>
      </c>
      <c r="L29" s="62">
        <f t="shared" si="9"/>
        <v>0</v>
      </c>
      <c r="M29" s="62">
        <f t="shared" si="5"/>
        <v>0</v>
      </c>
      <c r="N29" s="62">
        <f t="shared" si="6"/>
        <v>0</v>
      </c>
      <c r="O29" s="62">
        <f t="shared" si="10"/>
        <v>0</v>
      </c>
    </row>
    <row r="30" spans="1:15" x14ac:dyDescent="0.25">
      <c r="H30" s="62">
        <f t="shared" si="2"/>
        <v>0</v>
      </c>
      <c r="I30" s="62">
        <f t="shared" si="0"/>
        <v>0</v>
      </c>
      <c r="J30" s="62">
        <f t="shared" si="8"/>
        <v>0</v>
      </c>
      <c r="K30" s="62">
        <f t="shared" si="3"/>
        <v>0</v>
      </c>
      <c r="L30" s="62">
        <f t="shared" si="9"/>
        <v>0</v>
      </c>
      <c r="M30" s="62">
        <f t="shared" si="5"/>
        <v>0</v>
      </c>
      <c r="N30" s="62">
        <f t="shared" si="6"/>
        <v>0</v>
      </c>
      <c r="O30" s="62">
        <f t="shared" si="10"/>
        <v>0</v>
      </c>
    </row>
    <row r="31" spans="1:15" x14ac:dyDescent="0.25">
      <c r="H31" s="62">
        <f t="shared" si="2"/>
        <v>0</v>
      </c>
      <c r="I31" s="62">
        <f t="shared" si="0"/>
        <v>0</v>
      </c>
      <c r="J31" s="62">
        <f t="shared" si="8"/>
        <v>0</v>
      </c>
      <c r="K31" s="62">
        <f t="shared" si="3"/>
        <v>0</v>
      </c>
      <c r="L31" s="62">
        <f t="shared" si="9"/>
        <v>0</v>
      </c>
      <c r="M31" s="62">
        <f t="shared" si="5"/>
        <v>0</v>
      </c>
      <c r="N31" s="62">
        <f t="shared" si="6"/>
        <v>0</v>
      </c>
      <c r="O31" s="62">
        <f t="shared" si="10"/>
        <v>0</v>
      </c>
    </row>
    <row r="32" spans="1:15" x14ac:dyDescent="0.25">
      <c r="H32" s="62">
        <f t="shared" si="2"/>
        <v>0</v>
      </c>
      <c r="I32" s="62">
        <f t="shared" si="0"/>
        <v>0</v>
      </c>
      <c r="J32" s="62">
        <f t="shared" si="8"/>
        <v>0</v>
      </c>
      <c r="K32" s="62">
        <f t="shared" si="3"/>
        <v>0</v>
      </c>
      <c r="L32" s="62">
        <f t="shared" si="9"/>
        <v>0</v>
      </c>
      <c r="M32" s="62">
        <f t="shared" si="5"/>
        <v>0</v>
      </c>
      <c r="N32" s="62">
        <f t="shared" si="6"/>
        <v>0</v>
      </c>
      <c r="O32" s="62">
        <f t="shared" si="10"/>
        <v>0</v>
      </c>
    </row>
    <row r="33" spans="5:15" x14ac:dyDescent="0.25">
      <c r="H33" s="62">
        <f t="shared" si="2"/>
        <v>0</v>
      </c>
      <c r="I33" s="62">
        <f t="shared" si="0"/>
        <v>0</v>
      </c>
      <c r="J33" s="62">
        <f t="shared" si="8"/>
        <v>0</v>
      </c>
      <c r="K33" s="62">
        <f t="shared" si="3"/>
        <v>0</v>
      </c>
      <c r="L33" s="62">
        <f t="shared" si="9"/>
        <v>0</v>
      </c>
      <c r="M33" s="62">
        <f t="shared" si="5"/>
        <v>0</v>
      </c>
      <c r="N33" s="62">
        <f t="shared" si="6"/>
        <v>0</v>
      </c>
      <c r="O33" s="62">
        <f t="shared" si="10"/>
        <v>0</v>
      </c>
    </row>
    <row r="34" spans="5:15" x14ac:dyDescent="0.25">
      <c r="H34" s="62">
        <f>(F34*6.02)/50</f>
        <v>0</v>
      </c>
      <c r="I34" s="62">
        <f t="shared" si="0"/>
        <v>0</v>
      </c>
      <c r="J34" s="62">
        <f t="shared" si="8"/>
        <v>0</v>
      </c>
      <c r="K34" s="62">
        <f>J34*50000</f>
        <v>0</v>
      </c>
      <c r="L34" s="62">
        <f t="shared" si="9"/>
        <v>0</v>
      </c>
      <c r="M34" s="62">
        <f>L34*50000</f>
        <v>0</v>
      </c>
      <c r="N34" s="62">
        <f t="shared" si="6"/>
        <v>0</v>
      </c>
      <c r="O34" s="62">
        <f t="shared" si="10"/>
        <v>0</v>
      </c>
    </row>
    <row r="36" spans="5:15" x14ac:dyDescent="0.25">
      <c r="N36" s="63">
        <f>SUM(N14:N34)</f>
        <v>0</v>
      </c>
      <c r="O36" s="63">
        <f>SUM(O14:O34)</f>
        <v>0</v>
      </c>
    </row>
    <row r="38" spans="5:15" x14ac:dyDescent="0.25">
      <c r="E38" t="s">
        <v>68</v>
      </c>
      <c r="F38" s="63">
        <f>G35*6.02</f>
        <v>0</v>
      </c>
    </row>
    <row r="39" spans="5:15" x14ac:dyDescent="0.25">
      <c r="E39" t="s">
        <v>69</v>
      </c>
      <c r="F39" s="63">
        <f>F38*70%</f>
        <v>0</v>
      </c>
    </row>
    <row r="40" spans="5:15" x14ac:dyDescent="0.25">
      <c r="E40" t="s">
        <v>70</v>
      </c>
      <c r="F40" s="63">
        <v>12000</v>
      </c>
    </row>
    <row r="41" spans="5:15" x14ac:dyDescent="0.25">
      <c r="E41" t="s">
        <v>71</v>
      </c>
      <c r="F41" s="63">
        <f>F38+F39+F40</f>
        <v>12000</v>
      </c>
    </row>
  </sheetData>
  <mergeCells count="35">
    <mergeCell ref="A25:C25"/>
    <mergeCell ref="D25:G25"/>
    <mergeCell ref="A19:G19"/>
    <mergeCell ref="A20:G20"/>
    <mergeCell ref="A21:G21"/>
    <mergeCell ref="A22:G22"/>
    <mergeCell ref="A23:C24"/>
    <mergeCell ref="D23:G23"/>
    <mergeCell ref="D24:G24"/>
    <mergeCell ref="A14:G14"/>
    <mergeCell ref="A15:G15"/>
    <mergeCell ref="A16:G16"/>
    <mergeCell ref="A17:G17"/>
    <mergeCell ref="A18:G18"/>
    <mergeCell ref="F9:G9"/>
    <mergeCell ref="A10:G10"/>
    <mergeCell ref="A11:G11"/>
    <mergeCell ref="A12:G12"/>
    <mergeCell ref="A13:G13"/>
    <mergeCell ref="A8:A9"/>
    <mergeCell ref="B8:B9"/>
    <mergeCell ref="C8:C9"/>
    <mergeCell ref="D8:D9"/>
    <mergeCell ref="E8:E9"/>
    <mergeCell ref="A5:B5"/>
    <mergeCell ref="E5:F5"/>
    <mergeCell ref="A6:B6"/>
    <mergeCell ref="D6:G6"/>
    <mergeCell ref="A7:B7"/>
    <mergeCell ref="D7:G7"/>
    <mergeCell ref="A1:G1"/>
    <mergeCell ref="A2:G2"/>
    <mergeCell ref="A3:G3"/>
    <mergeCell ref="A4:B4"/>
    <mergeCell ref="E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Fábio Riello</cp:lastModifiedBy>
  <dcterms:created xsi:type="dcterms:W3CDTF">2025-04-09T18:28:09Z</dcterms:created>
  <dcterms:modified xsi:type="dcterms:W3CDTF">2025-04-09T21:17:02Z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2025-04-09T00:00:00Z</vt:filetime>
  </property>
  <property fmtid="{D5CDD505-2E9C-101B-9397-08002B2CF9AE}" pid="3" name="Creator">
    <vt:lpwstr>Microsoft® Excel® 2013</vt:lpwstr>
  </property>
  <property fmtid="{D5CDD505-2E9C-101B-9397-08002B2CF9AE}" pid="4" name="LastSaved">
    <vt:filetime>2025-04-09T00:00:00Z</vt:filetime>
  </property>
  <property fmtid="{D5CDD505-2E9C-101B-9397-08002B2CF9AE}" pid="5" name="Producer">
    <vt:lpwstr>Microsoft® Excel® 2013</vt:lpwstr>
  </property>
</Properties>
</file>