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abizle/Desktop/Homework/SMU_HW_2023/01-Excel/Fabi's Submission/Starter_Code/"/>
    </mc:Choice>
  </mc:AlternateContent>
  <xr:revisionPtr revIDLastSave="0" documentId="13_ncr:1_{91CF4244-978D-8C4E-BFA7-257FCB2AD632}" xr6:coauthVersionLast="47" xr6:coauthVersionMax="47" xr10:uidLastSave="{00000000-0000-0000-0000-000000000000}"/>
  <bookViews>
    <workbookView xWindow="900" yWindow="500" windowWidth="25220" windowHeight="15880" activeTab="3" xr2:uid="{00000000-000D-0000-FFFF-FFFF00000000}"/>
  </bookViews>
  <sheets>
    <sheet name="Sheet3" sheetId="4" r:id="rId1"/>
    <sheet name="Sheet4" sheetId="6" r:id="rId2"/>
    <sheet name="Sheet8" sheetId="10" r:id="rId3"/>
    <sheet name="Sheet10" sheetId="12" r:id="rId4"/>
    <sheet name="Crowdfunding" sheetId="1" r:id="rId5"/>
  </sheets>
  <calcPr calcId="191029"/>
  <pivotCaches>
    <pivotCache cacheId="30" r:id="rId6"/>
    <pivotCache cacheId="4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2" l="1"/>
  <c r="H4" i="12"/>
  <c r="H5" i="12"/>
  <c r="H6" i="12"/>
  <c r="H7" i="12"/>
  <c r="H8" i="12"/>
  <c r="H9" i="12"/>
  <c r="H10" i="12"/>
  <c r="H11" i="12"/>
  <c r="H12" i="12"/>
  <c r="H13" i="12"/>
  <c r="H2" i="12"/>
  <c r="G3" i="12"/>
  <c r="G4" i="12"/>
  <c r="G5" i="12"/>
  <c r="G6" i="12"/>
  <c r="G7" i="12"/>
  <c r="G8" i="12"/>
  <c r="G9" i="12"/>
  <c r="G10" i="12"/>
  <c r="G11" i="12"/>
  <c r="G12" i="12"/>
  <c r="G13" i="12"/>
  <c r="F3" i="12"/>
  <c r="F4" i="12"/>
  <c r="F5" i="12"/>
  <c r="F6" i="12"/>
  <c r="F7" i="12"/>
  <c r="F8" i="12"/>
  <c r="F9" i="12"/>
  <c r="F10" i="12"/>
  <c r="F11" i="12"/>
  <c r="F12" i="12"/>
  <c r="F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D4" i="12"/>
  <c r="C4" i="12"/>
  <c r="D3" i="12"/>
  <c r="C3" i="12"/>
  <c r="D13" i="12"/>
  <c r="B13" i="12"/>
  <c r="B12" i="12"/>
  <c r="B11" i="12"/>
  <c r="B10" i="12"/>
  <c r="B9" i="12"/>
  <c r="B8" i="12"/>
  <c r="B7" i="12"/>
  <c r="B6" i="12"/>
  <c r="B5" i="12"/>
  <c r="B4" i="12"/>
  <c r="B3" i="12"/>
  <c r="B2" i="12"/>
  <c r="C2" i="12"/>
  <c r="D2" i="12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2" i="1"/>
  <c r="E13" i="12" l="1"/>
  <c r="E12" i="12"/>
  <c r="E11" i="12"/>
  <c r="E10" i="12"/>
  <c r="E9" i="12"/>
  <c r="E8" i="12"/>
  <c r="E7" i="12"/>
  <c r="E6" i="12"/>
  <c r="E5" i="12"/>
  <c r="E4" i="12"/>
  <c r="E3" i="12"/>
  <c r="E2" i="12"/>
  <c r="F2" i="12" s="1"/>
  <c r="G2" i="12" l="1"/>
</calcChain>
</file>

<file path=xl/sharedStrings.xml><?xml version="1.0" encoding="utf-8"?>
<sst xmlns="http://schemas.openxmlformats.org/spreadsheetml/2006/main" count="6121" uniqueCount="2103">
  <si>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</si>
  <si>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</si>
  <si>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</si>
  <si>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</si>
  <si>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</si>
  <si>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</si>
  <si>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</si>
  <si>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</si>
  <si>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</si>
  <si>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</si>
  <si>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</si>
  <si>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</si>
  <si>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</si>
  <si>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</si>
  <si>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</si>
  <si>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</si>
  <si>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</si>
  <si>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</si>
  <si>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</si>
  <si>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</si>
  <si>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</si>
  <si>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</si>
  <si>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</si>
  <si>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</si>
  <si>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</si>
  <si>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</si>
  <si>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</si>
  <si>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</si>
  <si>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</si>
  <si>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</si>
  <si>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</si>
  <si>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</si>
  <si>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</si>
  <si>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</si>
  <si>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</si>
  <si>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</si>
  <si>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</si>
  <si>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</si>
  <si>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</si>
  <si>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</si>
  <si>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</si>
  <si>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</si>
  <si>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</si>
  <si>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</si>
  <si>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</si>
  <si>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</si>
  <si>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</si>
  <si>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</si>
  <si>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</si>
  <si>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</si>
  <si>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</si>
  <si>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</si>
  <si>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</si>
  <si>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</si>
  <si>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</si>
  <si>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</si>
  <si>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</si>
  <si>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</si>
  <si>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</si>
  <si>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</si>
  <si>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</si>
  <si>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</si>
  <si>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</si>
  <si>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</si>
  <si>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</si>
  <si>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</si>
  <si>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</si>
  <si>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</si>
  <si>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</si>
  <si>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</si>
  <si>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</si>
  <si>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</si>
  <si>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</si>
  <si>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</si>
  <si>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</si>
  <si>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</si>
  <si>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</si>
  <si>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</si>
  <si>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</si>
  <si>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</si>
  <si>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</si>
  <si>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</si>
  <si>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</si>
  <si>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</si>
  <si>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</si>
  <si>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</si>
  <si>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</si>
  <si>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</si>
  <si>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</si>
  <si>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</si>
  <si>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</si>
  <si>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</si>
  <si>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</si>
  <si>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</si>
  <si>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</si>
  <si>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</si>
  <si>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</si>
  <si>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</si>
  <si>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</si>
  <si>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</si>
  <si>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</si>
  <si>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</si>
  <si>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</si>
  <si>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</si>
  <si>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</si>
  <si>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</si>
  <si>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</si>
  <si>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</si>
  <si>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</si>
  <si>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</si>
  <si>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</si>
  <si>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</si>
  <si>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</si>
  <si>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</si>
  <si>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</si>
  <si>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</si>
  <si>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</si>
  <si>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</si>
  <si>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</si>
  <si>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</si>
  <si>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</si>
  <si>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</si>
  <si>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</si>
  <si>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</si>
  <si>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</si>
  <si>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</si>
  <si>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</si>
  <si>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</si>
  <si>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</si>
  <si>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</si>
  <si>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</si>
  <si>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</si>
  <si>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</si>
  <si>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</si>
  <si>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</si>
  <si>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</si>
  <si>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</si>
  <si>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</si>
  <si>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</si>
  <si>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</si>
  <si>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</si>
  <si>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</si>
  <si>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</si>
  <si>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</si>
  <si>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</si>
  <si>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</si>
  <si>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</si>
  <si>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</si>
  <si>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</si>
  <si>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</si>
  <si>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</si>
  <si>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</si>
  <si>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</si>
  <si>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</si>
  <si>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</si>
  <si>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</si>
  <si>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</si>
  <si>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</si>
  <si>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</si>
  <si>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</si>
  <si>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</si>
  <si>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</si>
  <si>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</si>
  <si>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</si>
  <si>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</si>
  <si>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</si>
  <si>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</si>
  <si>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</si>
  <si>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</si>
  <si>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</si>
  <si>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</si>
  <si>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</si>
  <si>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</si>
  <si>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</si>
  <si>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</si>
  <si>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</si>
  <si>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</si>
  <si>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</si>
  <si>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</si>
  <si>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</si>
  <si>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</si>
  <si>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</si>
  <si>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</si>
  <si>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</si>
  <si>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</si>
  <si>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</si>
  <si>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</si>
  <si>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</si>
  <si>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</si>
  <si>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</si>
  <si>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</si>
  <si>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</si>
  <si>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</si>
  <si>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</si>
  <si>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</si>
  <si>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</si>
  <si>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</si>
  <si>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</si>
  <si>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</si>
  <si>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</si>
  <si>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</si>
  <si>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</si>
  <si>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</si>
  <si>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</si>
  <si>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</si>
  <si>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</si>
  <si>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</si>
  <si>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</si>
  <si>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</si>
  <si>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</si>
  <si>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</si>
  <si>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</si>
  <si>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</si>
  <si>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</si>
  <si>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</si>
  <si>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</si>
  <si>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</si>
  <si>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</si>
  <si>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</si>
  <si>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</si>
  <si>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</si>
  <si>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</si>
  <si>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</si>
  <si>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</si>
  <si>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</si>
  <si>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</si>
  <si>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</si>
  <si>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</si>
  <si>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</si>
  <si>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</si>
  <si>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</si>
  <si>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</si>
  <si>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</si>
  <si>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</si>
  <si>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</si>
  <si>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</si>
  <si>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</si>
  <si>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</si>
  <si>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</si>
  <si>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</si>
  <si>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</si>
  <si>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</si>
  <si>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</si>
  <si>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</si>
  <si>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</si>
  <si>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</si>
  <si>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</si>
  <si>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</si>
  <si>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</si>
  <si>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</si>
  <si>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</si>
  <si>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</si>
  <si>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</si>
  <si>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</si>
  <si>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</si>
  <si>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</si>
  <si>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</si>
  <si>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</si>
  <si>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</si>
  <si>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</si>
  <si>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</si>
  <si>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</si>
  <si>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</si>
  <si>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</si>
  <si>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</si>
  <si>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</si>
  <si>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</si>
  <si>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</si>
  <si>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</si>
  <si>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</si>
  <si>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</si>
  <si>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</si>
  <si>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</si>
  <si>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</si>
  <si>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</si>
  <si>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</si>
  <si>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</si>
  <si>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</si>
  <si>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</si>
  <si>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</si>
  <si>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</si>
  <si>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</si>
  <si>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</si>
  <si>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</si>
  <si>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</si>
  <si>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</si>
  <si>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</si>
  <si>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</si>
  <si>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</si>
  <si>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</si>
  <si>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</si>
  <si>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</si>
  <si>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</si>
  <si>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</si>
  <si>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</si>
  <si>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</si>
  <si>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</si>
  <si>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</si>
  <si>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</si>
  <si>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</si>
  <si>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</si>
  <si>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</si>
  <si>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</si>
  <si>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</si>
  <si>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</si>
  <si>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</si>
  <si>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</si>
  <si>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</si>
  <si>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</si>
  <si>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</si>
  <si>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</si>
  <si>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</si>
  <si>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</si>
  <si>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</si>
  <si>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</si>
  <si>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</si>
  <si>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</si>
  <si>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</si>
  <si>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</si>
  <si>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</si>
  <si>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</si>
  <si>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</si>
  <si>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</si>
  <si>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</si>
  <si>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</si>
  <si>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</si>
  <si>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</si>
  <si>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</si>
  <si>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</si>
  <si>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</si>
  <si>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</si>
  <si>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</si>
  <si>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</si>
  <si>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</si>
  <si>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</si>
  <si>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</si>
  <si>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</si>
  <si>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</si>
  <si>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</si>
  <si>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</si>
  <si>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</si>
  <si>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</si>
  <si>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</si>
  <si>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</si>
  <si>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</si>
  <si>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</si>
  <si>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</si>
  <si>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</si>
  <si>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</si>
  <si>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</si>
  <si>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</si>
  <si>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</si>
  <si>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</si>
  <si>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</si>
  <si>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</si>
  <si>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</si>
  <si>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</si>
  <si>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</si>
  <si>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</si>
  <si>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</si>
  <si>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</si>
  <si>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</si>
  <si>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</si>
  <si>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</si>
  <si>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</si>
  <si>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</si>
  <si>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</si>
  <si>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</si>
  <si>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</si>
  <si>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</si>
  <si>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</si>
  <si>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</si>
  <si>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</si>
  <si>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</si>
  <si>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</si>
  <si>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</si>
  <si>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</si>
  <si>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</si>
  <si>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</si>
  <si>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</si>
  <si>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</si>
  <si>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</si>
  <si>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</si>
  <si>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</si>
  <si>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</si>
  <si>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</si>
  <si>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</si>
  <si>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</si>
  <si>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</si>
  <si>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</si>
  <si>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</si>
  <si>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</si>
  <si>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</si>
  <si>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</si>
  <si>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</si>
  <si>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</si>
  <si>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</si>
  <si>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</si>
  <si>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</si>
  <si>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</si>
  <si>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</si>
  <si>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</si>
  <si>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</si>
  <si>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</si>
  <si>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</si>
  <si>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</si>
  <si>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</si>
  <si>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</si>
  <si>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</si>
  <si>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</si>
  <si>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</si>
  <si>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</si>
  <si>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</si>
  <si>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</si>
  <si>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</si>
  <si>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</si>
  <si>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</si>
  <si>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</si>
  <si>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</si>
  <si>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</si>
  <si>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</si>
  <si>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</si>
  <si>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</si>
  <si>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</si>
  <si>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</si>
  <si>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</si>
  <si>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</si>
  <si>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</si>
  <si>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</si>
  <si>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</si>
  <si>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</si>
  <si>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</si>
  <si>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</si>
  <si>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</si>
  <si>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</si>
  <si>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</si>
  <si>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</si>
  <si>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</si>
  <si>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</si>
  <si>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</si>
  <si>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</si>
  <si>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</si>
  <si>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</si>
  <si>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</si>
  <si>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</si>
  <si>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</si>
  <si>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</si>
  <si>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</si>
  <si>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</si>
  <si>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</si>
  <si>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</si>
  <si>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</si>
  <si>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</si>
  <si>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</si>
  <si>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</si>
  <si>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</si>
  <si>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</si>
  <si>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</si>
  <si>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</si>
  <si>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</si>
  <si>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</si>
  <si>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</si>
  <si>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</si>
  <si>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</si>
  <si>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</si>
  <si>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</si>
  <si>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</si>
  <si>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</si>
  <si>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</si>
  <si>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</si>
  <si>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</si>
  <si>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</si>
  <si>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</si>
  <si>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</si>
  <si>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</si>
  <si>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</si>
  <si>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</si>
  <si>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</si>
  <si>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</si>
  <si>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</si>
  <si>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</si>
  <si>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</si>
  <si>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</si>
  <si>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</si>
  <si>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</si>
  <si>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</si>
  <si>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</si>
  <si>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</si>
  <si>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</si>
  <si>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</si>
  <si>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</si>
  <si>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</si>
  <si>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</si>
  <si>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</si>
  <si>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</si>
  <si>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</si>
  <si>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</si>
  <si>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</si>
  <si>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</si>
  <si>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</si>
  <si>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</si>
  <si>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</si>
  <si>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</si>
  <si>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</si>
  <si>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</si>
  <si>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</si>
  <si>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</si>
  <si>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</si>
  <si>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</si>
  <si>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</si>
  <si>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</si>
  <si>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</si>
  <si>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</si>
  <si>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</si>
  <si>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</si>
  <si>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</si>
  <si>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</si>
  <si>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</si>
  <si>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</si>
  <si>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</si>
  <si>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</si>
  <si>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</si>
  <si>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</si>
  <si>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</si>
  <si>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</si>
  <si>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</si>
  <si>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</si>
  <si>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</si>
  <si>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</si>
  <si>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</si>
  <si>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</si>
  <si>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</si>
  <si>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</si>
  <si>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</si>
  <si>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</si>
  <si>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</si>
  <si>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</si>
  <si>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</si>
  <si>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</si>
  <si>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</si>
  <si>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</si>
  <si>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</si>
  <si>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</si>
  <si>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</si>
  <si>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</si>
  <si>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</si>
  <si>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</si>
  <si>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</si>
  <si>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</si>
  <si>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</si>
  <si>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</si>
  <si>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</si>
  <si>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</si>
  <si>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</si>
  <si>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</si>
  <si>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</si>
  <si>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</si>
  <si>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</si>
  <si>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</si>
  <si>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</si>
  <si>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</si>
  <si>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</si>
  <si>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</si>
  <si>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</si>
  <si>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</si>
  <si>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</si>
  <si>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</si>
  <si>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</si>
  <si>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</si>
  <si>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</si>
  <si>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</si>
  <si>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</si>
  <si>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</si>
  <si>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</si>
  <si>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</si>
  <si>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</si>
  <si>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</si>
  <si>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</si>
  <si>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</si>
  <si>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</si>
  <si>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</si>
  <si>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</si>
  <si>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</si>
  <si>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</si>
  <si>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</si>
  <si>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</si>
  <si>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</si>
  <si>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</si>
  <si>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</si>
  <si>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</si>
  <si>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</si>
  <si>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</si>
  <si>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</si>
  <si>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</si>
  <si>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</si>
  <si>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</si>
  <si>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</si>
  <si>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</si>
  <si>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</si>
  <si>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</si>
  <si>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</si>
  <si>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</si>
  <si>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</si>
  <si>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</si>
  <si>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</si>
  <si>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</si>
  <si>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</si>
  <si>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</si>
  <si>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</si>
  <si>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</si>
  <si>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</si>
  <si>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</si>
  <si>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</si>
  <si>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</si>
  <si>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</si>
  <si>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</si>
  <si>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</si>
  <si>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</si>
  <si>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</si>
  <si>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</si>
  <si>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</si>
  <si>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</si>
  <si>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</si>
  <si>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</si>
  <si>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</si>
  <si>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</si>
  <si>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</si>
  <si>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</si>
  <si>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</si>
  <si>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</si>
  <si>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</si>
  <si>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</si>
  <si>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</si>
  <si>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</si>
  <si>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</si>
  <si>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</si>
  <si>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</si>
  <si>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</si>
  <si>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</si>
  <si>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</si>
  <si>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</si>
  <si>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</si>
  <si>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</si>
  <si>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</si>
  <si>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</si>
  <si>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</si>
  <si>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</si>
  <si>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</si>
  <si>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</si>
  <si>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</si>
  <si>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</si>
  <si>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</si>
  <si>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</si>
  <si>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</si>
  <si>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</si>
  <si>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</si>
  <si>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</si>
  <si>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</si>
  <si>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</si>
  <si>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</si>
  <si>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</si>
  <si>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</si>
  <si>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</si>
  <si>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</si>
  <si>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</si>
  <si>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</si>
  <si>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</si>
  <si>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</si>
  <si>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</si>
  <si>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</si>
  <si>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</si>
  <si>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</si>
  <si>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</si>
  <si>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</si>
  <si>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</si>
  <si>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</si>
  <si>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</si>
  <si>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</si>
  <si>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</si>
  <si>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</si>
  <si>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</si>
  <si>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</si>
  <si>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</si>
  <si>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</si>
  <si>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</si>
  <si>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</si>
  <si>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</si>
  <si>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</si>
  <si>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</si>
  <si>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</si>
  <si>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</si>
  <si>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</si>
  <si>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</si>
  <si>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</si>
  <si>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</si>
  <si>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</si>
  <si>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</si>
  <si>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</si>
  <si>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</si>
  <si>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</si>
  <si>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</si>
  <si>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</si>
  <si>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</si>
  <si>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</si>
  <si>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</si>
  <si>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</si>
  <si>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</si>
  <si>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</si>
  <si>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</si>
  <si>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</si>
  <si>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</si>
  <si>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</si>
  <si>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</si>
  <si>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</si>
  <si>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</si>
  <si>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</si>
  <si>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</si>
  <si>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</si>
  <si>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</si>
  <si>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</si>
  <si>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</si>
  <si>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</si>
  <si>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</si>
  <si>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</si>
  <si>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</si>
  <si>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</si>
  <si>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</si>
  <si>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</si>
  <si>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</si>
  <si>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</si>
  <si>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</si>
  <si>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</si>
  <si>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</si>
  <si>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</si>
  <si>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</si>
  <si>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</si>
  <si>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</si>
  <si>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</si>
  <si>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</si>
  <si>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</si>
  <si>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</si>
  <si>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</si>
  <si>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</si>
  <si>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</si>
  <si>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</si>
  <si>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</si>
  <si>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</si>
  <si>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</si>
  <si>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</si>
  <si>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</si>
  <si>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</si>
  <si>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</si>
  <si>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</si>
  <si>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</si>
  <si>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</si>
  <si>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</si>
  <si>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</si>
  <si>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</si>
  <si>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</si>
  <si>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</si>
  <si>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</si>
  <si>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</si>
  <si>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</si>
  <si>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</si>
  <si>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</si>
  <si>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</si>
  <si>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</si>
  <si>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</si>
  <si>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</si>
  <si>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</si>
  <si>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</si>
  <si>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</si>
  <si>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</si>
  <si>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</si>
  <si>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</si>
  <si>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</si>
  <si>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</si>
  <si>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</si>
  <si>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</si>
  <si>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</si>
  <si>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</si>
  <si>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</si>
  <si>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</si>
  <si>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</si>
  <si>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</si>
  <si>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</si>
  <si>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</si>
  <si>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</si>
  <si>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</si>
  <si>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</si>
  <si>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</si>
  <si>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</si>
  <si>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</si>
  <si>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</si>
  <si>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</si>
  <si>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</si>
  <si>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</si>
  <si>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</si>
  <si>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</si>
  <si>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</si>
  <si>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</si>
  <si>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</si>
  <si>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</si>
  <si>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</si>
  <si>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</si>
  <si>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</si>
  <si>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</si>
  <si>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</si>
  <si>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</si>
  <si>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</si>
  <si>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</si>
  <si>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</si>
  <si>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</si>
  <si>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</si>
  <si>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</si>
  <si>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</si>
  <si>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</si>
  <si>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</si>
  <si>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</si>
  <si>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</si>
  <si>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</si>
  <si>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</si>
  <si>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</si>
  <si>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</si>
  <si>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</si>
  <si>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</si>
  <si>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</si>
  <si>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</si>
  <si>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</si>
  <si>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</si>
  <si>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</si>
  <si>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</si>
  <si>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</si>
  <si>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</si>
  <si>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</si>
  <si>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</si>
  <si>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</si>
  <si>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</si>
  <si>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</si>
  <si>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</si>
  <si>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</si>
  <si>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</si>
  <si>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</si>
  <si>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</si>
  <si>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</si>
  <si>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</si>
  <si>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</si>
  <si>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</si>
  <si>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</si>
  <si>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</si>
  <si>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</si>
  <si>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</si>
  <si>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</si>
  <si>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</si>
  <si>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</si>
  <si>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</si>
  <si>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</si>
  <si>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</si>
  <si>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</si>
  <si>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</si>
  <si>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</si>
  <si>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</si>
  <si>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</si>
  <si>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</si>
  <si>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</si>
  <si>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</si>
  <si>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</si>
  <si>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</si>
  <si>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</si>
  <si>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</si>
  <si>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</si>
  <si>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</si>
  <si>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</si>
  <si>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</si>
  <si>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</si>
  <si>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</si>
  <si>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</si>
  <si>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</si>
  <si>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</si>
  <si>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</si>
  <si>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</si>
  <si>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</si>
  <si>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</si>
  <si>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</si>
  <si>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</si>
  <si>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</si>
  <si>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</si>
  <si>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</si>
  <si>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</si>
  <si>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</si>
  <si>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</si>
  <si>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</si>
  <si>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</si>
  <si>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</si>
  <si>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</si>
  <si>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</si>
  <si>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</si>
  <si>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</si>
  <si>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</si>
  <si>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</si>
  <si>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</si>
  <si>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</si>
  <si>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</si>
  <si>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</si>
  <si>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</si>
  <si>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</si>
  <si>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</si>
  <si>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</si>
  <si>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</si>
  <si>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</si>
  <si>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</si>
  <si>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</si>
  <si>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</si>
  <si>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</si>
  <si>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</si>
  <si>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</si>
  <si>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</si>
  <si>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</si>
  <si>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</si>
  <si>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</si>
  <si>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</si>
  <si>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</si>
  <si>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</si>
  <si>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</si>
  <si>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</si>
  <si>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</si>
  <si>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</si>
  <si>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</si>
  <si>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</si>
  <si>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</si>
  <si>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</si>
  <si>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</si>
  <si>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</si>
  <si>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</si>
  <si>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</si>
  <si>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</si>
  <si>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</si>
  <si>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</si>
  <si>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</si>
  <si>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</si>
  <si>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</si>
  <si>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</si>
  <si>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</si>
  <si>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</si>
  <si>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</si>
  <si>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</si>
  <si>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</si>
  <si>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</si>
  <si>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</si>
  <si>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</si>
  <si>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</si>
  <si>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</si>
  <si>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</si>
  <si>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</si>
  <si>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</si>
  <si>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</si>
  <si>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</si>
  <si>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</si>
  <si>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</si>
  <si>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</si>
  <si>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</si>
  <si>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</si>
  <si>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</si>
  <si>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</si>
  <si>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</si>
  <si>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</si>
  <si>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</si>
  <si>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</si>
  <si>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</si>
  <si>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</si>
  <si>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</si>
  <si>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</si>
  <si>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</si>
  <si>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</si>
  <si>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</si>
  <si>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</si>
  <si>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</si>
  <si>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</si>
  <si>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</si>
  <si>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</si>
  <si>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</si>
  <si>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</si>
  <si>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</si>
  <si>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</si>
  <si>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</si>
  <si>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</si>
  <si>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</si>
  <si>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</si>
  <si>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</si>
  <si>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</si>
  <si>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</si>
  <si>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</si>
  <si>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</si>
  <si>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</si>
  <si>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</si>
  <si>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</si>
  <si>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</si>
  <si>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</si>
  <si>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</si>
  <si>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</si>
  <si>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</si>
  <si>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</si>
  <si>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</si>
  <si>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</si>
  <si>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</si>
  <si>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</si>
  <si>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</si>
  <si>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</si>
  <si>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</si>
  <si>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</si>
  <si>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</si>
  <si>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</si>
  <si>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</si>
  <si>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</si>
  <si>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</si>
  <si>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</si>
  <si>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</si>
  <si>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</si>
  <si>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</si>
  <si>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</si>
  <si>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</si>
  <si>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</si>
  <si>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</si>
  <si>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</si>
  <si>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</si>
  <si>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</si>
  <si>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</si>
  <si>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</si>
  <si>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</si>
  <si>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</si>
  <si>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</si>
  <si>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</si>
  <si>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</si>
  <si>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</si>
  <si>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</si>
  <si>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</si>
  <si>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</si>
  <si>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</si>
  <si>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</si>
  <si>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</si>
  <si>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</si>
  <si>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</si>
  <si>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</si>
  <si>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</si>
  <si>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</si>
  <si>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</si>
  <si>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</si>
  <si>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</si>
  <si>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</si>
  <si>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</si>
  <si>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</si>
  <si>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</si>
  <si>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</si>
  <si>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</si>
  <si>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</si>
  <si>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</si>
  <si>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</si>
  <si>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</si>
  <si>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</si>
  <si>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</si>
  <si>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</si>
  <si>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</si>
  <si>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</si>
  <si>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</si>
  <si>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</si>
  <si>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</si>
  <si>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</si>
  <si>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</si>
  <si>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</si>
  <si>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</si>
  <si>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</si>
  <si>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</si>
  <si>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</si>
  <si>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</si>
  <si>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</si>
  <si>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</si>
  <si>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</si>
  <si>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</si>
  <si>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</si>
  <si>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</si>
  <si>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</si>
  <si>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</si>
  <si>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</si>
  <si>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</si>
  <si>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</si>
  <si>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</si>
  <si>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</si>
  <si>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</si>
  <si>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</si>
  <si>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</si>
  <si>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</si>
  <si>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</si>
  <si>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</si>
  <si>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</si>
  <si>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</si>
  <si>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</si>
  <si>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</si>
  <si>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</si>
  <si>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</si>
  <si>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</si>
  <si>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</si>
  <si>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</si>
  <si>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</si>
  <si>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</si>
  <si>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</si>
  <si>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</si>
  <si>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</si>
  <si>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</si>
  <si>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</si>
  <si>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</si>
  <si>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</si>
  <si>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</si>
  <si>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</si>
  <si>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</si>
  <si>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</si>
  <si>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</si>
  <si>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</si>
  <si>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</si>
  <si>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</si>
  <si>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</si>
  <si>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</si>
  <si>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</si>
  <si>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</si>
  <si>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</si>
  <si>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</si>
  <si>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</si>
  <si>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</si>
  <si>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</si>
  <si>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</si>
  <si>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</si>
  <si>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</si>
  <si>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</si>
  <si>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</si>
  <si>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</si>
  <si>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</si>
  <si>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</si>
  <si>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</si>
  <si>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</si>
  <si>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</si>
  <si>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</si>
  <si>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</si>
  <si>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</si>
  <si>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</si>
  <si>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</si>
  <si>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</si>
  <si>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</si>
  <si>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</si>
  <si>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</si>
  <si>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</si>
  <si>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</si>
  <si>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</si>
  <si>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</si>
  <si>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</si>
  <si>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</si>
  <si>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</si>
  <si>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</si>
  <si>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</si>
  <si>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</si>
  <si>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</si>
  <si>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</si>
  <si>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</si>
  <si>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</si>
  <si>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</si>
  <si>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</si>
  <si>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</si>
  <si>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</si>
  <si>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</si>
  <si>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</si>
  <si>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</si>
  <si>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</si>
  <si>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</si>
  <si>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</si>
  <si>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</si>
  <si>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</si>
  <si>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</si>
  <si>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</si>
  <si>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</si>
  <si>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</si>
  <si>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</si>
  <si>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</si>
  <si>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</si>
  <si>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</si>
  <si>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</si>
  <si>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</si>
  <si>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</si>
  <si>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</si>
  <si>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</si>
  <si>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</si>
  <si>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</si>
  <si>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</si>
  <si>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</si>
  <si>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</si>
  <si>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</si>
  <si>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</si>
  <si>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</si>
  <si>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</si>
  <si>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</si>
  <si>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</si>
  <si>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</si>
  <si>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</si>
  <si>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</si>
  <si>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</si>
  <si>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</si>
  <si>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</si>
  <si>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</si>
  <si>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</si>
  <si>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</si>
  <si>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</si>
  <si>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</si>
  <si>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</si>
  <si>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</si>
  <si>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</si>
  <si>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</si>
  <si>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</si>
  <si>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</si>
  <si>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</si>
  <si>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</si>
  <si>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</si>
  <si>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</si>
  <si>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</si>
  <si>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</si>
  <si>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</si>
  <si>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</si>
  <si>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</si>
  <si>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</si>
  <si>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</si>
  <si>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</si>
  <si>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</si>
  <si>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</si>
  <si>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</si>
  <si>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</si>
  <si>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</si>
  <si>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</si>
  <si>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</si>
  <si>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</si>
  <si>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</si>
  <si>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</si>
  <si>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</si>
  <si>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</si>
  <si>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</si>
  <si>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</si>
  <si>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</si>
  <si>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</si>
  <si>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</si>
  <si>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</si>
  <si>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</si>
  <si>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</si>
  <si>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</si>
  <si>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</si>
  <si>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</si>
  <si>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</si>
  <si>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</si>
  <si>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</si>
  <si>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</si>
  <si>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</si>
  <si>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</si>
  <si>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</si>
  <si>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</si>
  <si>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</si>
  <si>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</si>
  <si>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</si>
  <si>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</si>
  <si>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</si>
  <si>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</si>
  <si>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</si>
  <si>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</si>
  <si>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</si>
  <si>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</si>
  <si>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</si>
  <si>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</si>
  <si>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</si>
  <si>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</si>
  <si>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</si>
  <si>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</si>
  <si>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</si>
  <si>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</si>
  <si>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</si>
  <si>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</si>
  <si>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</si>
  <si>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</si>
  <si>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</si>
  <si>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</si>
  <si>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</si>
  <si>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</si>
  <si>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</si>
  <si>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</si>
  <si>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</si>
  <si>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</si>
  <si>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</si>
  <si>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</si>
  <si>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</si>
  <si>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</si>
  <si>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</si>
  <si>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</si>
  <si>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</si>
  <si>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</si>
  <si>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</si>
  <si>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</si>
  <si>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</si>
  <si>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</si>
  <si>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</si>
  <si>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</si>
  <si>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</si>
  <si>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</si>
  <si>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</si>
  <si>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</si>
  <si>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</si>
  <si>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</si>
  <si>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</si>
  <si>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</si>
  <si>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</si>
  <si>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</si>
  <si>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</si>
  <si>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</si>
  <si>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</si>
  <si>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</si>
  <si>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</si>
  <si>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</si>
  <si>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</si>
  <si>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</si>
  <si>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</si>
  <si>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</si>
  <si>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</si>
  <si>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</si>
  <si>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</si>
  <si>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</si>
  <si>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</si>
  <si>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</si>
  <si>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</si>
  <si>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</si>
  <si>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</si>
  <si>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</si>
  <si>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</si>
  <si>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</si>
  <si>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</si>
  <si>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</si>
  <si>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</si>
  <si>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</si>
  <si>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</si>
  <si>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</si>
  <si>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</si>
  <si>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</si>
  <si>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</si>
  <si>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</si>
  <si>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</si>
  <si>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</si>
  <si>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</si>
  <si>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</si>
  <si>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</si>
  <si>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</si>
  <si>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</si>
  <si>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</si>
  <si>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</si>
  <si>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</si>
  <si>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</si>
  <si>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</si>
  <si>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</si>
  <si>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</si>
  <si>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</si>
  <si>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</si>
  <si>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</si>
  <si>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</si>
  <si>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</si>
  <si>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</si>
  <si>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</si>
  <si>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</si>
  <si>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</si>
  <si>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</si>
  <si>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</si>
  <si>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</si>
  <si>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</si>
  <si>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</si>
  <si>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</si>
  <si>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</si>
  <si>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</si>
  <si>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</si>
  <si>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</si>
  <si>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</si>
  <si>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</si>
  <si>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</si>
  <si>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</si>
  <si>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</si>
  <si>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</si>
  <si>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</si>
  <si>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</si>
  <si>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</si>
  <si>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</si>
  <si>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</si>
  <si>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</si>
  <si>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</si>
  <si>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</si>
  <si>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</si>
  <si>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</si>
  <si>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</si>
  <si>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</si>
  <si>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</si>
  <si>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</si>
  <si>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</si>
  <si>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</si>
  <si>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</si>
  <si>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</si>
  <si>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</si>
  <si>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</si>
  <si>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</si>
  <si>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</si>
  <si>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</si>
  <si>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</si>
  <si>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</si>
  <si>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</si>
  <si>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</si>
  <si>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</si>
  <si>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</si>
  <si>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</si>
  <si>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</si>
  <si>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</si>
  <si>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</si>
  <si>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</si>
  <si>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</si>
  <si>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</si>
  <si>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</si>
  <si>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</si>
  <si>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</si>
  <si>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</si>
  <si>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</si>
  <si>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</si>
  <si>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</si>
  <si>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</si>
  <si>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</si>
  <si>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</si>
  <si>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</si>
  <si>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</si>
  <si>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</si>
  <si>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</si>
  <si>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</si>
  <si>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</si>
  <si>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</si>
  <si>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</si>
  <si>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</si>
  <si>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</si>
  <si>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</si>
  <si>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</si>
  <si>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</si>
  <si>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</si>
  <si>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</si>
  <si>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</si>
  <si>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</si>
  <si>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</si>
  <si>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</si>
  <si>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</si>
  <si>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</si>
  <si>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</si>
  <si>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</si>
  <si>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</si>
  <si>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</si>
  <si>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</si>
  <si>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</si>
  <si>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</si>
  <si>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</si>
  <si>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</si>
  <si>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</si>
  <si>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</si>
  <si>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</si>
  <si>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</si>
  <si>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</si>
  <si>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</si>
  <si>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</si>
  <si>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</si>
  <si>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</si>
  <si>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</si>
  <si>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</si>
  <si>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</si>
  <si>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</si>
  <si>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</si>
  <si>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</si>
  <si>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</si>
  <si>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</si>
  <si>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</si>
  <si>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</si>
  <si>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</si>
  <si>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</si>
  <si>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</si>
  <si>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</si>
  <si>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</si>
  <si>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</si>
  <si>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</si>
  <si>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</si>
  <si>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</si>
  <si>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</si>
  <si>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</si>
  <si>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</si>
  <si>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</si>
  <si>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</si>
  <si>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</si>
  <si>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</si>
  <si>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</si>
  <si>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</si>
  <si>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</si>
  <si>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</si>
  <si>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</si>
  <si>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</si>
  <si>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</si>
  <si>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</si>
  <si>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</si>
  <si>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</si>
  <si>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</si>
  <si>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</si>
  <si>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</si>
  <si>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</si>
  <si>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</si>
  <si>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</si>
  <si>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</si>
  <si>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</si>
  <si>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</si>
  <si>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</si>
  <si>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</si>
  <si>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</si>
  <si>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</si>
  <si>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</si>
  <si>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</si>
  <si>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</si>
  <si>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</si>
  <si>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</si>
  <si>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</si>
  <si>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</si>
  <si>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</si>
  <si>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</si>
  <si>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</si>
  <si>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</si>
  <si>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</si>
  <si>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</si>
  <si>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</si>
  <si>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</si>
  <si>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</si>
  <si>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</si>
  <si>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</si>
  <si>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</si>
  <si>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</si>
  <si>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</si>
  <si>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</si>
  <si>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</si>
  <si>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</si>
  <si>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</si>
  <si>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</si>
  <si>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</si>
  <si>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</si>
  <si>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</si>
  <si>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</si>
  <si>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</si>
  <si>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</si>
  <si>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</si>
  <si>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</si>
  <si>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</si>
  <si>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</si>
  <si>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</si>
  <si>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</si>
  <si>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</si>
  <si>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</si>
  <si>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</si>
  <si>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</si>
  <si>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</si>
  <si>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</si>
  <si>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</si>
  <si>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</si>
  <si>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</si>
  <si>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</si>
  <si>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</si>
  <si>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</si>
  <si>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</si>
  <si>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</si>
  <si>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</si>
  <si>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</si>
  <si>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</si>
  <si>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</si>
  <si>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</si>
  <si>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</si>
  <si>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</si>
  <si>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</si>
  <si>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</si>
  <si>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</si>
  <si>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</si>
  <si>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</si>
  <si>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</si>
  <si>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</si>
  <si>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</si>
  <si>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</si>
  <si>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</si>
  <si>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</si>
  <si>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</si>
  <si>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</si>
  <si>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</si>
  <si>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</si>
  <si>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</si>
  <si>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</si>
  <si>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</si>
  <si>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</si>
  <si>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</si>
  <si>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</si>
  <si>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</si>
  <si>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</si>
  <si>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</si>
  <si>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</si>
  <si>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</si>
  <si>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</si>
  <si>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</si>
  <si>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</si>
  <si>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</si>
  <si>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</si>
  <si>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</si>
  <si>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</si>
  <si>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</si>
  <si>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</si>
  <si>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</si>
  <si>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</si>
  <si>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</si>
  <si>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</si>
  <si>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</si>
  <si>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</si>
  <si>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</si>
  <si>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</si>
  <si>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</si>
  <si>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</si>
  <si>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</si>
  <si>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</si>
  <si>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</si>
  <si>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</si>
  <si>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</si>
  <si>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</si>
  <si>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</si>
  <si>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</si>
  <si>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</si>
  <si>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</si>
  <si>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</si>
  <si>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</si>
  <si>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</si>
  <si>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</si>
  <si>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</si>
  <si>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</si>
  <si>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</si>
  <si>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</si>
  <si>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</si>
  <si>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</si>
  <si>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</si>
  <si>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</si>
  <si>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</si>
  <si>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</si>
  <si>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</si>
  <si>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</si>
  <si>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</si>
  <si>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</si>
  <si>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</si>
  <si>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</si>
  <si>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</si>
  <si>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</si>
  <si>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</si>
  <si>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</si>
  <si>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</si>
  <si>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</si>
  <si>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</si>
  <si>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</si>
  <si>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</si>
  <si>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</si>
  <si>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</si>
  <si>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</si>
  <si>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</si>
  <si>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</si>
  <si>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</si>
  <si>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</si>
  <si>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</si>
  <si>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</si>
  <si>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</si>
  <si>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</si>
  <si>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</si>
  <si>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</si>
  <si>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</si>
  <si>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</si>
  <si>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</si>
  <si>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</si>
  <si>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</si>
  <si>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</si>
  <si>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</si>
  <si>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</si>
  <si>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</si>
  <si>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</si>
  <si>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</si>
  <si>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</si>
  <si>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</si>
  <si>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</si>
  <si>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</si>
  <si>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</si>
  <si>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</si>
  <si>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</si>
  <si>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</si>
  <si>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</si>
  <si>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</si>
  <si>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</si>
  <si>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</si>
  <si>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</si>
  <si>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</si>
  <si>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</si>
  <si>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</si>
  <si>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</si>
  <si>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</si>
  <si>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</si>
  <si>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</si>
  <si>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</si>
  <si>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</si>
  <si>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</si>
  <si>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</si>
  <si>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</si>
  <si>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</si>
  <si>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</si>
  <si>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</si>
  <si>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</si>
  <si>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</si>
  <si>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</si>
  <si>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</si>
  <si>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</si>
  <si>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</si>
  <si>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</si>
  <si>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</si>
  <si>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</si>
  <si>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</si>
  <si>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</si>
  <si>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</si>
  <si>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</si>
  <si>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</si>
  <si>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</si>
  <si>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</si>
  <si>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</si>
  <si>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</si>
  <si>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</si>
  <si>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</si>
  <si>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</si>
  <si>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</si>
  <si>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</si>
  <si>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</si>
  <si>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</si>
  <si>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</si>
  <si>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</si>
  <si>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</si>
  <si>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</si>
  <si>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</si>
  <si>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</si>
  <si>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</si>
  <si>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</si>
  <si>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</si>
  <si>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</si>
  <si>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</si>
  <si>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</si>
  <si>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</si>
  <si>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</si>
  <si>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</si>
  <si>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</si>
  <si>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</si>
  <si>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</si>
  <si>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</si>
  <si>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</si>
  <si>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</si>
  <si>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</si>
  <si>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</si>
  <si>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</si>
  <si>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</si>
  <si>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</si>
  <si>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</si>
  <si>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</si>
  <si>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</si>
  <si>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</si>
  <si>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</si>
  <si>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</si>
  <si>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</si>
  <si>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</si>
  <si>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</si>
  <si>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</si>
  <si>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</si>
  <si>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</si>
  <si>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</si>
  <si>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</si>
  <si>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</si>
  <si>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</si>
  <si>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</si>
  <si>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</si>
  <si>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</si>
  <si>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</si>
  <si>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</si>
  <si>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</si>
  <si>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</si>
  <si>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</si>
  <si>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</si>
  <si>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</si>
  <si>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</si>
  <si>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</si>
  <si>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</si>
  <si>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</si>
  <si>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</si>
  <si>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</si>
  <si>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</si>
  <si>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</si>
  <si>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</si>
  <si>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</si>
  <si>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</si>
  <si>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</si>
  <si>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</si>
  <si>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</si>
  <si>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</si>
  <si>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</si>
  <si>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</si>
  <si>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</si>
  <si>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</si>
  <si>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</si>
  <si>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</si>
  <si>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</si>
  <si>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</si>
  <si>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</si>
  <si>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</si>
  <si>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</si>
  <si>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</si>
  <si>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</si>
  <si>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</si>
  <si>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</si>
  <si>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</si>
  <si>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</si>
  <si>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</si>
  <si>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</si>
  <si>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</si>
  <si>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</si>
  <si>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</si>
  <si>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</si>
  <si>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</si>
  <si>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</si>
  <si>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</si>
  <si>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</si>
  <si>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</si>
  <si>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</si>
  <si>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</si>
  <si>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</si>
  <si>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</si>
  <si>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</si>
  <si>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</si>
  <si>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</si>
  <si>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</si>
  <si>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</si>
  <si>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</si>
  <si>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</si>
  <si>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</si>
  <si>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</si>
  <si>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</si>
  <si>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</si>
  <si>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</si>
  <si>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</si>
  <si>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</si>
  <si>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</si>
  <si>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</si>
  <si>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</si>
  <si>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</si>
  <si>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</si>
  <si>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</si>
  <si>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</si>
  <si>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</si>
  <si>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</si>
  <si>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</si>
  <si>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</si>
  <si>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</si>
  <si>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</si>
  <si>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</si>
  <si>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</si>
  <si>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</si>
  <si>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</si>
  <si>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</si>
  <si>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</si>
  <si>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</si>
  <si>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</si>
  <si>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</si>
  <si>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</si>
  <si>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</si>
  <si>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</si>
  <si>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</si>
  <si>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</si>
  <si>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</si>
  <si>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</si>
  <si>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</si>
  <si>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</si>
  <si>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</si>
  <si>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</si>
  <si>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</si>
  <si>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</si>
  <si>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</si>
  <si>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</si>
  <si>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</si>
  <si>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</si>
  <si>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</si>
  <si>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</si>
  <si>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</si>
  <si>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</si>
  <si>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</si>
  <si>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</si>
  <si>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</si>
  <si>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</si>
  <si>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</si>
  <si>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</si>
  <si>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</si>
  <si>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</si>
  <si>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</si>
  <si>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</si>
  <si>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</si>
  <si>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</si>
  <si>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</si>
  <si>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</si>
  <si>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</si>
  <si>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</si>
  <si>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</si>
  <si>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</si>
  <si>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</si>
  <si>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</si>
  <si>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</si>
  <si>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</si>
  <si>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</si>
  <si>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</si>
  <si>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</si>
  <si>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</si>
  <si>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</si>
  <si>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</si>
  <si>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</si>
  <si>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</si>
  <si>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</si>
  <si>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</si>
  <si>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</si>
  <si>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</si>
  <si>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</si>
  <si>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</si>
  <si>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</si>
  <si>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</si>
  <si>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</si>
  <si>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</si>
  <si>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</si>
  <si>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</si>
  <si>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</si>
  <si>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</si>
  <si>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</si>
  <si>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</si>
  <si>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</si>
  <si>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</si>
  <si>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</si>
  <si>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</si>
  <si>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</si>
  <si>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</si>
  <si>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</si>
  <si>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</si>
  <si>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</si>
  <si>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</si>
  <si>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</si>
  <si>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</si>
  <si>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</si>
  <si>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</si>
  <si>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</si>
  <si>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</si>
  <si>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</si>
  <si>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</si>
  <si>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</si>
  <si>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</si>
  <si>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</si>
  <si>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</si>
  <si>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</si>
  <si>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</si>
  <si>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</si>
  <si>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</si>
  <si>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</si>
  <si>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</si>
  <si>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</si>
  <si>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</si>
  <si>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</si>
  <si>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</si>
  <si>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</si>
  <si>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</si>
  <si>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</si>
  <si>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</si>
  <si>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</si>
  <si>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</si>
  <si>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</si>
  <si>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</si>
  <si>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</si>
  <si>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</si>
  <si>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</si>
  <si>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</si>
  <si>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</si>
  <si>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</si>
  <si>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</si>
  <si>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</si>
  <si>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</si>
  <si>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</si>
  <si>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</si>
  <si>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</si>
  <si>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</si>
  <si>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</si>
  <si>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</si>
  <si>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</si>
  <si>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</si>
  <si>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</si>
  <si>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</si>
  <si>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</si>
  <si>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</si>
  <si>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</si>
  <si>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</si>
  <si>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</si>
  <si>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</si>
  <si>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</si>
  <si>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</si>
  <si>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</si>
  <si>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</si>
  <si>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</si>
  <si>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</si>
  <si>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</si>
  <si>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</si>
  <si>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</si>
  <si>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</si>
  <si>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</si>
  <si>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</si>
  <si>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</si>
  <si>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</si>
  <si>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</si>
  <si>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</si>
  <si>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</si>
  <si>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</si>
  <si>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</si>
  <si>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</si>
  <si>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</si>
  <si>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</si>
  <si>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</si>
  <si>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</si>
  <si>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</si>
  <si>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</si>
  <si>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</si>
  <si>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</si>
  <si>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</si>
  <si>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</si>
  <si>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</si>
  <si>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</si>
  <si>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Column Labels</t>
  </si>
  <si>
    <t>(Multiple Items)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</si>
  <si>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</si>
  <si>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</si>
  <si>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</si>
  <si>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</si>
  <si>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</si>
  <si>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</si>
  <si>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</si>
  <si>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</si>
  <si>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</si>
  <si>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</si>
  <si>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</si>
  <si>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documentary</t>
  </si>
  <si>
    <t>drama</t>
  </si>
  <si>
    <t>science fiction</t>
  </si>
  <si>
    <t>food trucks</t>
  </si>
  <si>
    <t>mobile games</t>
  </si>
  <si>
    <t>video games</t>
  </si>
  <si>
    <t>indie rock</t>
  </si>
  <si>
    <t>jazz</t>
  </si>
  <si>
    <t>rock</t>
  </si>
  <si>
    <t>photography books</t>
  </si>
  <si>
    <t>nonfiction</t>
  </si>
  <si>
    <t>radio &amp; podcasts</t>
  </si>
  <si>
    <t>wearables</t>
  </si>
  <si>
    <t>web</t>
  </si>
  <si>
    <t>plays</t>
  </si>
  <si>
    <t>shorts</t>
  </si>
  <si>
    <t>fiction</t>
  </si>
  <si>
    <t>metal</t>
  </si>
  <si>
    <t>translations</t>
  </si>
  <si>
    <t>television</t>
  </si>
  <si>
    <t>electric music</t>
  </si>
  <si>
    <t>audio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</si>
  <si>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</si>
  <si>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</si>
  <si>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</si>
  <si>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</si>
  <si>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</si>
  <si>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</si>
  <si>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</si>
  <si>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</si>
  <si>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</si>
  <si>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</si>
  <si>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</si>
  <si>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</si>
  <si>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</si>
  <si>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</si>
  <si>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</si>
  <si>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</si>
  <si>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total projects</t>
  </si>
  <si>
    <t>percentage successful</t>
  </si>
  <si>
    <t>percentage failed</t>
  </si>
  <si>
    <t>percentage canceled</t>
  </si>
  <si>
    <t>&lt;1000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</si>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</sst>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3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center"/>
    </xf>
    <xf numFmtId="14" fontId="19" fillId="0" borderId="0" xfId="0" applyNumberFormat="1" applyFon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8" tint="-0.24994659260841701"/>
        </patternFill>
      </fill>
    </dxf>
  </dxfs>
  <tableStyles count="0" defaultTableStyle="TableStyleMedium2" defaultPivotStyle="PivotStyleLight16"/>
  <colors>
    <mruColors>
      <color rgb="FFF153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[CrowdfundingBook.xlsx]Sheet3!PivotTable7</c:name>
    <c:fmtId val="7"/>
  </c:pivotSource>
  <c:chart>
    <c:autoTitleDeleted val="0"/>
    <c:pivotFmts>
      <c:pivotFmt>
        <c:idx val="0"/>
        <c:spPr>
          <a:solidFill>
            <a:srgbClr val="F1535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15356"/>
            </a:solidFill>
            <a:ln>
              <a:noFill/>
            </a:ln>
            <a:effectLst/>
          </c:spPr>
          <c:invertIfNegative val="0"/>
          <c:cat>
            <c:strRef>
              <c:f>Sheet3!$A$6:$A$15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4-AC41-A353-9287FB62AAA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Sheet3!$A$6:$A$15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D4-AC41-A353-9287FB62AAA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Sheet3!$A$6:$A$15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D4-AC41-A353-9287FB62AAA9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D4-AC41-A353-9287FB62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5406335"/>
        <c:axId val="735119807"/>
      </c:barChart>
      <c:catAx>
        <c:axId val="73540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19807"/>
        <c:crosses val="autoZero"/>
        <c:auto val="1"/>
        <c:lblAlgn val="ctr"/>
        <c:lblOffset val="100"/>
        <c:noMultiLvlLbl val="0"/>
      </c:catAx>
      <c:valAx>
        <c:axId val="73511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0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15356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8052464909277642E-2"/>
          <c:y val="2.4615384615384615E-2"/>
          <c:w val="0.81915368595229943"/>
          <c:h val="0.750110478497880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15356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2-FA45-BE4C-91DD752DAC5D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A2-FA45-BE4C-91DD752DAC5D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A2-FA45-BE4C-91DD752DAC5D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A2-FA45-BE4C-91DD752DA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1258255"/>
        <c:axId val="737617471"/>
      </c:barChart>
      <c:catAx>
        <c:axId val="107125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17471"/>
        <c:crosses val="autoZero"/>
        <c:auto val="1"/>
        <c:lblAlgn val="ctr"/>
        <c:lblOffset val="100"/>
        <c:noMultiLvlLbl val="0"/>
      </c:catAx>
      <c:valAx>
        <c:axId val="73761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25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[CrowdfundingBook.xlsx]Sheet8!PivotTable13</c:name>
    <c:fmtId val="0"/>
  </c:pivotSource>
  <c:chart>
    <c:autoTitleDeleted val="0"/>
    <c:pivotFmts>
      <c:pivotFmt>
        <c:idx val="0"/>
        <c:spPr>
          <a:ln w="28575" cap="rnd">
            <a:solidFill>
              <a:srgbClr val="F1535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15356"/>
              </a:solidFill>
              <a:round/>
            </a:ln>
            <a:effectLst/>
          </c:spPr>
          <c:marker>
            <c:symbol val="none"/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C-7D4F-928B-6985677FEDFB}"/>
            </c:ext>
          </c:extLst>
        </c:ser>
        <c:ser>
          <c:idx val="1"/>
          <c:order val="1"/>
          <c:tx>
            <c:strRef>
              <c:f>Sheet8!$C$4:$C$5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C-7D4F-928B-6985677FEDFB}"/>
            </c:ext>
          </c:extLst>
        </c:ser>
        <c:ser>
          <c:idx val="2"/>
          <c:order val="2"/>
          <c:tx>
            <c:strRef>
              <c:f>Sheet8!$D$4:$D$5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BC-7D4F-928B-6985677FE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599247"/>
        <c:axId val="969430751"/>
      </c:lineChart>
      <c:catAx>
        <c:axId val="96959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430751"/>
        <c:crosses val="autoZero"/>
        <c:auto val="1"/>
        <c:lblAlgn val="ctr"/>
        <c:lblOffset val="100"/>
        <c:noMultiLvlLbl val="0"/>
      </c:catAx>
      <c:valAx>
        <c:axId val="96943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9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902668416447948E-2"/>
          <c:y val="0.19020851560221635"/>
          <c:w val="0.89020844269466315"/>
          <c:h val="0.51340077282006413"/>
        </c:manualLayout>
      </c:layout>
      <c:lineChart>
        <c:grouping val="standard"/>
        <c:varyColors val="0"/>
        <c:ser>
          <c:idx val="0"/>
          <c:order val="0"/>
          <c:tx>
            <c:strRef>
              <c:f>Sheet10!$F$1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Sheet10!$F$2:$F$15</c:f>
              <c:numCache>
                <c:formatCode>General</c:formatCode>
                <c:ptCount val="14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8-7C47-9EB4-6F6237348992}"/>
            </c:ext>
          </c:extLst>
        </c:ser>
        <c:ser>
          <c:idx val="1"/>
          <c:order val="1"/>
          <c:tx>
            <c:strRef>
              <c:f>Sheet10!$G$1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Sheet10!$G$2:$G$15</c:f>
              <c:numCache>
                <c:formatCode>General</c:formatCode>
                <c:ptCount val="14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8-7C47-9EB4-6F6237348992}"/>
            </c:ext>
          </c:extLst>
        </c:ser>
        <c:ser>
          <c:idx val="2"/>
          <c:order val="2"/>
          <c:tx>
            <c:strRef>
              <c:f>Sheet10!$H$1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Sheet10!$A$2:$A$15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Sheet10!$H$2:$H$15</c:f>
              <c:numCache>
                <c:formatCode>General</c:formatCode>
                <c:ptCount val="14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8-7C47-9EB4-6F6237348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582703"/>
        <c:axId val="1242789007"/>
      </c:lineChart>
      <c:catAx>
        <c:axId val="124258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789007"/>
        <c:crosses val="autoZero"/>
        <c:auto val="1"/>
        <c:lblAlgn val="ctr"/>
        <c:lblOffset val="100"/>
        <c:noMultiLvlLbl val="0"/>
      </c:catAx>
      <c:valAx>
        <c:axId val="124278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58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114300</xdr:rowOff>
    </xdr:from>
    <xdr:to>
      <xdr:col>10</xdr:col>
      <xdr:colOff>711200</xdr:colOff>
      <xdr:row>25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C6813F-B4FE-16CE-75FD-EFC18B44F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3</xdr:row>
      <xdr:rowOff>152400</xdr:rowOff>
    </xdr:from>
    <xdr:to>
      <xdr:col>14</xdr:col>
      <xdr:colOff>469900</xdr:colOff>
      <xdr:row>24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437640-3A15-EDD2-BF55-47F1983A2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393700</xdr:colOff>
      <xdr:row>0</xdr:row>
      <xdr:rowOff>0</xdr:rowOff>
    </xdr:from>
    <xdr:to>
      <xdr:col>13</xdr:col>
      <xdr:colOff>406400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25B988-68CB-D5C3-CDF3-E7D24A198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14</xdr:row>
      <xdr:rowOff>76200</xdr:rowOff>
    </xdr:from>
    <xdr:to>
      <xdr:col>7</xdr:col>
      <xdr:colOff>558800</xdr:colOff>
      <xdr:row>29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533304-A093-F1A8-F99B-BC4A686BD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 Estrada" refreshedDate="45208.781843287034" createdVersion="8" refreshedVersion="8" minRefreshableVersion="3" recordCount="1001" xr:uid="{7A26618C-01AB-9240-A20F-018516DED27E}">
  <cacheSource type="worksheet">
    <worksheetSource ref="A1:R1002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MixedTypes="1" containsNumber="1" minValue="0" maxValue="2338.833333333333"/>
    </cacheField>
    <cacheField name="average donation" numFmtId="0">
      <sharedItems containsMixedTypes="1" containsNumber="1" minValue="1" maxValue="113.17073170731707"/>
    </cacheField>
    <cacheField name="parent category" numFmtId="0">
      <sharedItems count="10">
        <s v="food"/>
        <s v="music"/>
        <s v="technology"/>
        <s v="theater"/>
        <s v="film &amp; video"/>
        <s v="publishing"/>
        <s v="games"/>
        <s v="photography"/>
        <s v="journalism"/>
        <e v="#VALUE!"/>
      </sharedItems>
    </cacheField>
    <cacheField name="sub-category" numFmtId="0">
      <sharedItems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e v="#VALUE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 Estrada" refreshedDate="45208.824030208336" createdVersion="8" refreshedVersion="8" minRefreshableVersion="3" recordCount="1001" xr:uid="{348B01B8-8215-B64E-80C9-B337EB7B9232}">
  <cacheSource type="worksheet">
    <worksheetSource ref="A1:T1002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MixedTypes="1" containsNumber="1" minValue="0" maxValue="2338.833333333333"/>
    </cacheField>
    <cacheField name="average donation" numFmtId="0">
      <sharedItems containsMixedTypes="1" containsNumber="1" minValue="1" maxValue="113.17073170731707"/>
    </cacheField>
    <cacheField name="parent category" numFmtId="0">
      <sharedItems count="10">
        <s v="food"/>
        <s v="music"/>
        <s v="technology"/>
        <s v="theater"/>
        <s v="film &amp; video"/>
        <s v="publishing"/>
        <s v="games"/>
        <s v="photography"/>
        <s v="journalism"/>
        <e v="#VALUE!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1970-01-01T00:00:00" maxDate="2020-01-28T00:00:00" count="880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  <d v="1970-01-01T00:00:00"/>
      </sharedItems>
      <fieldGroup par="21" base="18">
        <rangePr groupBy="months" startDate="1970-01-01T00:00:00" endDate="2020-01-28T00:00:00"/>
        <groupItems count="14">
          <s v="&lt;1/1/7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8/20"/>
        </groupItems>
      </fieldGroup>
    </cacheField>
    <cacheField name="date ended conversion" numFmtId="14">
      <sharedItems containsSemiMixedTypes="0" containsNonDate="0" containsDate="1" containsString="0" minDate="1970-01-01T00:00:00" maxDate="2020-02-10T06:00:00"/>
    </cacheField>
    <cacheField name="Quarters" numFmtId="0" databaseField="0">
      <fieldGroup base="18">
        <rangePr groupBy="quarters" startDate="1970-01-01T00:00:00" endDate="2020-01-28T00:00:00"/>
        <groupItems count="6">
          <s v="&lt;1/1/70"/>
          <s v="Qtr1"/>
          <s v="Qtr2"/>
          <s v="Qtr3"/>
          <s v="Qtr4"/>
          <s v="&gt;1/28/20"/>
        </groupItems>
      </fieldGroup>
    </cacheField>
    <cacheField name="Years" numFmtId="0" databaseField="0">
      <fieldGroup base="18">
        <rangePr groupBy="years" startDate="1970-01-01T00:00:00" endDate="2020-01-28T00:00:00"/>
        <groupItems count="53">
          <s v="&lt;1/1/70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8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0"/>
    <n v="0"/>
    <x v="0"/>
    <n v="0"/>
    <x v="0"/>
    <s v="CAD"/>
    <n v="1448690400"/>
    <n v="1450159200"/>
    <b v="0"/>
    <b v="0"/>
    <s v="food/food trucks"/>
    <e v="#DIV/0!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  <r>
    <m/>
    <m/>
    <m/>
    <m/>
    <m/>
    <x v="4"/>
    <m/>
    <x v="7"/>
    <m/>
    <m/>
    <m/>
    <m/>
    <m/>
    <m/>
    <e v="#DIV/0!"/>
    <e v="#DIV/0!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0"/>
    <n v="0"/>
    <x v="0"/>
    <n v="0"/>
    <s v="CA"/>
    <s v="CAD"/>
    <n v="1448690400"/>
    <n v="1450159200"/>
    <b v="0"/>
    <b v="0"/>
    <s v="food/food trucks"/>
    <e v="#DIV/0!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  <r>
    <m/>
    <m/>
    <m/>
    <m/>
    <m/>
    <x v="4"/>
    <m/>
    <m/>
    <m/>
    <m/>
    <m/>
    <m/>
    <m/>
    <m/>
    <e v="#DIV/0!"/>
    <e v="#DIV/0!"/>
    <x v="9"/>
    <e v="#VALUE!"/>
    <x v="879"/>
    <d v="1970-01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8D115-7E6F-EB42-83C3-4B30D962D7A5}" name="PivotTable7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8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multipleItemSelectionAllowed="1" showAll="0" sortType="ascending">
      <items count="6">
        <item x="3"/>
        <item x="0"/>
        <item x="2"/>
        <item x="1"/>
        <item h="1"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sd="0" x="0"/>
        <item sd="0" x="6"/>
        <item sd="0" x="8"/>
        <item sd="0" x="1"/>
        <item sd="0" x="7"/>
        <item sd="0" x="5"/>
        <item sd="0" x="2"/>
        <item sd="0"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32989D-72B0-6A4F-9229-E1F41E7A87A6}" name="PivotTable8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D6D04-B2AD-3240-96B7-0C877486E98E}" name="PivotTable13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5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0685-56D0-9C4C-9023-A9496CDD6261}">
  <dimension ref="A2:F15"/>
  <sheetViews>
    <sheetView workbookViewId="0">
      <selection activeCell="A6" sqref="A6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0" width="20.5" bestFit="1" customWidth="1"/>
    <col min="11" max="11" width="19.5" bestFit="1" customWidth="1"/>
  </cols>
  <sheetData>
    <row r="2" spans="1:6" x14ac:dyDescent="0.2">
      <c r="A2" s="6" t="s">
        <v>6</v>
      </c>
      <c r="B2" t="s">
        <v>2037</v>
      </c>
    </row>
    <row r="4" spans="1:6" x14ac:dyDescent="0.2">
      <c r="A4" s="6" t="s">
        <v>2035</v>
      </c>
      <c r="B4" s="6" t="s">
        <v>2036</v>
      </c>
    </row>
    <row r="5" spans="1:6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2038</v>
      </c>
      <c r="B6" s="8">
        <v>11</v>
      </c>
      <c r="C6" s="8">
        <v>60</v>
      </c>
      <c r="D6" s="8">
        <v>5</v>
      </c>
      <c r="E6" s="8">
        <v>102</v>
      </c>
      <c r="F6" s="8">
        <v>178</v>
      </c>
    </row>
    <row r="7" spans="1:6" x14ac:dyDescent="0.2">
      <c r="A7" s="7" t="s">
        <v>2039</v>
      </c>
      <c r="B7" s="8">
        <v>4</v>
      </c>
      <c r="C7" s="8">
        <v>20</v>
      </c>
      <c r="D7" s="8"/>
      <c r="E7" s="8">
        <v>22</v>
      </c>
      <c r="F7" s="8">
        <v>46</v>
      </c>
    </row>
    <row r="8" spans="1:6" x14ac:dyDescent="0.2">
      <c r="A8" s="7" t="s">
        <v>2040</v>
      </c>
      <c r="B8" s="8">
        <v>1</v>
      </c>
      <c r="C8" s="8">
        <v>23</v>
      </c>
      <c r="D8" s="8">
        <v>3</v>
      </c>
      <c r="E8" s="8">
        <v>21</v>
      </c>
      <c r="F8" s="8">
        <v>48</v>
      </c>
    </row>
    <row r="9" spans="1:6" x14ac:dyDescent="0.2">
      <c r="A9" s="7" t="s">
        <v>2041</v>
      </c>
      <c r="B9" s="8"/>
      <c r="C9" s="8"/>
      <c r="D9" s="8"/>
      <c r="E9" s="8">
        <v>4</v>
      </c>
      <c r="F9" s="8">
        <v>4</v>
      </c>
    </row>
    <row r="10" spans="1:6" x14ac:dyDescent="0.2">
      <c r="A10" s="7" t="s">
        <v>2042</v>
      </c>
      <c r="B10" s="8">
        <v>10</v>
      </c>
      <c r="C10" s="8">
        <v>66</v>
      </c>
      <c r="D10" s="8"/>
      <c r="E10" s="8">
        <v>99</v>
      </c>
      <c r="F10" s="8">
        <v>175</v>
      </c>
    </row>
    <row r="11" spans="1:6" x14ac:dyDescent="0.2">
      <c r="A11" s="7" t="s">
        <v>2043</v>
      </c>
      <c r="B11" s="8">
        <v>4</v>
      </c>
      <c r="C11" s="8">
        <v>11</v>
      </c>
      <c r="D11" s="8">
        <v>1</v>
      </c>
      <c r="E11" s="8">
        <v>26</v>
      </c>
      <c r="F11" s="8">
        <v>42</v>
      </c>
    </row>
    <row r="12" spans="1:6" x14ac:dyDescent="0.2">
      <c r="A12" s="7" t="s">
        <v>2044</v>
      </c>
      <c r="B12" s="8">
        <v>2</v>
      </c>
      <c r="C12" s="8">
        <v>24</v>
      </c>
      <c r="D12" s="8">
        <v>1</v>
      </c>
      <c r="E12" s="8">
        <v>40</v>
      </c>
      <c r="F12" s="8">
        <v>67</v>
      </c>
    </row>
    <row r="13" spans="1:6" x14ac:dyDescent="0.2">
      <c r="A13" s="7" t="s">
        <v>2045</v>
      </c>
      <c r="B13" s="8">
        <v>2</v>
      </c>
      <c r="C13" s="8">
        <v>28</v>
      </c>
      <c r="D13" s="8">
        <v>2</v>
      </c>
      <c r="E13" s="8">
        <v>64</v>
      </c>
      <c r="F13" s="8">
        <v>96</v>
      </c>
    </row>
    <row r="14" spans="1:6" x14ac:dyDescent="0.2">
      <c r="A14" s="7" t="s">
        <v>2046</v>
      </c>
      <c r="B14" s="8">
        <v>23</v>
      </c>
      <c r="C14" s="8">
        <v>132</v>
      </c>
      <c r="D14" s="8">
        <v>2</v>
      </c>
      <c r="E14" s="8">
        <v>187</v>
      </c>
      <c r="F14" s="8">
        <v>344</v>
      </c>
    </row>
    <row r="15" spans="1:6" x14ac:dyDescent="0.2">
      <c r="A15" s="7" t="s">
        <v>2034</v>
      </c>
      <c r="B15" s="8">
        <v>57</v>
      </c>
      <c r="C15" s="8">
        <v>364</v>
      </c>
      <c r="D15" s="8">
        <v>14</v>
      </c>
      <c r="E15" s="8">
        <v>565</v>
      </c>
      <c r="F15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F384-10C3-864F-9960-F1D139FC84D3}">
  <dimension ref="A1:F30"/>
  <sheetViews>
    <sheetView workbookViewId="0">
      <selection activeCell="O30" sqref="O3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2047</v>
      </c>
    </row>
    <row r="2" spans="1:6" x14ac:dyDescent="0.2">
      <c r="A2" s="6" t="s">
        <v>2031</v>
      </c>
      <c r="B2" t="s">
        <v>2047</v>
      </c>
    </row>
    <row r="4" spans="1:6" x14ac:dyDescent="0.2">
      <c r="A4" s="6" t="s">
        <v>2035</v>
      </c>
      <c r="B4" s="6" t="s">
        <v>2036</v>
      </c>
    </row>
    <row r="5" spans="1:6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2048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">
      <c r="A7" s="7" t="s">
        <v>2070</v>
      </c>
      <c r="B7" s="8"/>
      <c r="C7" s="8"/>
      <c r="D7" s="8"/>
      <c r="E7" s="8">
        <v>4</v>
      </c>
      <c r="F7" s="8">
        <v>4</v>
      </c>
    </row>
    <row r="8" spans="1:6" x14ac:dyDescent="0.2">
      <c r="A8" s="7" t="s">
        <v>2049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">
      <c r="A9" s="7" t="s">
        <v>2050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">
      <c r="A10" s="7" t="s">
        <v>2069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">
      <c r="A11" s="7" t="s">
        <v>2065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">
      <c r="A12" s="7" t="s">
        <v>2052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">
      <c r="A13" s="7" t="s">
        <v>2055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">
      <c r="A14" s="7" t="s">
        <v>2056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">
      <c r="A15" s="7" t="s">
        <v>2066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">
      <c r="A16" s="7" t="s">
        <v>2053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">
      <c r="A17" s="7" t="s">
        <v>2059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">
      <c r="A18" s="7" t="s">
        <v>2058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">
      <c r="A19" s="7" t="s">
        <v>2063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">
      <c r="A20" s="7" t="s">
        <v>2060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">
      <c r="A21" s="7" t="s">
        <v>2057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">
      <c r="A22" s="7" t="s">
        <v>2051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">
      <c r="A23" s="7" t="s">
        <v>2064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">
      <c r="A24" s="7" t="s">
        <v>2068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">
      <c r="A25" s="7" t="s">
        <v>2067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">
      <c r="A26" s="7" t="s">
        <v>2054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">
      <c r="A27" s="7" t="s">
        <v>2061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">
      <c r="A28" s="7" t="s">
        <v>2062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">
      <c r="A29" s="7" t="s">
        <v>2071</v>
      </c>
      <c r="B29" s="8"/>
      <c r="C29" s="8"/>
      <c r="D29" s="8"/>
      <c r="E29" s="8">
        <v>3</v>
      </c>
      <c r="F29" s="8">
        <v>3</v>
      </c>
    </row>
    <row r="30" spans="1:6" x14ac:dyDescent="0.2">
      <c r="A30" s="7" t="s">
        <v>2034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66A5-A833-324E-A6D5-C433A5BF61B7}">
  <dimension ref="A1:E18"/>
  <sheetViews>
    <sheetView workbookViewId="0">
      <selection activeCell="E4" sqref="E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6" t="s">
        <v>2031</v>
      </c>
      <c r="B1" t="s">
        <v>2047</v>
      </c>
    </row>
    <row r="2" spans="1:5" x14ac:dyDescent="0.2">
      <c r="A2" s="6" t="s">
        <v>2086</v>
      </c>
      <c r="B2" t="s">
        <v>2047</v>
      </c>
    </row>
    <row r="4" spans="1:5" x14ac:dyDescent="0.2">
      <c r="A4" s="6" t="s">
        <v>2035</v>
      </c>
      <c r="B4" s="6" t="s">
        <v>2036</v>
      </c>
    </row>
    <row r="5" spans="1:5" x14ac:dyDescent="0.2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12" t="s">
        <v>2074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">
      <c r="A7" s="12" t="s">
        <v>2075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">
      <c r="A8" s="12" t="s">
        <v>2076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">
      <c r="A9" s="12" t="s">
        <v>2077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">
      <c r="A10" s="12" t="s">
        <v>2078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">
      <c r="A11" s="12" t="s">
        <v>2079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">
      <c r="A12" s="12" t="s">
        <v>2080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">
      <c r="A13" s="12" t="s">
        <v>2081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">
      <c r="A14" s="12" t="s">
        <v>2082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">
      <c r="A15" s="12" t="s">
        <v>2083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">
      <c r="A16" s="12" t="s">
        <v>2084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">
      <c r="A17" s="12" t="s">
        <v>2085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">
      <c r="A18" s="12" t="s">
        <v>2034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1FB2-A5CB-0748-8F01-EC6F2C59D4CC}">
  <dimension ref="A1:H13"/>
  <sheetViews>
    <sheetView tabSelected="1" workbookViewId="0">
      <selection activeCell="J26" sqref="J26"/>
    </sheetView>
  </sheetViews>
  <sheetFormatPr baseColWidth="10" defaultRowHeight="16" x14ac:dyDescent="0.2"/>
  <cols>
    <col min="1" max="1" width="13.83203125" bestFit="1" customWidth="1"/>
    <col min="2" max="2" width="16.5" bestFit="1" customWidth="1"/>
    <col min="3" max="3" width="12.6640625" bestFit="1" customWidth="1"/>
    <col min="4" max="4" width="15.6640625" bestFit="1" customWidth="1"/>
    <col min="5" max="5" width="12" bestFit="1" customWidth="1"/>
    <col min="6" max="6" width="19.33203125" bestFit="1" customWidth="1"/>
    <col min="7" max="7" width="15.5" bestFit="1" customWidth="1"/>
    <col min="8" max="8" width="18.1640625" bestFit="1" customWidth="1"/>
  </cols>
  <sheetData>
    <row r="1" spans="1:8" x14ac:dyDescent="0.2">
      <c r="A1" t="s">
        <v>2</v>
      </c>
      <c r="B1" t="s">
        <v>2</v>
      </c>
      <c r="C1" t="s">
        <v>2</v>
      </c>
      <c r="D1" t="s">
        <v>2</v>
      </c>
      <c r="E1" t="s">
        <v>2087</v>
      </c>
      <c r="F1" t="s">
        <v>2088</v>
      </c>
      <c r="G1" t="s">
        <v>2089</v>
      </c>
      <c r="H1" t="s">
        <v>2090</v>
      </c>
    </row>
    <row r="2" spans="1:8" x14ac:dyDescent="0.2">
      <c r="A2" t="s">
        <v>2091</v>
      </c>
      <c r="B2">
        <f>COUNTIFS(Crowdfunding!F2:F1001,"successful",Crowdfunding!D2:D1001,"&lt;1000")</f>
        <v>30</v>
      </c>
      <c r="C2">
        <f>COUNTIFS(Crowdfunding!$F$2:$F$1001,"failed",Crowdfunding!$D$2:$D$1001,"&lt;1000")</f>
        <v>20</v>
      </c>
      <c r="D2">
        <f>COUNTIFS(Crowdfunding!$F$2:$F$1001,"canceled",Crowdfunding!$D$2:$D$1001,"&lt;1000")</f>
        <v>1</v>
      </c>
      <c r="E2">
        <f>(B2+C2+D2)</f>
        <v>51</v>
      </c>
      <c r="F2">
        <f>(B2/E2)*100</f>
        <v>58.82352941176471</v>
      </c>
      <c r="G2">
        <f>(C2/E2)*100</f>
        <v>39.215686274509807</v>
      </c>
      <c r="H2">
        <f>(D2/E2)*100</f>
        <v>1.9607843137254901</v>
      </c>
    </row>
    <row r="3" spans="1:8" x14ac:dyDescent="0.2">
      <c r="A3" t="s">
        <v>2092</v>
      </c>
      <c r="B3">
        <f>COUNTIFS(Crowdfunding!F2:F1001,"successful",Crowdfunding!D2:D1001,"&gt;=1000",Crowdfunding!D2:D1001,"&lt;4999")</f>
        <v>191</v>
      </c>
      <c r="C3">
        <f>COUNTIFS(Crowdfunding!$F$2:$F$1001,"failed",Crowdfunding!D2:D1001,"&gt;=1000",Crowdfunding!D2:D1001,"&lt;4999")</f>
        <v>38</v>
      </c>
      <c r="D3">
        <f>COUNTIFS(Crowdfunding!$F$2:$F$1001,"canceled",Crowdfunding!$D$2:$D$1001,"&gt;=1000",Crowdfunding!D2:D1001,"&lt;4999")</f>
        <v>2</v>
      </c>
      <c r="E3">
        <f t="shared" ref="E3:E12" si="0">(B3+C3+D3)</f>
        <v>231</v>
      </c>
      <c r="F3">
        <f t="shared" ref="F3:F13" si="1">(B3/E3)*100</f>
        <v>82.683982683982677</v>
      </c>
      <c r="G3">
        <f t="shared" ref="G3:G15" si="2">(C3/E3)*100</f>
        <v>16.450216450216452</v>
      </c>
      <c r="H3">
        <f t="shared" ref="H3:H13" si="3">(D3/E3)*100</f>
        <v>0.86580086580086579</v>
      </c>
    </row>
    <row r="4" spans="1:8" x14ac:dyDescent="0.2">
      <c r="A4" t="s">
        <v>2093</v>
      </c>
      <c r="B4">
        <f>COUNTIFS(Crowdfunding!$F$2:$F$1001,"successful",Crowdfunding!$D$2:$D$1001,"&gt;=5000", Crowdfunding!$D$2:$D$1001,"&lt; 9999")</f>
        <v>164</v>
      </c>
      <c r="C4">
        <f>COUNTIFS(Crowdfunding!$F$2:$F$1001,"failed",Crowdfunding!$D$2:$D$1001,"&gt;=5000", Crowdfunding!$D$2:$D$1001,"&lt; 9999")</f>
        <v>126</v>
      </c>
      <c r="D4">
        <f>COUNTIFS(Crowdfunding!$F$2:$F$1001,"canceled",Crowdfunding!$D$2:$D$1001,"&gt;=5000", Crowdfunding!$D$2:$D$1001,"&lt; 9999")</f>
        <v>25</v>
      </c>
      <c r="E4">
        <f t="shared" si="0"/>
        <v>315</v>
      </c>
      <c r="F4">
        <f t="shared" si="1"/>
        <v>52.06349206349207</v>
      </c>
      <c r="G4">
        <f t="shared" si="2"/>
        <v>40</v>
      </c>
      <c r="H4">
        <f t="shared" si="3"/>
        <v>7.9365079365079358</v>
      </c>
    </row>
    <row r="5" spans="1:8" x14ac:dyDescent="0.2">
      <c r="A5" t="s">
        <v>2094</v>
      </c>
      <c r="B5">
        <f>COUNTIFS(Crowdfunding!F2:F1001,"successful",Crowdfunding!D2:D1001,"&gt;=10000",Crowdfunding!D2:D1001,"&lt;=15000")</f>
        <v>4</v>
      </c>
      <c r="C5">
        <f>COUNTIFS(Crowdfunding!$F$2:$F$1001,"failed",Crowdfunding!D2:D1001,"&gt;=10000",Crowdfunding!D2:D1001,"&lt;=15000")</f>
        <v>5</v>
      </c>
      <c r="D5">
        <f>COUNTIFS(Crowdfunding!$F$2:$F$1001,"canceled",Crowdfunding!$D$2:$D$1001,"&gt;=10000",Crowdfunding!D2:D1001,"&lt;=15000")</f>
        <v>0</v>
      </c>
      <c r="E5">
        <f t="shared" si="0"/>
        <v>9</v>
      </c>
      <c r="F5">
        <f t="shared" si="1"/>
        <v>44.444444444444443</v>
      </c>
      <c r="G5">
        <f t="shared" si="2"/>
        <v>55.555555555555557</v>
      </c>
      <c r="H5">
        <f t="shared" si="3"/>
        <v>0</v>
      </c>
    </row>
    <row r="6" spans="1:8" x14ac:dyDescent="0.2">
      <c r="A6" t="s">
        <v>2095</v>
      </c>
      <c r="B6">
        <f>COUNTIFS(Crowdfunding!$F$2:$F$1001,"successful",Crowdfunding!$D$2:$D$1001,"&gt;=15000",Crowdfunding!D2:D1001,"&lt;19999")</f>
        <v>10</v>
      </c>
      <c r="C6">
        <f>COUNTIFS(Crowdfunding!$F$2:$F$1001,"failed",Crowdfunding!$D$2:$D$1001,"&gt;=15000",Crowdfunding!D2:D1001,"&lt;19999")</f>
        <v>0</v>
      </c>
      <c r="D6">
        <f>COUNTIFS(Crowdfunding!$F$2:$F$1001,"canceled",Crowdfunding!$D$2:$D$1001,"&gt;=15000",Crowdfunding!D2:D1001,"&lt;19999")</f>
        <v>0</v>
      </c>
      <c r="E6">
        <f t="shared" si="0"/>
        <v>10</v>
      </c>
      <c r="F6">
        <f t="shared" si="1"/>
        <v>100</v>
      </c>
      <c r="G6">
        <f t="shared" si="2"/>
        <v>0</v>
      </c>
      <c r="H6">
        <f t="shared" si="3"/>
        <v>0</v>
      </c>
    </row>
    <row r="7" spans="1:8" x14ac:dyDescent="0.2">
      <c r="A7" t="s">
        <v>2096</v>
      </c>
      <c r="B7">
        <f>COUNTIFS(Crowdfunding!$F$2:$F$1001,"successful",Crowdfunding!$D$2:$D$1001,"&gt;=20000",Crowdfunding!D2:D1001,"&lt;24999")</f>
        <v>7</v>
      </c>
      <c r="C7">
        <f>COUNTIFS(Crowdfunding!$F$2:$F$1001,"failed",Crowdfunding!$D$2:$D$1001,"&gt;=20000",Crowdfunding!D2:D1001,"&lt;24999")</f>
        <v>0</v>
      </c>
      <c r="D7">
        <f>COUNTIFS(Crowdfunding!$F$2:$F$1001,"canceled",Crowdfunding!$D$2:$D$1001,"&gt;=20000",Crowdfunding!D2:D1001,"&lt;24999")</f>
        <v>0</v>
      </c>
      <c r="E7">
        <f t="shared" si="0"/>
        <v>7</v>
      </c>
      <c r="F7">
        <f t="shared" si="1"/>
        <v>100</v>
      </c>
      <c r="G7">
        <f t="shared" si="2"/>
        <v>0</v>
      </c>
      <c r="H7">
        <f t="shared" si="3"/>
        <v>0</v>
      </c>
    </row>
    <row r="8" spans="1:8" x14ac:dyDescent="0.2">
      <c r="A8" t="s">
        <v>2097</v>
      </c>
      <c r="B8">
        <f>COUNTIFS(Crowdfunding!$F$2:$F$1001,"successful",Crowdfunding!$D$2:$D$1001,"&gt;=25000",Crowdfunding!D2:D1001,"&lt;29999")</f>
        <v>11</v>
      </c>
      <c r="C8">
        <f>COUNTIFS(Crowdfunding!$F$2:$F$1001,"failed",Crowdfunding!$D$2:$D$1001,"&gt;=25000",Crowdfunding!D2:D1001,"&lt;29999")</f>
        <v>3</v>
      </c>
      <c r="D8">
        <f>COUNTIFS(Crowdfunding!$F$2:$F$1001,"canceled",Crowdfunding!$D$2:$D$1001,"&gt;=25000",Crowdfunding!D2:D1001,"&lt;29999")</f>
        <v>0</v>
      </c>
      <c r="E8">
        <f t="shared" si="0"/>
        <v>14</v>
      </c>
      <c r="F8">
        <f t="shared" si="1"/>
        <v>78.571428571428569</v>
      </c>
      <c r="G8">
        <f t="shared" si="2"/>
        <v>21.428571428571427</v>
      </c>
      <c r="H8">
        <f t="shared" si="3"/>
        <v>0</v>
      </c>
    </row>
    <row r="9" spans="1:8" x14ac:dyDescent="0.2">
      <c r="A9" t="s">
        <v>2098</v>
      </c>
      <c r="B9">
        <f>COUNTIFS(Crowdfunding!$F$2:$F$1001,"successful",Crowdfunding!$D$2:$D$1001,"&gt;=30000",Crowdfunding!D2:D1001,"&lt;34999")</f>
        <v>7</v>
      </c>
      <c r="C9">
        <f>COUNTIFS(Crowdfunding!$F$2:$F$1001,"failed",Crowdfunding!$D$2:$D$1001,"&gt;=30000",Crowdfunding!D2:D1001,"&lt;34999")</f>
        <v>0</v>
      </c>
      <c r="D9">
        <f>COUNTIFS(Crowdfunding!$F$2:$F$1001,"canceled",Crowdfunding!$D$2:$D$1001,"&gt;=30000",Crowdfunding!D2:D1001,"&lt;34999")</f>
        <v>0</v>
      </c>
      <c r="E9">
        <f t="shared" si="0"/>
        <v>7</v>
      </c>
      <c r="F9">
        <f t="shared" si="1"/>
        <v>100</v>
      </c>
      <c r="G9">
        <f t="shared" si="2"/>
        <v>0</v>
      </c>
      <c r="H9">
        <f t="shared" si="3"/>
        <v>0</v>
      </c>
    </row>
    <row r="10" spans="1:8" x14ac:dyDescent="0.2">
      <c r="A10" t="s">
        <v>2099</v>
      </c>
      <c r="B10">
        <f>COUNTIFS(Crowdfunding!$F$2:$F$1001,"successful",Crowdfunding!$D$2:$D$1001,"&gt;=35000",Crowdfunding!D2:D1001,"&lt;39999")</f>
        <v>8</v>
      </c>
      <c r="C10">
        <f>COUNTIFS(Crowdfunding!$F$2:$F$1001,"failed",Crowdfunding!$D$2:$D$1001,"&gt;=35000",Crowdfunding!D2:D1001,"&lt;39999")</f>
        <v>3</v>
      </c>
      <c r="D10">
        <f>COUNTIFS(Crowdfunding!$F$2:$F$1001,"canceled",Crowdfunding!$D$2:$D$1001,"&gt;=35000",Crowdfunding!D2:D1001,"&lt;39999")</f>
        <v>1</v>
      </c>
      <c r="E10">
        <f t="shared" si="0"/>
        <v>12</v>
      </c>
      <c r="F10">
        <f t="shared" si="1"/>
        <v>66.666666666666657</v>
      </c>
      <c r="G10">
        <f t="shared" si="2"/>
        <v>25</v>
      </c>
      <c r="H10">
        <f t="shared" si="3"/>
        <v>8.3333333333333321</v>
      </c>
    </row>
    <row r="11" spans="1:8" x14ac:dyDescent="0.2">
      <c r="A11" t="s">
        <v>2100</v>
      </c>
      <c r="B11">
        <f>COUNTIFS(Crowdfunding!$F$2:$F$1001,"successful",Crowdfunding!$D$2:$D$1001,"&gt;=40000",Crowdfunding!D2:D1001,"&lt;44999")</f>
        <v>11</v>
      </c>
      <c r="C11">
        <f>COUNTIFS(Crowdfunding!$F$2:$F$1001,"failed",Crowdfunding!$D$2:$D$1001,"&gt;=40000",Crowdfunding!D2:D1001,"&lt;44999")</f>
        <v>3</v>
      </c>
      <c r="D11">
        <f>COUNTIFS(Crowdfunding!$F$2:$F$1001,"canceled",Crowdfunding!$D$2:$D$1001,"&gt;=40000",Crowdfunding!D2:D1001,"&lt;44999")</f>
        <v>0</v>
      </c>
      <c r="E11">
        <f t="shared" si="0"/>
        <v>14</v>
      </c>
      <c r="F11">
        <f t="shared" si="1"/>
        <v>78.571428571428569</v>
      </c>
      <c r="G11">
        <f t="shared" si="2"/>
        <v>21.428571428571427</v>
      </c>
      <c r="H11">
        <f t="shared" si="3"/>
        <v>0</v>
      </c>
    </row>
    <row r="12" spans="1:8" x14ac:dyDescent="0.2">
      <c r="A12" t="s">
        <v>2101</v>
      </c>
      <c r="B12">
        <f>COUNTIFS(Crowdfunding!$F$2:$F$1001,"successful",Crowdfunding!$D$2:$D$1001,"&gt;=45000",Crowdfunding!D2:D1001,"&lt;49999")</f>
        <v>8</v>
      </c>
      <c r="C12">
        <f>COUNTIFS(Crowdfunding!$F$2:$F$1001,"failed",Crowdfunding!$D$2:$D$1001,"&gt;=45000",Crowdfunding!D2:D1001,"&lt;49999")</f>
        <v>3</v>
      </c>
      <c r="D12">
        <f>COUNTIFS(Crowdfunding!$F$2:$F$1001,"canceled",Crowdfunding!$D$2:$D$1001,"&gt;=45000",Crowdfunding!D2:D1001,"&lt;49999")</f>
        <v>0</v>
      </c>
      <c r="E12">
        <f t="shared" si="0"/>
        <v>11</v>
      </c>
      <c r="F12">
        <f t="shared" si="1"/>
        <v>72.727272727272734</v>
      </c>
      <c r="G12">
        <f t="shared" si="2"/>
        <v>27.27272727272727</v>
      </c>
      <c r="H12">
        <f t="shared" si="3"/>
        <v>0</v>
      </c>
    </row>
    <row r="13" spans="1:8" x14ac:dyDescent="0.2">
      <c r="A13" t="s">
        <v>2102</v>
      </c>
      <c r="B13">
        <f>COUNTIFS(Crowdfunding!$F$2:$F$1001,"successful",Crowdfunding!$D$2:$D$1001,"&gt;=50000")</f>
        <v>114</v>
      </c>
      <c r="C13">
        <f>COUNTIFS(Crowdfunding!$F$2:$F$1001,"failed",Crowdfunding!$D$2:$D$1001,"&gt;=50000")</f>
        <v>163</v>
      </c>
      <c r="D13">
        <f>COUNTIFS(Crowdfunding!$F$2:$F$1001,"canceled",Crowdfunding!$D$2:$D$1001,"&gt;=50000")</f>
        <v>28</v>
      </c>
      <c r="E13">
        <f>(B13+C13+D13)</f>
        <v>305</v>
      </c>
      <c r="F13">
        <f t="shared" si="1"/>
        <v>37.377049180327873</v>
      </c>
      <c r="G13">
        <f t="shared" si="2"/>
        <v>53.442622950819676</v>
      </c>
      <c r="H13">
        <f t="shared" si="3"/>
        <v>9.1803278688524586</v>
      </c>
    </row>
  </sheetData>
  <phoneticPr fontId="2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2"/>
  <sheetViews>
    <sheetView workbookViewId="0">
      <selection activeCell="O4" sqref="O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9" max="9" width="10.83203125" customWidth="1"/>
    <col min="10" max="11" width="11.1640625" bestFit="1" customWidth="1"/>
    <col min="14" max="14" width="28" bestFit="1" customWidth="1"/>
    <col min="15" max="15" width="13.5" bestFit="1" customWidth="1"/>
    <col min="16" max="16" width="15.5" bestFit="1" customWidth="1"/>
    <col min="17" max="17" width="14.1640625" bestFit="1" customWidth="1"/>
    <col min="18" max="18" width="11.83203125" bestFit="1" customWidth="1"/>
    <col min="19" max="19" width="21" bestFit="1" customWidth="1"/>
    <col min="20" max="20" width="19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0" t="s">
        <v>2072</v>
      </c>
      <c r="T1" s="1" t="s">
        <v>2073</v>
      </c>
    </row>
    <row r="2" spans="1:20" ht="17" x14ac:dyDescent="0.2">
      <c r="A2">
        <v>0</v>
      </c>
      <c r="B2" t="s">
        <v>12</v>
      </c>
      <c r="C2" s="3" t="s">
        <v>13</v>
      </c>
      <c r="D2" s="5">
        <v>0</v>
      </c>
      <c r="E2">
        <v>0</v>
      </c>
      <c r="F2" s="4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e">
        <f>(E2/D2) * 100</f>
        <v>#DIV/0!</v>
      </c>
      <c r="P2" t="e">
        <f>E2/G2</f>
        <v>#DIV/0!</v>
      </c>
      <c r="Q2" t="str">
        <f>LEFT(N2,FIND("/",N2)-1)</f>
        <v>food</v>
      </c>
      <c r="R2" t="str">
        <f>MID(N2,FIND("/",N2)+1,LEN(N2)-FIND("/",N2))</f>
        <v>food trucks</v>
      </c>
      <c r="S2" s="11">
        <v>42336</v>
      </c>
      <c r="T2" s="9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>(E3/D3) * 100</f>
        <v>1040</v>
      </c>
      <c r="P3">
        <f>E3/G3</f>
        <v>92.151898734177209</v>
      </c>
      <c r="Q3" t="str">
        <f t="shared" ref="Q3:Q66" si="0">LEFT(N3,FIND("/",N3)-1)</f>
        <v>music</v>
      </c>
      <c r="R3" t="str">
        <f t="shared" ref="R3:R66" si="1">MID(N3,FIND("/",N3)+1,LEN(N3)-FIND("/",N3))</f>
        <v>rock</v>
      </c>
      <c r="S3" s="11">
        <v>41870</v>
      </c>
      <c r="T3" s="9">
        <f t="shared" ref="T3:T66" si="2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>(E4/D4) * 100</f>
        <v>131.4787822878229</v>
      </c>
      <c r="P4">
        <f>E4/G4</f>
        <v>100.01614035087719</v>
      </c>
      <c r="Q4" t="str">
        <f t="shared" si="0"/>
        <v>technology</v>
      </c>
      <c r="R4" t="str">
        <f t="shared" si="1"/>
        <v>web</v>
      </c>
      <c r="S4" s="11">
        <v>41595</v>
      </c>
      <c r="T4" s="9">
        <f t="shared" si="2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>(E5/D5) * 100</f>
        <v>58.976190476190467</v>
      </c>
      <c r="P5">
        <f>E5/G5</f>
        <v>103.20833333333333</v>
      </c>
      <c r="Q5" t="str">
        <f t="shared" si="0"/>
        <v>music</v>
      </c>
      <c r="R5" t="str">
        <f t="shared" si="1"/>
        <v>rock</v>
      </c>
      <c r="S5" s="11">
        <v>43688</v>
      </c>
      <c r="T5" s="9">
        <f t="shared" si="2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>(E6/D6) * 100</f>
        <v>69.276315789473685</v>
      </c>
      <c r="P6">
        <f>E6/G6</f>
        <v>99.339622641509436</v>
      </c>
      <c r="Q6" t="str">
        <f t="shared" si="0"/>
        <v>theater</v>
      </c>
      <c r="R6" t="str">
        <f t="shared" si="1"/>
        <v>plays</v>
      </c>
      <c r="S6" s="11">
        <v>43485</v>
      </c>
      <c r="T6" s="9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>(E7/D7) * 100</f>
        <v>173.61842105263159</v>
      </c>
      <c r="P7">
        <f>E7/G7</f>
        <v>75.833333333333329</v>
      </c>
      <c r="Q7" t="str">
        <f t="shared" si="0"/>
        <v>theater</v>
      </c>
      <c r="R7" t="str">
        <f t="shared" si="1"/>
        <v>plays</v>
      </c>
      <c r="S7" s="11">
        <v>41149</v>
      </c>
      <c r="T7" s="9">
        <f t="shared" si="2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>(E8/D8) * 100</f>
        <v>20.961538461538463</v>
      </c>
      <c r="P8">
        <f>E8/G8</f>
        <v>60.555555555555557</v>
      </c>
      <c r="Q8" t="str">
        <f t="shared" si="0"/>
        <v>film &amp; video</v>
      </c>
      <c r="R8" t="str">
        <f t="shared" si="1"/>
        <v>documentary</v>
      </c>
      <c r="S8" s="11">
        <v>42991</v>
      </c>
      <c r="T8" s="9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>(E9/D9) * 100</f>
        <v>327.57777777777778</v>
      </c>
      <c r="P9">
        <f>E9/G9</f>
        <v>64.93832599118943</v>
      </c>
      <c r="Q9" t="str">
        <f t="shared" si="0"/>
        <v>theater</v>
      </c>
      <c r="R9" t="str">
        <f t="shared" si="1"/>
        <v>plays</v>
      </c>
      <c r="S9" s="11">
        <v>42229</v>
      </c>
      <c r="T9" s="9">
        <f t="shared" si="2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>(E10/D10) * 100</f>
        <v>19.932788374205266</v>
      </c>
      <c r="P10">
        <f>E10/G10</f>
        <v>30.997175141242938</v>
      </c>
      <c r="Q10" t="str">
        <f t="shared" si="0"/>
        <v>theater</v>
      </c>
      <c r="R10" t="str">
        <f t="shared" si="1"/>
        <v>plays</v>
      </c>
      <c r="S10" s="11">
        <v>40399</v>
      </c>
      <c r="T10" s="9">
        <f t="shared" si="2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>(E11/D11) * 100</f>
        <v>51.741935483870968</v>
      </c>
      <c r="P11">
        <f>E11/G11</f>
        <v>72.909090909090907</v>
      </c>
      <c r="Q11" t="str">
        <f t="shared" si="0"/>
        <v>music</v>
      </c>
      <c r="R11" t="str">
        <f t="shared" si="1"/>
        <v>electric music</v>
      </c>
      <c r="S11" s="11">
        <v>41536</v>
      </c>
      <c r="T11" s="9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>(E12/D12) * 100</f>
        <v>266.11538461538464</v>
      </c>
      <c r="P12">
        <f>E12/G12</f>
        <v>62.9</v>
      </c>
      <c r="Q12" t="str">
        <f t="shared" si="0"/>
        <v>film &amp; video</v>
      </c>
      <c r="R12" t="str">
        <f t="shared" si="1"/>
        <v>drama</v>
      </c>
      <c r="S12" s="11">
        <v>40404</v>
      </c>
      <c r="T12" s="9">
        <f t="shared" si="2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>(E13/D13) * 100</f>
        <v>48.095238095238095</v>
      </c>
      <c r="P13">
        <f>E13/G13</f>
        <v>112.22222222222223</v>
      </c>
      <c r="Q13" t="str">
        <f t="shared" si="0"/>
        <v>theater</v>
      </c>
      <c r="R13" t="str">
        <f t="shared" si="1"/>
        <v>plays</v>
      </c>
      <c r="S13" s="11">
        <v>40442</v>
      </c>
      <c r="T13" s="9">
        <f t="shared" si="2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>(E14/D14) * 100</f>
        <v>89.349206349206341</v>
      </c>
      <c r="P14">
        <f>E14/G14</f>
        <v>102.34545454545454</v>
      </c>
      <c r="Q14" t="str">
        <f t="shared" si="0"/>
        <v>film &amp; video</v>
      </c>
      <c r="R14" t="str">
        <f t="shared" si="1"/>
        <v>drama</v>
      </c>
      <c r="S14" s="11">
        <v>43760</v>
      </c>
      <c r="T14" s="9">
        <f t="shared" si="2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>(E15/D15) * 100</f>
        <v>245.11904761904765</v>
      </c>
      <c r="P15">
        <f>E15/G15</f>
        <v>105.05102040816327</v>
      </c>
      <c r="Q15" t="str">
        <f t="shared" si="0"/>
        <v>music</v>
      </c>
      <c r="R15" t="str">
        <f t="shared" si="1"/>
        <v>indie rock</v>
      </c>
      <c r="S15" s="11">
        <v>42532</v>
      </c>
      <c r="T15" s="9">
        <f t="shared" si="2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>(E16/D16) * 100</f>
        <v>66.769503546099301</v>
      </c>
      <c r="P16">
        <f>E16/G16</f>
        <v>94.144999999999996</v>
      </c>
      <c r="Q16" t="str">
        <f t="shared" si="0"/>
        <v>music</v>
      </c>
      <c r="R16" t="str">
        <f t="shared" si="1"/>
        <v>indie rock</v>
      </c>
      <c r="S16" s="11">
        <v>40974</v>
      </c>
      <c r="T16" s="9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>(E17/D17) * 100</f>
        <v>47.307881773399011</v>
      </c>
      <c r="P17">
        <f>E17/G17</f>
        <v>84.986725663716811</v>
      </c>
      <c r="Q17" t="str">
        <f t="shared" si="0"/>
        <v>technology</v>
      </c>
      <c r="R17" t="str">
        <f t="shared" si="1"/>
        <v>wearables</v>
      </c>
      <c r="S17" s="11">
        <v>43809</v>
      </c>
      <c r="T17" s="9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>(E18/D18) * 100</f>
        <v>649.47058823529414</v>
      </c>
      <c r="P18">
        <f>E18/G18</f>
        <v>110.41</v>
      </c>
      <c r="Q18" t="str">
        <f t="shared" si="0"/>
        <v>publishing</v>
      </c>
      <c r="R18" t="str">
        <f t="shared" si="1"/>
        <v>nonfiction</v>
      </c>
      <c r="S18" s="11">
        <v>41661</v>
      </c>
      <c r="T18" s="9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>(E19/D19) * 100</f>
        <v>159.39125295508273</v>
      </c>
      <c r="P19">
        <f>E19/G19</f>
        <v>107.96236989591674</v>
      </c>
      <c r="Q19" t="str">
        <f t="shared" si="0"/>
        <v>film &amp; video</v>
      </c>
      <c r="R19" t="str">
        <f t="shared" si="1"/>
        <v>animation</v>
      </c>
      <c r="S19" s="11">
        <v>40555</v>
      </c>
      <c r="T19" s="9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>(E20/D20) * 100</f>
        <v>66.912087912087912</v>
      </c>
      <c r="P20">
        <f>E20/G20</f>
        <v>45.103703703703701</v>
      </c>
      <c r="Q20" t="str">
        <f t="shared" si="0"/>
        <v>theater</v>
      </c>
      <c r="R20" t="str">
        <f t="shared" si="1"/>
        <v>plays</v>
      </c>
      <c r="S20" s="11">
        <v>43351</v>
      </c>
      <c r="T20" s="9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>(E21/D21) * 100</f>
        <v>48.529600000000002</v>
      </c>
      <c r="P21">
        <f>E21/G21</f>
        <v>45.001483679525222</v>
      </c>
      <c r="Q21" t="str">
        <f t="shared" si="0"/>
        <v>theater</v>
      </c>
      <c r="R21" t="str">
        <f t="shared" si="1"/>
        <v>plays</v>
      </c>
      <c r="S21" s="11">
        <v>43528</v>
      </c>
      <c r="T21" s="9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>(E22/D22) * 100</f>
        <v>112.24279210925646</v>
      </c>
      <c r="P22">
        <f>E22/G22</f>
        <v>105.97134670487107</v>
      </c>
      <c r="Q22" t="str">
        <f t="shared" si="0"/>
        <v>film &amp; video</v>
      </c>
      <c r="R22" t="str">
        <f t="shared" si="1"/>
        <v>drama</v>
      </c>
      <c r="S22" s="11">
        <v>41848</v>
      </c>
      <c r="T22" s="9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>(E23/D23) * 100</f>
        <v>40.992553191489364</v>
      </c>
      <c r="P23">
        <f>E23/G23</f>
        <v>69.055555555555557</v>
      </c>
      <c r="Q23" t="str">
        <f t="shared" si="0"/>
        <v>theater</v>
      </c>
      <c r="R23" t="str">
        <f t="shared" si="1"/>
        <v>plays</v>
      </c>
      <c r="S23" s="11">
        <v>40770</v>
      </c>
      <c r="T23" s="9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>(E24/D24) * 100</f>
        <v>128.07106598984771</v>
      </c>
      <c r="P24">
        <f>E24/G24</f>
        <v>85.044943820224717</v>
      </c>
      <c r="Q24" t="str">
        <f t="shared" si="0"/>
        <v>theater</v>
      </c>
      <c r="R24" t="str">
        <f t="shared" si="1"/>
        <v>plays</v>
      </c>
      <c r="S24" s="11">
        <v>43193</v>
      </c>
      <c r="T24" s="9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>(E25/D25) * 100</f>
        <v>332.04444444444448</v>
      </c>
      <c r="P25">
        <f>E25/G25</f>
        <v>105.22535211267606</v>
      </c>
      <c r="Q25" t="str">
        <f t="shared" si="0"/>
        <v>film &amp; video</v>
      </c>
      <c r="R25" t="str">
        <f t="shared" si="1"/>
        <v>documentary</v>
      </c>
      <c r="S25" s="11">
        <v>43510</v>
      </c>
      <c r="T25" s="9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>(E26/D26) * 100</f>
        <v>112.83225108225108</v>
      </c>
      <c r="P26">
        <f>E26/G26</f>
        <v>39.003741114852225</v>
      </c>
      <c r="Q26" t="str">
        <f t="shared" si="0"/>
        <v>technology</v>
      </c>
      <c r="R26" t="str">
        <f t="shared" si="1"/>
        <v>wearables</v>
      </c>
      <c r="S26" s="11">
        <v>41811</v>
      </c>
      <c r="T26" s="9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>(E27/D27) * 100</f>
        <v>216.43636363636364</v>
      </c>
      <c r="P27">
        <f>E27/G27</f>
        <v>73.030674846625772</v>
      </c>
      <c r="Q27" t="str">
        <f t="shared" si="0"/>
        <v>games</v>
      </c>
      <c r="R27" t="str">
        <f t="shared" si="1"/>
        <v>video games</v>
      </c>
      <c r="S27" s="11">
        <v>40681</v>
      </c>
      <c r="T27" s="9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>(E28/D28) * 100</f>
        <v>48.199069767441863</v>
      </c>
      <c r="P28">
        <f>E28/G28</f>
        <v>35.009459459459457</v>
      </c>
      <c r="Q28" t="str">
        <f t="shared" si="0"/>
        <v>theater</v>
      </c>
      <c r="R28" t="str">
        <f t="shared" si="1"/>
        <v>plays</v>
      </c>
      <c r="S28" s="11">
        <v>43312</v>
      </c>
      <c r="T28" s="9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>(E29/D29) * 100</f>
        <v>79.95</v>
      </c>
      <c r="P29">
        <f>E29/G29</f>
        <v>106.6</v>
      </c>
      <c r="Q29" t="str">
        <f t="shared" si="0"/>
        <v>music</v>
      </c>
      <c r="R29" t="str">
        <f t="shared" si="1"/>
        <v>rock</v>
      </c>
      <c r="S29" s="11">
        <v>42280</v>
      </c>
      <c r="T29" s="9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>(E30/D30) * 100</f>
        <v>105.22553516819573</v>
      </c>
      <c r="P30">
        <f>E30/G30</f>
        <v>61.997747747747745</v>
      </c>
      <c r="Q30" t="str">
        <f t="shared" si="0"/>
        <v>theater</v>
      </c>
      <c r="R30" t="str">
        <f t="shared" si="1"/>
        <v>plays</v>
      </c>
      <c r="S30" s="11">
        <v>40218</v>
      </c>
      <c r="T30" s="9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>(E31/D31) * 100</f>
        <v>328.89978213507629</v>
      </c>
      <c r="P31">
        <f>E31/G31</f>
        <v>94.000622665006233</v>
      </c>
      <c r="Q31" t="str">
        <f t="shared" si="0"/>
        <v>film &amp; video</v>
      </c>
      <c r="R31" t="str">
        <f t="shared" si="1"/>
        <v>shorts</v>
      </c>
      <c r="S31" s="11">
        <v>43301</v>
      </c>
      <c r="T31" s="9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>(E32/D32) * 100</f>
        <v>160.61111111111111</v>
      </c>
      <c r="P32">
        <f>E32/G32</f>
        <v>112.05426356589147</v>
      </c>
      <c r="Q32" t="str">
        <f t="shared" si="0"/>
        <v>film &amp; video</v>
      </c>
      <c r="R32" t="str">
        <f t="shared" si="1"/>
        <v>animation</v>
      </c>
      <c r="S32" s="11">
        <v>43609</v>
      </c>
      <c r="T32" s="9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>(E33/D33) * 100</f>
        <v>310</v>
      </c>
      <c r="P33">
        <f>E33/G33</f>
        <v>48.008849557522126</v>
      </c>
      <c r="Q33" t="str">
        <f t="shared" si="0"/>
        <v>games</v>
      </c>
      <c r="R33" t="str">
        <f t="shared" si="1"/>
        <v>video games</v>
      </c>
      <c r="S33" s="11">
        <v>42374</v>
      </c>
      <c r="T33" s="9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>(E34/D34) * 100</f>
        <v>86.807920792079202</v>
      </c>
      <c r="P34">
        <f>E34/G34</f>
        <v>38.004334633723452</v>
      </c>
      <c r="Q34" t="str">
        <f t="shared" si="0"/>
        <v>film &amp; video</v>
      </c>
      <c r="R34" t="str">
        <f t="shared" si="1"/>
        <v>documentary</v>
      </c>
      <c r="S34" s="11">
        <v>43110</v>
      </c>
      <c r="T34" s="9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>(E35/D35) * 100</f>
        <v>377.82071713147411</v>
      </c>
      <c r="P35">
        <f>E35/G35</f>
        <v>35.000184535892231</v>
      </c>
      <c r="Q35" t="str">
        <f t="shared" si="0"/>
        <v>theater</v>
      </c>
      <c r="R35" t="str">
        <f t="shared" si="1"/>
        <v>plays</v>
      </c>
      <c r="S35" s="11">
        <v>41917</v>
      </c>
      <c r="T35" s="9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>(E36/D36) * 100</f>
        <v>150.80645161290323</v>
      </c>
      <c r="P36">
        <f>E36/G36</f>
        <v>85</v>
      </c>
      <c r="Q36" t="str">
        <f t="shared" si="0"/>
        <v>film &amp; video</v>
      </c>
      <c r="R36" t="str">
        <f t="shared" si="1"/>
        <v>documentary</v>
      </c>
      <c r="S36" s="11">
        <v>42817</v>
      </c>
      <c r="T36" s="9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>(E37/D37) * 100</f>
        <v>150.30119521912351</v>
      </c>
      <c r="P37">
        <f>E37/G37</f>
        <v>95.993893129770996</v>
      </c>
      <c r="Q37" t="str">
        <f t="shared" si="0"/>
        <v>film &amp; video</v>
      </c>
      <c r="R37" t="str">
        <f t="shared" si="1"/>
        <v>drama</v>
      </c>
      <c r="S37" s="11">
        <v>43484</v>
      </c>
      <c r="T37" s="9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>(E38/D38) * 100</f>
        <v>157.28571428571431</v>
      </c>
      <c r="P38">
        <f>E38/G38</f>
        <v>68.8125</v>
      </c>
      <c r="Q38" t="str">
        <f t="shared" si="0"/>
        <v>theater</v>
      </c>
      <c r="R38" t="str">
        <f t="shared" si="1"/>
        <v>plays</v>
      </c>
      <c r="S38" s="11">
        <v>40600</v>
      </c>
      <c r="T38" s="9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>(E39/D39) * 100</f>
        <v>139.98765432098764</v>
      </c>
      <c r="P39">
        <f>E39/G39</f>
        <v>105.97196261682242</v>
      </c>
      <c r="Q39" t="str">
        <f t="shared" si="0"/>
        <v>publishing</v>
      </c>
      <c r="R39" t="str">
        <f t="shared" si="1"/>
        <v>fiction</v>
      </c>
      <c r="S39" s="11">
        <v>43744</v>
      </c>
      <c r="T39" s="9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>(E40/D40) * 100</f>
        <v>325.32258064516128</v>
      </c>
      <c r="P40">
        <f>E40/G40</f>
        <v>75.261194029850742</v>
      </c>
      <c r="Q40" t="str">
        <f t="shared" si="0"/>
        <v>photography</v>
      </c>
      <c r="R40" t="str">
        <f t="shared" si="1"/>
        <v>photography books</v>
      </c>
      <c r="S40" s="11">
        <v>40469</v>
      </c>
      <c r="T40" s="9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>(E41/D41) * 100</f>
        <v>50.777777777777779</v>
      </c>
      <c r="P41">
        <f>E41/G41</f>
        <v>57.125</v>
      </c>
      <c r="Q41" t="str">
        <f t="shared" si="0"/>
        <v>theater</v>
      </c>
      <c r="R41" t="str">
        <f t="shared" si="1"/>
        <v>plays</v>
      </c>
      <c r="S41" s="11">
        <v>41330</v>
      </c>
      <c r="T41" s="9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>(E42/D42) * 100</f>
        <v>169.06818181818181</v>
      </c>
      <c r="P42">
        <f>E42/G42</f>
        <v>75.141414141414145</v>
      </c>
      <c r="Q42" t="str">
        <f t="shared" si="0"/>
        <v>technology</v>
      </c>
      <c r="R42" t="str">
        <f t="shared" si="1"/>
        <v>wearables</v>
      </c>
      <c r="S42" s="11">
        <v>40334</v>
      </c>
      <c r="T42" s="9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>(E43/D43) * 100</f>
        <v>212.92857142857144</v>
      </c>
      <c r="P43">
        <f>E43/G43</f>
        <v>107.42342342342343</v>
      </c>
      <c r="Q43" t="str">
        <f t="shared" si="0"/>
        <v>music</v>
      </c>
      <c r="R43" t="str">
        <f t="shared" si="1"/>
        <v>rock</v>
      </c>
      <c r="S43" s="11">
        <v>41156</v>
      </c>
      <c r="T43" s="9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>(E44/D44) * 100</f>
        <v>443.94444444444446</v>
      </c>
      <c r="P44">
        <f>E44/G44</f>
        <v>35.995495495495497</v>
      </c>
      <c r="Q44" t="str">
        <f t="shared" si="0"/>
        <v>food</v>
      </c>
      <c r="R44" t="str">
        <f t="shared" si="1"/>
        <v>food trucks</v>
      </c>
      <c r="S44" s="11">
        <v>40728</v>
      </c>
      <c r="T44" s="9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>(E45/D45) * 100</f>
        <v>185.9390243902439</v>
      </c>
      <c r="P45">
        <f>E45/G45</f>
        <v>26.998873148744366</v>
      </c>
      <c r="Q45" t="str">
        <f t="shared" si="0"/>
        <v>publishing</v>
      </c>
      <c r="R45" t="str">
        <f t="shared" si="1"/>
        <v>radio &amp; podcasts</v>
      </c>
      <c r="S45" s="11">
        <v>41844</v>
      </c>
      <c r="T45" s="9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>(E46/D46) * 100</f>
        <v>658.8125</v>
      </c>
      <c r="P46">
        <f>E46/G46</f>
        <v>107.56122448979592</v>
      </c>
      <c r="Q46" t="str">
        <f t="shared" si="0"/>
        <v>publishing</v>
      </c>
      <c r="R46" t="str">
        <f t="shared" si="1"/>
        <v>fiction</v>
      </c>
      <c r="S46" s="11">
        <v>43541</v>
      </c>
      <c r="T46" s="9">
        <f t="shared" si="2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>(E47/D47) * 100</f>
        <v>47.684210526315788</v>
      </c>
      <c r="P47">
        <f>E47/G47</f>
        <v>94.375</v>
      </c>
      <c r="Q47" t="str">
        <f t="shared" si="0"/>
        <v>theater</v>
      </c>
      <c r="R47" t="str">
        <f t="shared" si="1"/>
        <v>plays</v>
      </c>
      <c r="S47" s="11">
        <v>42676</v>
      </c>
      <c r="T47" s="9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>(E48/D48) * 100</f>
        <v>114.78378378378378</v>
      </c>
      <c r="P48">
        <f>E48/G48</f>
        <v>46.163043478260867</v>
      </c>
      <c r="Q48" t="str">
        <f t="shared" si="0"/>
        <v>music</v>
      </c>
      <c r="R48" t="str">
        <f t="shared" si="1"/>
        <v>rock</v>
      </c>
      <c r="S48" s="11">
        <v>40367</v>
      </c>
      <c r="T48" s="9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>(E49/D49) * 100</f>
        <v>475.26666666666665</v>
      </c>
      <c r="P49">
        <f>E49/G49</f>
        <v>47.845637583892618</v>
      </c>
      <c r="Q49" t="str">
        <f t="shared" si="0"/>
        <v>theater</v>
      </c>
      <c r="R49" t="str">
        <f t="shared" si="1"/>
        <v>plays</v>
      </c>
      <c r="S49" s="11">
        <v>41727</v>
      </c>
      <c r="T49" s="9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>(E50/D50) * 100</f>
        <v>386.97297297297297</v>
      </c>
      <c r="P50">
        <f>E50/G50</f>
        <v>53.007815713698065</v>
      </c>
      <c r="Q50" t="str">
        <f t="shared" si="0"/>
        <v>theater</v>
      </c>
      <c r="R50" t="str">
        <f t="shared" si="1"/>
        <v>plays</v>
      </c>
      <c r="S50" s="11">
        <v>42180</v>
      </c>
      <c r="T50" s="9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>(E51/D51) * 100</f>
        <v>189.625</v>
      </c>
      <c r="P51">
        <f>E51/G51</f>
        <v>45.059405940594061</v>
      </c>
      <c r="Q51" t="str">
        <f t="shared" si="0"/>
        <v>music</v>
      </c>
      <c r="R51" t="str">
        <f t="shared" si="1"/>
        <v>rock</v>
      </c>
      <c r="S51" s="11">
        <v>43758</v>
      </c>
      <c r="T51" s="9">
        <f t="shared" si="2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>(E52/D52) * 100</f>
        <v>2</v>
      </c>
      <c r="P52">
        <f>E52/G52</f>
        <v>2</v>
      </c>
      <c r="Q52" t="str">
        <f t="shared" si="0"/>
        <v>music</v>
      </c>
      <c r="R52" t="str">
        <f t="shared" si="1"/>
        <v>metal</v>
      </c>
      <c r="S52" s="11">
        <v>41487</v>
      </c>
      <c r="T52" s="9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>(E53/D53) * 100</f>
        <v>91.867805186590772</v>
      </c>
      <c r="P53">
        <f>E53/G53</f>
        <v>99.006816632583508</v>
      </c>
      <c r="Q53" t="str">
        <f t="shared" si="0"/>
        <v>technology</v>
      </c>
      <c r="R53" t="str">
        <f t="shared" si="1"/>
        <v>wearables</v>
      </c>
      <c r="S53" s="11">
        <v>40995</v>
      </c>
      <c r="T53" s="9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>(E54/D54) * 100</f>
        <v>34.152777777777779</v>
      </c>
      <c r="P54">
        <f>E54/G54</f>
        <v>32.786666666666669</v>
      </c>
      <c r="Q54" t="str">
        <f t="shared" si="0"/>
        <v>theater</v>
      </c>
      <c r="R54" t="str">
        <f t="shared" si="1"/>
        <v>plays</v>
      </c>
      <c r="S54" s="11">
        <v>40436</v>
      </c>
      <c r="T54" s="9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>(E55/D55) * 100</f>
        <v>140.40909090909091</v>
      </c>
      <c r="P55">
        <f>E55/G55</f>
        <v>59.119617224880386</v>
      </c>
      <c r="Q55" t="str">
        <f t="shared" si="0"/>
        <v>film &amp; video</v>
      </c>
      <c r="R55" t="str">
        <f t="shared" si="1"/>
        <v>drama</v>
      </c>
      <c r="S55" s="11">
        <v>41779</v>
      </c>
      <c r="T55" s="9">
        <f t="shared" si="2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>(E56/D56) * 100</f>
        <v>89.86666666666666</v>
      </c>
      <c r="P56">
        <f>E56/G56</f>
        <v>44.93333333333333</v>
      </c>
      <c r="Q56" t="str">
        <f t="shared" si="0"/>
        <v>technology</v>
      </c>
      <c r="R56" t="str">
        <f t="shared" si="1"/>
        <v>wearables</v>
      </c>
      <c r="S56" s="11">
        <v>43170</v>
      </c>
      <c r="T56" s="9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>(E57/D57) * 100</f>
        <v>177.96969696969697</v>
      </c>
      <c r="P57">
        <f>E57/G57</f>
        <v>89.664122137404576</v>
      </c>
      <c r="Q57" t="str">
        <f t="shared" si="0"/>
        <v>music</v>
      </c>
      <c r="R57" t="str">
        <f t="shared" si="1"/>
        <v>jazz</v>
      </c>
      <c r="S57" s="11">
        <v>43311</v>
      </c>
      <c r="T57" s="9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>(E58/D58) * 100</f>
        <v>143.66249999999999</v>
      </c>
      <c r="P58">
        <f>E58/G58</f>
        <v>70.079268292682926</v>
      </c>
      <c r="Q58" t="str">
        <f t="shared" si="0"/>
        <v>technology</v>
      </c>
      <c r="R58" t="str">
        <f t="shared" si="1"/>
        <v>wearables</v>
      </c>
      <c r="S58" s="11">
        <v>42014</v>
      </c>
      <c r="T58" s="9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>(E59/D59) * 100</f>
        <v>215.27586206896552</v>
      </c>
      <c r="P59">
        <f>E59/G59</f>
        <v>31.059701492537314</v>
      </c>
      <c r="Q59" t="str">
        <f t="shared" si="0"/>
        <v>games</v>
      </c>
      <c r="R59" t="str">
        <f t="shared" si="1"/>
        <v>video games</v>
      </c>
      <c r="S59" s="11">
        <v>42979</v>
      </c>
      <c r="T59" s="9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>(E60/D60) * 100</f>
        <v>227.11111111111114</v>
      </c>
      <c r="P60">
        <f>E60/G60</f>
        <v>29.061611374407583</v>
      </c>
      <c r="Q60" t="str">
        <f t="shared" si="0"/>
        <v>theater</v>
      </c>
      <c r="R60" t="str">
        <f t="shared" si="1"/>
        <v>plays</v>
      </c>
      <c r="S60" s="11">
        <v>42268</v>
      </c>
      <c r="T60" s="9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>(E61/D61) * 100</f>
        <v>275.07142857142861</v>
      </c>
      <c r="P61">
        <f>E61/G61</f>
        <v>30.0859375</v>
      </c>
      <c r="Q61" t="str">
        <f t="shared" si="0"/>
        <v>theater</v>
      </c>
      <c r="R61" t="str">
        <f t="shared" si="1"/>
        <v>plays</v>
      </c>
      <c r="S61" s="11">
        <v>42898</v>
      </c>
      <c r="T61" s="9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>(E62/D62) * 100</f>
        <v>144.37048832271762</v>
      </c>
      <c r="P62">
        <f>E62/G62</f>
        <v>84.998125000000002</v>
      </c>
      <c r="Q62" t="str">
        <f t="shared" si="0"/>
        <v>theater</v>
      </c>
      <c r="R62" t="str">
        <f t="shared" si="1"/>
        <v>plays</v>
      </c>
      <c r="S62" s="11">
        <v>41107</v>
      </c>
      <c r="T62" s="9">
        <f t="shared" si="2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>(E63/D63) * 100</f>
        <v>92.74598393574297</v>
      </c>
      <c r="P63">
        <f>E63/G63</f>
        <v>82.001775410563695</v>
      </c>
      <c r="Q63" t="str">
        <f t="shared" si="0"/>
        <v>theater</v>
      </c>
      <c r="R63" t="str">
        <f t="shared" si="1"/>
        <v>plays</v>
      </c>
      <c r="S63" s="11">
        <v>40595</v>
      </c>
      <c r="T63" s="9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>(E64/D64) * 100</f>
        <v>722.6</v>
      </c>
      <c r="P64">
        <f>E64/G64</f>
        <v>58.040160642570278</v>
      </c>
      <c r="Q64" t="str">
        <f t="shared" si="0"/>
        <v>technology</v>
      </c>
      <c r="R64" t="str">
        <f t="shared" si="1"/>
        <v>web</v>
      </c>
      <c r="S64" s="11">
        <v>42160</v>
      </c>
      <c r="T64" s="9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>(E65/D65) * 100</f>
        <v>11.851063829787234</v>
      </c>
      <c r="P65">
        <f>E65/G65</f>
        <v>111.4</v>
      </c>
      <c r="Q65" t="str">
        <f t="shared" si="0"/>
        <v>theater</v>
      </c>
      <c r="R65" t="str">
        <f t="shared" si="1"/>
        <v>plays</v>
      </c>
      <c r="S65" s="11">
        <v>42853</v>
      </c>
      <c r="T65" s="9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>(E66/D66) * 100</f>
        <v>97.642857142857139</v>
      </c>
      <c r="P66">
        <f>E66/G66</f>
        <v>71.94736842105263</v>
      </c>
      <c r="Q66" t="str">
        <f t="shared" si="0"/>
        <v>technology</v>
      </c>
      <c r="R66" t="str">
        <f t="shared" si="1"/>
        <v>web</v>
      </c>
      <c r="S66" s="11">
        <v>43283</v>
      </c>
      <c r="T66" s="9">
        <f t="shared" si="2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>(E67/D67) * 100</f>
        <v>236.14754098360655</v>
      </c>
      <c r="P67">
        <f>E67/G67</f>
        <v>61.038135593220339</v>
      </c>
      <c r="Q67" t="str">
        <f t="shared" ref="Q67:Q130" si="3">LEFT(N67,FIND("/",N67)-1)</f>
        <v>theater</v>
      </c>
      <c r="R67" t="str">
        <f t="shared" ref="R67:R130" si="4">MID(N67,FIND("/",N67)+1,LEN(N67)-FIND("/",N67))</f>
        <v>plays</v>
      </c>
      <c r="S67" s="11">
        <v>40570</v>
      </c>
      <c r="T67" s="9">
        <f t="shared" ref="T67:T130" si="5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>(E68/D68) * 100</f>
        <v>45.068965517241381</v>
      </c>
      <c r="P68">
        <f>E68/G68</f>
        <v>108.91666666666667</v>
      </c>
      <c r="Q68" t="str">
        <f t="shared" si="3"/>
        <v>theater</v>
      </c>
      <c r="R68" t="str">
        <f t="shared" si="4"/>
        <v>plays</v>
      </c>
      <c r="S68" s="11">
        <v>42102</v>
      </c>
      <c r="T68" s="9">
        <f t="shared" si="5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>(E69/D69) * 100</f>
        <v>162.38567493112947</v>
      </c>
      <c r="P69">
        <f>E69/G69</f>
        <v>29.001722017220171</v>
      </c>
      <c r="Q69" t="str">
        <f t="shared" si="3"/>
        <v>technology</v>
      </c>
      <c r="R69" t="str">
        <f t="shared" si="4"/>
        <v>wearables</v>
      </c>
      <c r="S69" s="11">
        <v>40203</v>
      </c>
      <c r="T69" s="9">
        <f t="shared" si="5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>(E70/D70) * 100</f>
        <v>254.52631578947367</v>
      </c>
      <c r="P70">
        <f>E70/G70</f>
        <v>58.975609756097562</v>
      </c>
      <c r="Q70" t="str">
        <f t="shared" si="3"/>
        <v>theater</v>
      </c>
      <c r="R70" t="str">
        <f t="shared" si="4"/>
        <v>plays</v>
      </c>
      <c r="S70" s="11">
        <v>42943</v>
      </c>
      <c r="T70" s="9">
        <f t="shared" si="5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>(E71/D71) * 100</f>
        <v>24.063291139240505</v>
      </c>
      <c r="P71">
        <f>E71/G71</f>
        <v>111.82352941176471</v>
      </c>
      <c r="Q71" t="str">
        <f t="shared" si="3"/>
        <v>theater</v>
      </c>
      <c r="R71" t="str">
        <f t="shared" si="4"/>
        <v>plays</v>
      </c>
      <c r="S71" s="11">
        <v>40531</v>
      </c>
      <c r="T71" s="9">
        <f t="shared" si="5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>(E72/D72) * 100</f>
        <v>123.74140625000001</v>
      </c>
      <c r="P72">
        <f>E72/G72</f>
        <v>63.995555555555555</v>
      </c>
      <c r="Q72" t="str">
        <f t="shared" si="3"/>
        <v>theater</v>
      </c>
      <c r="R72" t="str">
        <f t="shared" si="4"/>
        <v>plays</v>
      </c>
      <c r="S72" s="11">
        <v>40484</v>
      </c>
      <c r="T72" s="9">
        <f t="shared" si="5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>(E73/D73) * 100</f>
        <v>108.06666666666666</v>
      </c>
      <c r="P73">
        <f>E73/G73</f>
        <v>85.315789473684205</v>
      </c>
      <c r="Q73" t="str">
        <f t="shared" si="3"/>
        <v>theater</v>
      </c>
      <c r="R73" t="str">
        <f t="shared" si="4"/>
        <v>plays</v>
      </c>
      <c r="S73" s="11">
        <v>43799</v>
      </c>
      <c r="T73" s="9">
        <f t="shared" si="5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>(E74/D74) * 100</f>
        <v>670.33333333333326</v>
      </c>
      <c r="P74">
        <f>E74/G74</f>
        <v>74.481481481481481</v>
      </c>
      <c r="Q74" t="str">
        <f t="shared" si="3"/>
        <v>film &amp; video</v>
      </c>
      <c r="R74" t="str">
        <f t="shared" si="4"/>
        <v>animation</v>
      </c>
      <c r="S74" s="11">
        <v>42186</v>
      </c>
      <c r="T74" s="9">
        <f t="shared" si="5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>(E75/D75) * 100</f>
        <v>660.92857142857144</v>
      </c>
      <c r="P75">
        <f>E75/G75</f>
        <v>105.14772727272727</v>
      </c>
      <c r="Q75" t="str">
        <f t="shared" si="3"/>
        <v>music</v>
      </c>
      <c r="R75" t="str">
        <f t="shared" si="4"/>
        <v>jazz</v>
      </c>
      <c r="S75" s="11">
        <v>42701</v>
      </c>
      <c r="T75" s="9">
        <f t="shared" si="5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>(E76/D76) * 100</f>
        <v>122.46153846153847</v>
      </c>
      <c r="P76">
        <f>E76/G76</f>
        <v>56.188235294117646</v>
      </c>
      <c r="Q76" t="str">
        <f t="shared" si="3"/>
        <v>music</v>
      </c>
      <c r="R76" t="str">
        <f t="shared" si="4"/>
        <v>metal</v>
      </c>
      <c r="S76" s="11">
        <v>42456</v>
      </c>
      <c r="T76" s="9">
        <f t="shared" si="5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>(E77/D77) * 100</f>
        <v>150.57731958762886</v>
      </c>
      <c r="P77">
        <f>E77/G77</f>
        <v>85.917647058823533</v>
      </c>
      <c r="Q77" t="str">
        <f t="shared" si="3"/>
        <v>photography</v>
      </c>
      <c r="R77" t="str">
        <f t="shared" si="4"/>
        <v>photography books</v>
      </c>
      <c r="S77" s="11">
        <v>43296</v>
      </c>
      <c r="T77" s="9">
        <f t="shared" si="5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>(E78/D78) * 100</f>
        <v>78.106590724165997</v>
      </c>
      <c r="P78">
        <f>E78/G78</f>
        <v>57.00296912114014</v>
      </c>
      <c r="Q78" t="str">
        <f t="shared" si="3"/>
        <v>theater</v>
      </c>
      <c r="R78" t="str">
        <f t="shared" si="4"/>
        <v>plays</v>
      </c>
      <c r="S78" s="11">
        <v>42027</v>
      </c>
      <c r="T78" s="9">
        <f t="shared" si="5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>(E79/D79) * 100</f>
        <v>46.94736842105263</v>
      </c>
      <c r="P79">
        <f>E79/G79</f>
        <v>79.642857142857139</v>
      </c>
      <c r="Q79" t="str">
        <f t="shared" si="3"/>
        <v>film &amp; video</v>
      </c>
      <c r="R79" t="str">
        <f t="shared" si="4"/>
        <v>animation</v>
      </c>
      <c r="S79" s="11">
        <v>40448</v>
      </c>
      <c r="T79" s="9">
        <f t="shared" si="5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>(E80/D80) * 100</f>
        <v>300.8</v>
      </c>
      <c r="P80">
        <f>E80/G80</f>
        <v>41.018181818181816</v>
      </c>
      <c r="Q80" t="str">
        <f t="shared" si="3"/>
        <v>publishing</v>
      </c>
      <c r="R80" t="str">
        <f t="shared" si="4"/>
        <v>translations</v>
      </c>
      <c r="S80" s="11">
        <v>43206</v>
      </c>
      <c r="T80" s="9">
        <f t="shared" si="5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>(E81/D81) * 100</f>
        <v>69.598615916955026</v>
      </c>
      <c r="P81">
        <f>E81/G81</f>
        <v>48.004773269689736</v>
      </c>
      <c r="Q81" t="str">
        <f t="shared" si="3"/>
        <v>theater</v>
      </c>
      <c r="R81" t="str">
        <f t="shared" si="4"/>
        <v>plays</v>
      </c>
      <c r="S81" s="11">
        <v>43267</v>
      </c>
      <c r="T81" s="9">
        <f t="shared" si="5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>(E82/D82) * 100</f>
        <v>637.4545454545455</v>
      </c>
      <c r="P82">
        <f>E82/G82</f>
        <v>55.212598425196852</v>
      </c>
      <c r="Q82" t="str">
        <f t="shared" si="3"/>
        <v>games</v>
      </c>
      <c r="R82" t="str">
        <f t="shared" si="4"/>
        <v>video games</v>
      </c>
      <c r="S82" s="11">
        <v>42976</v>
      </c>
      <c r="T82" s="9">
        <f t="shared" si="5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>(E83/D83) * 100</f>
        <v>225.33928571428569</v>
      </c>
      <c r="P83">
        <f>E83/G83</f>
        <v>92.109489051094897</v>
      </c>
      <c r="Q83" t="str">
        <f t="shared" si="3"/>
        <v>music</v>
      </c>
      <c r="R83" t="str">
        <f t="shared" si="4"/>
        <v>rock</v>
      </c>
      <c r="S83" s="11">
        <v>43062</v>
      </c>
      <c r="T83" s="9">
        <f t="shared" si="5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>(E84/D84) * 100</f>
        <v>1497.3000000000002</v>
      </c>
      <c r="P84">
        <f>E84/G84</f>
        <v>83.183333333333337</v>
      </c>
      <c r="Q84" t="str">
        <f t="shared" si="3"/>
        <v>games</v>
      </c>
      <c r="R84" t="str">
        <f t="shared" si="4"/>
        <v>video games</v>
      </c>
      <c r="S84" s="11">
        <v>43482</v>
      </c>
      <c r="T84" s="9">
        <f t="shared" si="5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>(E85/D85) * 100</f>
        <v>37.590225563909776</v>
      </c>
      <c r="P85">
        <f>E85/G85</f>
        <v>39.996000000000002</v>
      </c>
      <c r="Q85" t="str">
        <f t="shared" si="3"/>
        <v>music</v>
      </c>
      <c r="R85" t="str">
        <f t="shared" si="4"/>
        <v>electric music</v>
      </c>
      <c r="S85" s="11">
        <v>42579</v>
      </c>
      <c r="T85" s="9">
        <f t="shared" si="5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>(E86/D86) * 100</f>
        <v>132.36942675159236</v>
      </c>
      <c r="P86">
        <f>E86/G86</f>
        <v>111.1336898395722</v>
      </c>
      <c r="Q86" t="str">
        <f t="shared" si="3"/>
        <v>technology</v>
      </c>
      <c r="R86" t="str">
        <f t="shared" si="4"/>
        <v>wearables</v>
      </c>
      <c r="S86" s="11">
        <v>41118</v>
      </c>
      <c r="T86" s="9">
        <f t="shared" si="5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>(E87/D87) * 100</f>
        <v>131.22448979591837</v>
      </c>
      <c r="P87">
        <f>E87/G87</f>
        <v>90.563380281690144</v>
      </c>
      <c r="Q87" t="str">
        <f t="shared" si="3"/>
        <v>music</v>
      </c>
      <c r="R87" t="str">
        <f t="shared" si="4"/>
        <v>indie rock</v>
      </c>
      <c r="S87" s="11">
        <v>40797</v>
      </c>
      <c r="T87" s="9">
        <f t="shared" si="5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>(E88/D88) * 100</f>
        <v>167.63513513513513</v>
      </c>
      <c r="P88">
        <f>E88/G88</f>
        <v>61.108374384236456</v>
      </c>
      <c r="Q88" t="str">
        <f t="shared" si="3"/>
        <v>theater</v>
      </c>
      <c r="R88" t="str">
        <f t="shared" si="4"/>
        <v>plays</v>
      </c>
      <c r="S88" s="11">
        <v>42128</v>
      </c>
      <c r="T88" s="9">
        <f t="shared" si="5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>(E89/D89) * 100</f>
        <v>61.984886649874063</v>
      </c>
      <c r="P89">
        <f>E89/G89</f>
        <v>83.022941970310384</v>
      </c>
      <c r="Q89" t="str">
        <f t="shared" si="3"/>
        <v>music</v>
      </c>
      <c r="R89" t="str">
        <f t="shared" si="4"/>
        <v>rock</v>
      </c>
      <c r="S89" s="11">
        <v>40610</v>
      </c>
      <c r="T89" s="9">
        <f t="shared" si="5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>(E90/D90) * 100</f>
        <v>260.75</v>
      </c>
      <c r="P90">
        <f>E90/G90</f>
        <v>110.76106194690266</v>
      </c>
      <c r="Q90" t="str">
        <f t="shared" si="3"/>
        <v>publishing</v>
      </c>
      <c r="R90" t="str">
        <f t="shared" si="4"/>
        <v>translations</v>
      </c>
      <c r="S90" s="11">
        <v>42110</v>
      </c>
      <c r="T90" s="9">
        <f t="shared" si="5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>(E91/D91) * 100</f>
        <v>252.58823529411765</v>
      </c>
      <c r="P91">
        <f>E91/G91</f>
        <v>89.458333333333329</v>
      </c>
      <c r="Q91" t="str">
        <f t="shared" si="3"/>
        <v>theater</v>
      </c>
      <c r="R91" t="str">
        <f t="shared" si="4"/>
        <v>plays</v>
      </c>
      <c r="S91" s="11">
        <v>40283</v>
      </c>
      <c r="T91" s="9">
        <f t="shared" si="5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>(E92/D92) * 100</f>
        <v>78.615384615384613</v>
      </c>
      <c r="P92">
        <f>E92/G92</f>
        <v>57.849056603773583</v>
      </c>
      <c r="Q92" t="str">
        <f t="shared" si="3"/>
        <v>theater</v>
      </c>
      <c r="R92" t="str">
        <f t="shared" si="4"/>
        <v>plays</v>
      </c>
      <c r="S92" s="11">
        <v>42425</v>
      </c>
      <c r="T92" s="9">
        <f t="shared" si="5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>(E93/D93) * 100</f>
        <v>48.404406999351913</v>
      </c>
      <c r="P93">
        <f>E93/G93</f>
        <v>109.99705449189985</v>
      </c>
      <c r="Q93" t="str">
        <f t="shared" si="3"/>
        <v>publishing</v>
      </c>
      <c r="R93" t="str">
        <f t="shared" si="4"/>
        <v>translations</v>
      </c>
      <c r="S93" s="11">
        <v>42588</v>
      </c>
      <c r="T93" s="9">
        <f t="shared" si="5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>(E94/D94) * 100</f>
        <v>258.875</v>
      </c>
      <c r="P94">
        <f>E94/G94</f>
        <v>103.96586345381526</v>
      </c>
      <c r="Q94" t="str">
        <f t="shared" si="3"/>
        <v>games</v>
      </c>
      <c r="R94" t="str">
        <f t="shared" si="4"/>
        <v>video games</v>
      </c>
      <c r="S94" s="11">
        <v>40352</v>
      </c>
      <c r="T94" s="9">
        <f t="shared" si="5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>(E95/D95) * 100</f>
        <v>60.548713235294116</v>
      </c>
      <c r="P95">
        <f>E95/G95</f>
        <v>107.99508196721311</v>
      </c>
      <c r="Q95" t="str">
        <f t="shared" si="3"/>
        <v>theater</v>
      </c>
      <c r="R95" t="str">
        <f t="shared" si="4"/>
        <v>plays</v>
      </c>
      <c r="S95" s="11">
        <v>41202</v>
      </c>
      <c r="T95" s="9">
        <f t="shared" si="5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>(E96/D96) * 100</f>
        <v>303.68965517241378</v>
      </c>
      <c r="P96">
        <f>E96/G96</f>
        <v>48.927777777777777</v>
      </c>
      <c r="Q96" t="str">
        <f t="shared" si="3"/>
        <v>technology</v>
      </c>
      <c r="R96" t="str">
        <f t="shared" si="4"/>
        <v>web</v>
      </c>
      <c r="S96" s="11">
        <v>43562</v>
      </c>
      <c r="T96" s="9">
        <f t="shared" si="5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>(E97/D97) * 100</f>
        <v>112.99999999999999</v>
      </c>
      <c r="P97">
        <f>E97/G97</f>
        <v>37.666666666666664</v>
      </c>
      <c r="Q97" t="str">
        <f t="shared" si="3"/>
        <v>film &amp; video</v>
      </c>
      <c r="R97" t="str">
        <f t="shared" si="4"/>
        <v>documentary</v>
      </c>
      <c r="S97" s="11">
        <v>43752</v>
      </c>
      <c r="T97" s="9">
        <f t="shared" si="5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>(E98/D98) * 100</f>
        <v>217.37876614060258</v>
      </c>
      <c r="P98">
        <f>E98/G98</f>
        <v>64.999141999141997</v>
      </c>
      <c r="Q98" t="str">
        <f t="shared" si="3"/>
        <v>theater</v>
      </c>
      <c r="R98" t="str">
        <f t="shared" si="4"/>
        <v>plays</v>
      </c>
      <c r="S98" s="11">
        <v>40612</v>
      </c>
      <c r="T98" s="9">
        <f t="shared" si="5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>(E99/D99) * 100</f>
        <v>926.69230769230762</v>
      </c>
      <c r="P99">
        <f>E99/G99</f>
        <v>106.61061946902655</v>
      </c>
      <c r="Q99" t="str">
        <f t="shared" si="3"/>
        <v>food</v>
      </c>
      <c r="R99" t="str">
        <f t="shared" si="4"/>
        <v>food trucks</v>
      </c>
      <c r="S99" s="11">
        <v>42180</v>
      </c>
      <c r="T99" s="9">
        <f t="shared" si="5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>(E100/D100) * 100</f>
        <v>33.692229038854805</v>
      </c>
      <c r="P100">
        <f>E100/G100</f>
        <v>27.009016393442622</v>
      </c>
      <c r="Q100" t="str">
        <f t="shared" si="3"/>
        <v>games</v>
      </c>
      <c r="R100" t="str">
        <f t="shared" si="4"/>
        <v>video games</v>
      </c>
      <c r="S100" s="11">
        <v>42212</v>
      </c>
      <c r="T100" s="9">
        <f t="shared" si="5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>(E101/D101) * 100</f>
        <v>196.7236842105263</v>
      </c>
      <c r="P101">
        <f>E101/G101</f>
        <v>91.16463414634147</v>
      </c>
      <c r="Q101" t="str">
        <f t="shared" si="3"/>
        <v>theater</v>
      </c>
      <c r="R101" t="str">
        <f t="shared" si="4"/>
        <v>plays</v>
      </c>
      <c r="S101" s="11">
        <v>41968</v>
      </c>
      <c r="T101" s="9">
        <f t="shared" si="5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>(E102/D102) * 100</f>
        <v>1</v>
      </c>
      <c r="P102">
        <f>E102/G102</f>
        <v>1</v>
      </c>
      <c r="Q102" t="str">
        <f t="shared" si="3"/>
        <v>theater</v>
      </c>
      <c r="R102" t="str">
        <f t="shared" si="4"/>
        <v>plays</v>
      </c>
      <c r="S102" s="11">
        <v>40835</v>
      </c>
      <c r="T102" s="9">
        <f t="shared" si="5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>(E103/D103) * 100</f>
        <v>1021.4444444444445</v>
      </c>
      <c r="P103">
        <f>E103/G103</f>
        <v>56.054878048780488</v>
      </c>
      <c r="Q103" t="str">
        <f t="shared" si="3"/>
        <v>music</v>
      </c>
      <c r="R103" t="str">
        <f t="shared" si="4"/>
        <v>electric music</v>
      </c>
      <c r="S103" s="11">
        <v>42056</v>
      </c>
      <c r="T103" s="9">
        <f t="shared" si="5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>(E104/D104) * 100</f>
        <v>281.67567567567568</v>
      </c>
      <c r="P104">
        <f>E104/G104</f>
        <v>31.017857142857142</v>
      </c>
      <c r="Q104" t="str">
        <f t="shared" si="3"/>
        <v>technology</v>
      </c>
      <c r="R104" t="str">
        <f t="shared" si="4"/>
        <v>wearables</v>
      </c>
      <c r="S104" s="11">
        <v>43234</v>
      </c>
      <c r="T104" s="9">
        <f t="shared" si="5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>(E105/D105) * 100</f>
        <v>24.610000000000003</v>
      </c>
      <c r="P105">
        <f>E105/G105</f>
        <v>66.513513513513516</v>
      </c>
      <c r="Q105" t="str">
        <f t="shared" si="3"/>
        <v>music</v>
      </c>
      <c r="R105" t="str">
        <f t="shared" si="4"/>
        <v>electric music</v>
      </c>
      <c r="S105" s="11">
        <v>40475</v>
      </c>
      <c r="T105" s="9">
        <f t="shared" si="5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>(E106/D106) * 100</f>
        <v>143.14010067114094</v>
      </c>
      <c r="P106">
        <f>E106/G106</f>
        <v>89.005216484089729</v>
      </c>
      <c r="Q106" t="str">
        <f t="shared" si="3"/>
        <v>music</v>
      </c>
      <c r="R106" t="str">
        <f t="shared" si="4"/>
        <v>indie rock</v>
      </c>
      <c r="S106" s="11">
        <v>42878</v>
      </c>
      <c r="T106" s="9">
        <f t="shared" si="5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>(E107/D107) * 100</f>
        <v>144.54411764705884</v>
      </c>
      <c r="P107">
        <f>E107/G107</f>
        <v>103.46315789473684</v>
      </c>
      <c r="Q107" t="str">
        <f t="shared" si="3"/>
        <v>technology</v>
      </c>
      <c r="R107" t="str">
        <f t="shared" si="4"/>
        <v>web</v>
      </c>
      <c r="S107" s="11">
        <v>41366</v>
      </c>
      <c r="T107" s="9">
        <f t="shared" si="5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>(E108/D108) * 100</f>
        <v>359.12820512820514</v>
      </c>
      <c r="P108">
        <f>E108/G108</f>
        <v>95.278911564625844</v>
      </c>
      <c r="Q108" t="str">
        <f t="shared" si="3"/>
        <v>theater</v>
      </c>
      <c r="R108" t="str">
        <f t="shared" si="4"/>
        <v>plays</v>
      </c>
      <c r="S108" s="11">
        <v>43716</v>
      </c>
      <c r="T108" s="9">
        <f t="shared" si="5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>(E109/D109) * 100</f>
        <v>186.48571428571427</v>
      </c>
      <c r="P109">
        <f>E109/G109</f>
        <v>75.895348837209298</v>
      </c>
      <c r="Q109" t="str">
        <f t="shared" si="3"/>
        <v>theater</v>
      </c>
      <c r="R109" t="str">
        <f t="shared" si="4"/>
        <v>plays</v>
      </c>
      <c r="S109" s="11">
        <v>43213</v>
      </c>
      <c r="T109" s="9">
        <f t="shared" si="5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>(E110/D110) * 100</f>
        <v>595.26666666666665</v>
      </c>
      <c r="P110">
        <f>E110/G110</f>
        <v>107.57831325301204</v>
      </c>
      <c r="Q110" t="str">
        <f t="shared" si="3"/>
        <v>film &amp; video</v>
      </c>
      <c r="R110" t="str">
        <f t="shared" si="4"/>
        <v>documentary</v>
      </c>
      <c r="S110" s="11">
        <v>41005</v>
      </c>
      <c r="T110" s="9">
        <f t="shared" si="5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>(E111/D111) * 100</f>
        <v>59.21153846153846</v>
      </c>
      <c r="P111">
        <f>E111/G111</f>
        <v>51.31666666666667</v>
      </c>
      <c r="Q111" t="str">
        <f t="shared" si="3"/>
        <v>film &amp; video</v>
      </c>
      <c r="R111" t="str">
        <f t="shared" si="4"/>
        <v>television</v>
      </c>
      <c r="S111" s="11">
        <v>41651</v>
      </c>
      <c r="T111" s="9">
        <f t="shared" si="5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>(E112/D112) * 100</f>
        <v>14.962780898876405</v>
      </c>
      <c r="P112">
        <f>E112/G112</f>
        <v>71.983108108108112</v>
      </c>
      <c r="Q112" t="str">
        <f t="shared" si="3"/>
        <v>food</v>
      </c>
      <c r="R112" t="str">
        <f t="shared" si="4"/>
        <v>food trucks</v>
      </c>
      <c r="S112" s="11">
        <v>43354</v>
      </c>
      <c r="T112" s="9">
        <f t="shared" si="5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>(E113/D113) * 100</f>
        <v>119.95602605863192</v>
      </c>
      <c r="P113">
        <f>E113/G113</f>
        <v>108.95414201183432</v>
      </c>
      <c r="Q113" t="str">
        <f t="shared" si="3"/>
        <v>publishing</v>
      </c>
      <c r="R113" t="str">
        <f t="shared" si="4"/>
        <v>radio &amp; podcasts</v>
      </c>
      <c r="S113" s="11">
        <v>41174</v>
      </c>
      <c r="T113" s="9">
        <f t="shared" si="5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>(E114/D114) * 100</f>
        <v>268.82978723404256</v>
      </c>
      <c r="P114">
        <f>E114/G114</f>
        <v>35</v>
      </c>
      <c r="Q114" t="str">
        <f t="shared" si="3"/>
        <v>technology</v>
      </c>
      <c r="R114" t="str">
        <f t="shared" si="4"/>
        <v>web</v>
      </c>
      <c r="S114" s="11">
        <v>41875</v>
      </c>
      <c r="T114" s="9">
        <f t="shared" si="5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>(E115/D115) * 100</f>
        <v>376.87878787878788</v>
      </c>
      <c r="P115">
        <f>E115/G115</f>
        <v>94.938931297709928</v>
      </c>
      <c r="Q115" t="str">
        <f t="shared" si="3"/>
        <v>food</v>
      </c>
      <c r="R115" t="str">
        <f t="shared" si="4"/>
        <v>food trucks</v>
      </c>
      <c r="S115" s="11">
        <v>42990</v>
      </c>
      <c r="T115" s="9">
        <f t="shared" si="5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>(E116/D116) * 100</f>
        <v>727.15789473684208</v>
      </c>
      <c r="P116">
        <f>E116/G116</f>
        <v>109.65079365079364</v>
      </c>
      <c r="Q116" t="str">
        <f t="shared" si="3"/>
        <v>technology</v>
      </c>
      <c r="R116" t="str">
        <f t="shared" si="4"/>
        <v>wearables</v>
      </c>
      <c r="S116" s="11">
        <v>43564</v>
      </c>
      <c r="T116" s="9">
        <f t="shared" si="5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>(E117/D117) * 100</f>
        <v>87.211757648470297</v>
      </c>
      <c r="P117">
        <f>E117/G117</f>
        <v>44.001815980629537</v>
      </c>
      <c r="Q117" t="str">
        <f t="shared" si="3"/>
        <v>publishing</v>
      </c>
      <c r="R117" t="str">
        <f t="shared" si="4"/>
        <v>fiction</v>
      </c>
      <c r="S117" s="11">
        <v>43056</v>
      </c>
      <c r="T117" s="9">
        <f t="shared" si="5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>(E118/D118) * 100</f>
        <v>88</v>
      </c>
      <c r="P118">
        <f>E118/G118</f>
        <v>86.794520547945211</v>
      </c>
      <c r="Q118" t="str">
        <f t="shared" si="3"/>
        <v>theater</v>
      </c>
      <c r="R118" t="str">
        <f t="shared" si="4"/>
        <v>plays</v>
      </c>
      <c r="S118" s="11">
        <v>42265</v>
      </c>
      <c r="T118" s="9">
        <f t="shared" si="5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>(E119/D119) * 100</f>
        <v>173.9387755102041</v>
      </c>
      <c r="P119">
        <f>E119/G119</f>
        <v>30.992727272727272</v>
      </c>
      <c r="Q119" t="str">
        <f t="shared" si="3"/>
        <v>film &amp; video</v>
      </c>
      <c r="R119" t="str">
        <f t="shared" si="4"/>
        <v>television</v>
      </c>
      <c r="S119" s="11">
        <v>40808</v>
      </c>
      <c r="T119" s="9">
        <f t="shared" si="5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>(E120/D120) * 100</f>
        <v>117.61111111111111</v>
      </c>
      <c r="P120">
        <f>E120/G120</f>
        <v>94.791044776119406</v>
      </c>
      <c r="Q120" t="str">
        <f t="shared" si="3"/>
        <v>photography</v>
      </c>
      <c r="R120" t="str">
        <f t="shared" si="4"/>
        <v>photography books</v>
      </c>
      <c r="S120" s="11">
        <v>41665</v>
      </c>
      <c r="T120" s="9">
        <f t="shared" si="5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>(E121/D121) * 100</f>
        <v>214.96</v>
      </c>
      <c r="P121">
        <f>E121/G121</f>
        <v>69.79220779220779</v>
      </c>
      <c r="Q121" t="str">
        <f t="shared" si="3"/>
        <v>film &amp; video</v>
      </c>
      <c r="R121" t="str">
        <f t="shared" si="4"/>
        <v>documentary</v>
      </c>
      <c r="S121" s="11">
        <v>41806</v>
      </c>
      <c r="T121" s="9">
        <f t="shared" si="5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>(E122/D122) * 100</f>
        <v>149.49667110519306</v>
      </c>
      <c r="P122">
        <f>E122/G122</f>
        <v>63.003367003367003</v>
      </c>
      <c r="Q122" t="str">
        <f t="shared" si="3"/>
        <v>games</v>
      </c>
      <c r="R122" t="str">
        <f t="shared" si="4"/>
        <v>mobile games</v>
      </c>
      <c r="S122" s="11">
        <v>42111</v>
      </c>
      <c r="T122" s="9">
        <f t="shared" si="5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>(E123/D123) * 100</f>
        <v>219.33995584988963</v>
      </c>
      <c r="P123">
        <f>E123/G123</f>
        <v>110.0343300110742</v>
      </c>
      <c r="Q123" t="str">
        <f t="shared" si="3"/>
        <v>games</v>
      </c>
      <c r="R123" t="str">
        <f t="shared" si="4"/>
        <v>video games</v>
      </c>
      <c r="S123" s="11">
        <v>41917</v>
      </c>
      <c r="T123" s="9">
        <f t="shared" si="5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>(E124/D124) * 100</f>
        <v>64.367690058479525</v>
      </c>
      <c r="P124">
        <f>E124/G124</f>
        <v>25.997933274284026</v>
      </c>
      <c r="Q124" t="str">
        <f t="shared" si="3"/>
        <v>publishing</v>
      </c>
      <c r="R124" t="str">
        <f t="shared" si="4"/>
        <v>fiction</v>
      </c>
      <c r="S124" s="11">
        <v>41970</v>
      </c>
      <c r="T124" s="9">
        <f t="shared" si="5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>(E125/D125) * 100</f>
        <v>18.622397298818232</v>
      </c>
      <c r="P125">
        <f>E125/G125</f>
        <v>49.987915407854985</v>
      </c>
      <c r="Q125" t="str">
        <f t="shared" si="3"/>
        <v>theater</v>
      </c>
      <c r="R125" t="str">
        <f t="shared" si="4"/>
        <v>plays</v>
      </c>
      <c r="S125" s="11">
        <v>42332</v>
      </c>
      <c r="T125" s="9">
        <f t="shared" si="5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>(E126/D126) * 100</f>
        <v>367.76923076923077</v>
      </c>
      <c r="P126">
        <f>E126/G126</f>
        <v>101.72340425531915</v>
      </c>
      <c r="Q126" t="str">
        <f t="shared" si="3"/>
        <v>photography</v>
      </c>
      <c r="R126" t="str">
        <f t="shared" si="4"/>
        <v>photography books</v>
      </c>
      <c r="S126" s="11">
        <v>43598</v>
      </c>
      <c r="T126" s="9">
        <f t="shared" si="5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>(E127/D127) * 100</f>
        <v>159.90566037735849</v>
      </c>
      <c r="P127">
        <f>E127/G127</f>
        <v>47.083333333333336</v>
      </c>
      <c r="Q127" t="str">
        <f t="shared" si="3"/>
        <v>theater</v>
      </c>
      <c r="R127" t="str">
        <f t="shared" si="4"/>
        <v>plays</v>
      </c>
      <c r="S127" s="11">
        <v>43362</v>
      </c>
      <c r="T127" s="9">
        <f t="shared" si="5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>(E128/D128) * 100</f>
        <v>38.633185349611544</v>
      </c>
      <c r="P128">
        <f>E128/G128</f>
        <v>89.944444444444443</v>
      </c>
      <c r="Q128" t="str">
        <f t="shared" si="3"/>
        <v>theater</v>
      </c>
      <c r="R128" t="str">
        <f t="shared" si="4"/>
        <v>plays</v>
      </c>
      <c r="S128" s="11">
        <v>42596</v>
      </c>
      <c r="T128" s="9">
        <f t="shared" si="5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>(E129/D129) * 100</f>
        <v>51.42151162790698</v>
      </c>
      <c r="P129">
        <f>E129/G129</f>
        <v>78.96875</v>
      </c>
      <c r="Q129" t="str">
        <f t="shared" si="3"/>
        <v>theater</v>
      </c>
      <c r="R129" t="str">
        <f t="shared" si="4"/>
        <v>plays</v>
      </c>
      <c r="S129" s="11">
        <v>40310</v>
      </c>
      <c r="T129" s="9">
        <f t="shared" si="5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>(E130/D130) * 100</f>
        <v>60.334277620396605</v>
      </c>
      <c r="P130">
        <f>E130/G130</f>
        <v>80.067669172932327</v>
      </c>
      <c r="Q130" t="str">
        <f t="shared" si="3"/>
        <v>music</v>
      </c>
      <c r="R130" t="str">
        <f t="shared" si="4"/>
        <v>rock</v>
      </c>
      <c r="S130" s="11">
        <v>40417</v>
      </c>
      <c r="T130" s="9">
        <f t="shared" si="5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>(E131/D131) * 100</f>
        <v>3.202693602693603</v>
      </c>
      <c r="P131">
        <f>E131/G131</f>
        <v>86.472727272727269</v>
      </c>
      <c r="Q131" t="str">
        <f t="shared" ref="Q131:Q194" si="6">LEFT(N131,FIND("/",N131)-1)</f>
        <v>food</v>
      </c>
      <c r="R131" t="str">
        <f t="shared" ref="R131:R194" si="7">MID(N131,FIND("/",N131)+1,LEN(N131)-FIND("/",N131))</f>
        <v>food trucks</v>
      </c>
      <c r="S131" s="11">
        <v>42038</v>
      </c>
      <c r="T131" s="9">
        <f t="shared" ref="T131:T194" si="8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>(E132/D132) * 100</f>
        <v>155.46875</v>
      </c>
      <c r="P132">
        <f>E132/G132</f>
        <v>28.001876172607879</v>
      </c>
      <c r="Q132" t="str">
        <f t="shared" si="6"/>
        <v>film &amp; video</v>
      </c>
      <c r="R132" t="str">
        <f t="shared" si="7"/>
        <v>drama</v>
      </c>
      <c r="S132" s="11">
        <v>40842</v>
      </c>
      <c r="T132" s="9">
        <f t="shared" si="8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>(E133/D133) * 100</f>
        <v>100.85974499089254</v>
      </c>
      <c r="P133">
        <f>E133/G133</f>
        <v>67.996725337699544</v>
      </c>
      <c r="Q133" t="str">
        <f t="shared" si="6"/>
        <v>technology</v>
      </c>
      <c r="R133" t="str">
        <f t="shared" si="7"/>
        <v>web</v>
      </c>
      <c r="S133" s="11">
        <v>41607</v>
      </c>
      <c r="T133" s="9">
        <f t="shared" si="8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>(E134/D134) * 100</f>
        <v>116.18181818181819</v>
      </c>
      <c r="P134">
        <f>E134/G134</f>
        <v>43.078651685393261</v>
      </c>
      <c r="Q134" t="str">
        <f t="shared" si="6"/>
        <v>theater</v>
      </c>
      <c r="R134" t="str">
        <f t="shared" si="7"/>
        <v>plays</v>
      </c>
      <c r="S134" s="11">
        <v>43112</v>
      </c>
      <c r="T134" s="9">
        <f t="shared" si="8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>(E135/D135) * 100</f>
        <v>310.77777777777777</v>
      </c>
      <c r="P135">
        <f>E135/G135</f>
        <v>87.95597484276729</v>
      </c>
      <c r="Q135" t="str">
        <f t="shared" si="6"/>
        <v>music</v>
      </c>
      <c r="R135" t="str">
        <f t="shared" si="7"/>
        <v>world music</v>
      </c>
      <c r="S135" s="11">
        <v>40767</v>
      </c>
      <c r="T135" s="9">
        <f t="shared" si="8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>(E136/D136) * 100</f>
        <v>89.73668341708543</v>
      </c>
      <c r="P136">
        <f>E136/G136</f>
        <v>94.987234042553197</v>
      </c>
      <c r="Q136" t="str">
        <f t="shared" si="6"/>
        <v>film &amp; video</v>
      </c>
      <c r="R136" t="str">
        <f t="shared" si="7"/>
        <v>documentary</v>
      </c>
      <c r="S136" s="11">
        <v>40713</v>
      </c>
      <c r="T136" s="9">
        <f t="shared" si="8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>(E137/D137) * 100</f>
        <v>71.27272727272728</v>
      </c>
      <c r="P137">
        <f>E137/G137</f>
        <v>46.905982905982903</v>
      </c>
      <c r="Q137" t="str">
        <f t="shared" si="6"/>
        <v>theater</v>
      </c>
      <c r="R137" t="str">
        <f t="shared" si="7"/>
        <v>plays</v>
      </c>
      <c r="S137" s="11">
        <v>41340</v>
      </c>
      <c r="T137" s="9">
        <f t="shared" si="8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>(E138/D138) * 100</f>
        <v>3.2862318840579712</v>
      </c>
      <c r="P138">
        <f>E138/G138</f>
        <v>46.913793103448278</v>
      </c>
      <c r="Q138" t="str">
        <f t="shared" si="6"/>
        <v>film &amp; video</v>
      </c>
      <c r="R138" t="str">
        <f t="shared" si="7"/>
        <v>drama</v>
      </c>
      <c r="S138" s="11">
        <v>41797</v>
      </c>
      <c r="T138" s="9">
        <f t="shared" si="8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>(E139/D139) * 100</f>
        <v>261.77777777777777</v>
      </c>
      <c r="P139">
        <f>E139/G139</f>
        <v>94.24</v>
      </c>
      <c r="Q139" t="str">
        <f t="shared" si="6"/>
        <v>publishing</v>
      </c>
      <c r="R139" t="str">
        <f t="shared" si="7"/>
        <v>nonfiction</v>
      </c>
      <c r="S139" s="11">
        <v>40457</v>
      </c>
      <c r="T139" s="9">
        <f t="shared" si="8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>(E140/D140) * 100</f>
        <v>96</v>
      </c>
      <c r="P140">
        <f>E140/G140</f>
        <v>80.139130434782615</v>
      </c>
      <c r="Q140" t="str">
        <f t="shared" si="6"/>
        <v>games</v>
      </c>
      <c r="R140" t="str">
        <f t="shared" si="7"/>
        <v>mobile games</v>
      </c>
      <c r="S140" s="11">
        <v>41180</v>
      </c>
      <c r="T140" s="9">
        <f t="shared" si="8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>(E141/D141) * 100</f>
        <v>20.896851248642779</v>
      </c>
      <c r="P141">
        <f>E141/G141</f>
        <v>59.036809815950917</v>
      </c>
      <c r="Q141" t="str">
        <f t="shared" si="6"/>
        <v>technology</v>
      </c>
      <c r="R141" t="str">
        <f t="shared" si="7"/>
        <v>wearables</v>
      </c>
      <c r="S141" s="11">
        <v>42115</v>
      </c>
      <c r="T141" s="9">
        <f t="shared" si="8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>(E142/D142) * 100</f>
        <v>223.16363636363636</v>
      </c>
      <c r="P142">
        <f>E142/G142</f>
        <v>65.989247311827953</v>
      </c>
      <c r="Q142" t="str">
        <f t="shared" si="6"/>
        <v>film &amp; video</v>
      </c>
      <c r="R142" t="str">
        <f t="shared" si="7"/>
        <v>documentary</v>
      </c>
      <c r="S142" s="11">
        <v>43156</v>
      </c>
      <c r="T142" s="9">
        <f t="shared" si="8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>(E143/D143) * 100</f>
        <v>101.59097978227061</v>
      </c>
      <c r="P143">
        <f>E143/G143</f>
        <v>60.992530345471522</v>
      </c>
      <c r="Q143" t="str">
        <f t="shared" si="6"/>
        <v>technology</v>
      </c>
      <c r="R143" t="str">
        <f t="shared" si="7"/>
        <v>web</v>
      </c>
      <c r="S143" s="11">
        <v>42167</v>
      </c>
      <c r="T143" s="9">
        <f t="shared" si="8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>(E144/D144) * 100</f>
        <v>230.03999999999996</v>
      </c>
      <c r="P144">
        <f>E144/G144</f>
        <v>98.307692307692307</v>
      </c>
      <c r="Q144" t="str">
        <f t="shared" si="6"/>
        <v>technology</v>
      </c>
      <c r="R144" t="str">
        <f t="shared" si="7"/>
        <v>web</v>
      </c>
      <c r="S144" s="11">
        <v>41005</v>
      </c>
      <c r="T144" s="9">
        <f t="shared" si="8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>(E145/D145) * 100</f>
        <v>135.59259259259261</v>
      </c>
      <c r="P145">
        <f>E145/G145</f>
        <v>104.6</v>
      </c>
      <c r="Q145" t="str">
        <f t="shared" si="6"/>
        <v>music</v>
      </c>
      <c r="R145" t="str">
        <f t="shared" si="7"/>
        <v>indie rock</v>
      </c>
      <c r="S145" s="11">
        <v>40357</v>
      </c>
      <c r="T145" s="9">
        <f t="shared" si="8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>(E146/D146) * 100</f>
        <v>129.1</v>
      </c>
      <c r="P146">
        <f>E146/G146</f>
        <v>86.066666666666663</v>
      </c>
      <c r="Q146" t="str">
        <f t="shared" si="6"/>
        <v>theater</v>
      </c>
      <c r="R146" t="str">
        <f t="shared" si="7"/>
        <v>plays</v>
      </c>
      <c r="S146" s="11">
        <v>43633</v>
      </c>
      <c r="T146" s="9">
        <f t="shared" si="8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>(E147/D147) * 100</f>
        <v>236.512</v>
      </c>
      <c r="P147">
        <f>E147/G147</f>
        <v>76.989583333333329</v>
      </c>
      <c r="Q147" t="str">
        <f t="shared" si="6"/>
        <v>technology</v>
      </c>
      <c r="R147" t="str">
        <f t="shared" si="7"/>
        <v>wearables</v>
      </c>
      <c r="S147" s="11">
        <v>41889</v>
      </c>
      <c r="T147" s="9">
        <f t="shared" si="8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>(E148/D148) * 100</f>
        <v>17.25</v>
      </c>
      <c r="P148">
        <f>E148/G148</f>
        <v>29.764705882352942</v>
      </c>
      <c r="Q148" t="str">
        <f t="shared" si="6"/>
        <v>theater</v>
      </c>
      <c r="R148" t="str">
        <f t="shared" si="7"/>
        <v>plays</v>
      </c>
      <c r="S148" s="11">
        <v>40855</v>
      </c>
      <c r="T148" s="9">
        <f t="shared" si="8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>(E149/D149) * 100</f>
        <v>112.49397590361446</v>
      </c>
      <c r="P149">
        <f>E149/G149</f>
        <v>46.91959798994975</v>
      </c>
      <c r="Q149" t="str">
        <f t="shared" si="6"/>
        <v>theater</v>
      </c>
      <c r="R149" t="str">
        <f t="shared" si="7"/>
        <v>plays</v>
      </c>
      <c r="S149" s="11">
        <v>42534</v>
      </c>
      <c r="T149" s="9">
        <f t="shared" si="8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>(E150/D150) * 100</f>
        <v>121.02150537634408</v>
      </c>
      <c r="P150">
        <f>E150/G150</f>
        <v>105.18691588785046</v>
      </c>
      <c r="Q150" t="str">
        <f t="shared" si="6"/>
        <v>technology</v>
      </c>
      <c r="R150" t="str">
        <f t="shared" si="7"/>
        <v>wearables</v>
      </c>
      <c r="S150" s="11">
        <v>42941</v>
      </c>
      <c r="T150" s="9">
        <f t="shared" si="8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>(E151/D151) * 100</f>
        <v>219.87096774193549</v>
      </c>
      <c r="P151">
        <f>E151/G151</f>
        <v>69.907692307692301</v>
      </c>
      <c r="Q151" t="str">
        <f t="shared" si="6"/>
        <v>music</v>
      </c>
      <c r="R151" t="str">
        <f t="shared" si="7"/>
        <v>indie rock</v>
      </c>
      <c r="S151" s="11">
        <v>41275</v>
      </c>
      <c r="T151" s="9">
        <f t="shared" si="8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>(E152/D152) * 100</f>
        <v>1</v>
      </c>
      <c r="P152">
        <f>E152/G152</f>
        <v>1</v>
      </c>
      <c r="Q152" t="str">
        <f t="shared" si="6"/>
        <v>music</v>
      </c>
      <c r="R152" t="str">
        <f t="shared" si="7"/>
        <v>rock</v>
      </c>
      <c r="S152" s="11">
        <v>43450</v>
      </c>
      <c r="T152" s="9">
        <f t="shared" si="8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>(E153/D153) * 100</f>
        <v>64.166909620991248</v>
      </c>
      <c r="P153">
        <f>E153/G153</f>
        <v>60.011588275391958</v>
      </c>
      <c r="Q153" t="str">
        <f t="shared" si="6"/>
        <v>music</v>
      </c>
      <c r="R153" t="str">
        <f t="shared" si="7"/>
        <v>electric music</v>
      </c>
      <c r="S153" s="11">
        <v>41799</v>
      </c>
      <c r="T153" s="9">
        <f t="shared" si="8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>(E154/D154) * 100</f>
        <v>423.06746987951806</v>
      </c>
      <c r="P154">
        <f>E154/G154</f>
        <v>52.006220379146917</v>
      </c>
      <c r="Q154" t="str">
        <f t="shared" si="6"/>
        <v>music</v>
      </c>
      <c r="R154" t="str">
        <f t="shared" si="7"/>
        <v>indie rock</v>
      </c>
      <c r="S154" s="11">
        <v>42783</v>
      </c>
      <c r="T154" s="9">
        <f t="shared" si="8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>(E155/D155) * 100</f>
        <v>92.984160506863773</v>
      </c>
      <c r="P155">
        <f>E155/G155</f>
        <v>31.000176025347649</v>
      </c>
      <c r="Q155" t="str">
        <f t="shared" si="6"/>
        <v>theater</v>
      </c>
      <c r="R155" t="str">
        <f t="shared" si="7"/>
        <v>plays</v>
      </c>
      <c r="S155" s="11">
        <v>41201</v>
      </c>
      <c r="T155" s="9">
        <f t="shared" si="8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>(E156/D156) * 100</f>
        <v>58.756567425569173</v>
      </c>
      <c r="P156">
        <f>E156/G156</f>
        <v>95.042492917847028</v>
      </c>
      <c r="Q156" t="str">
        <f t="shared" si="6"/>
        <v>music</v>
      </c>
      <c r="R156" t="str">
        <f t="shared" si="7"/>
        <v>indie rock</v>
      </c>
      <c r="S156" s="11">
        <v>42502</v>
      </c>
      <c r="T156" s="9">
        <f t="shared" si="8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>(E157/D157) * 100</f>
        <v>65.022222222222226</v>
      </c>
      <c r="P157">
        <f>E157/G157</f>
        <v>75.968174204355108</v>
      </c>
      <c r="Q157" t="str">
        <f t="shared" si="6"/>
        <v>theater</v>
      </c>
      <c r="R157" t="str">
        <f t="shared" si="7"/>
        <v>plays</v>
      </c>
      <c r="S157" s="11">
        <v>40262</v>
      </c>
      <c r="T157" s="9">
        <f t="shared" si="8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>(E158/D158) * 100</f>
        <v>73.939560439560438</v>
      </c>
      <c r="P158">
        <f>E158/G158</f>
        <v>71.013192612137203</v>
      </c>
      <c r="Q158" t="str">
        <f t="shared" si="6"/>
        <v>music</v>
      </c>
      <c r="R158" t="str">
        <f t="shared" si="7"/>
        <v>rock</v>
      </c>
      <c r="S158" s="11">
        <v>43743</v>
      </c>
      <c r="T158" s="9">
        <f t="shared" si="8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>(E159/D159) * 100</f>
        <v>52.666666666666664</v>
      </c>
      <c r="P159">
        <f>E159/G159</f>
        <v>73.733333333333334</v>
      </c>
      <c r="Q159" t="str">
        <f t="shared" si="6"/>
        <v>photography</v>
      </c>
      <c r="R159" t="str">
        <f t="shared" si="7"/>
        <v>photography books</v>
      </c>
      <c r="S159" s="11">
        <v>41638</v>
      </c>
      <c r="T159" s="9">
        <f t="shared" si="8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>(E160/D160) * 100</f>
        <v>220.95238095238096</v>
      </c>
      <c r="P160">
        <f>E160/G160</f>
        <v>113.17073170731707</v>
      </c>
      <c r="Q160" t="str">
        <f t="shared" si="6"/>
        <v>music</v>
      </c>
      <c r="R160" t="str">
        <f t="shared" si="7"/>
        <v>rock</v>
      </c>
      <c r="S160" s="11">
        <v>42346</v>
      </c>
      <c r="T160" s="9">
        <f t="shared" si="8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>(E161/D161) * 100</f>
        <v>100.01150627615063</v>
      </c>
      <c r="P161">
        <f>E161/G161</f>
        <v>105.00933552992861</v>
      </c>
      <c r="Q161" t="str">
        <f t="shared" si="6"/>
        <v>theater</v>
      </c>
      <c r="R161" t="str">
        <f t="shared" si="7"/>
        <v>plays</v>
      </c>
      <c r="S161" s="11">
        <v>43551</v>
      </c>
      <c r="T161" s="9">
        <f t="shared" si="8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>(E162/D162) * 100</f>
        <v>162.3125</v>
      </c>
      <c r="P162">
        <f>E162/G162</f>
        <v>79.176829268292678</v>
      </c>
      <c r="Q162" t="str">
        <f t="shared" si="6"/>
        <v>technology</v>
      </c>
      <c r="R162" t="str">
        <f t="shared" si="7"/>
        <v>wearables</v>
      </c>
      <c r="S162" s="11">
        <v>43582</v>
      </c>
      <c r="T162" s="9">
        <f t="shared" si="8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>(E163/D163) * 100</f>
        <v>78.181818181818187</v>
      </c>
      <c r="P163">
        <f>E163/G163</f>
        <v>57.333333333333336</v>
      </c>
      <c r="Q163" t="str">
        <f t="shared" si="6"/>
        <v>technology</v>
      </c>
      <c r="R163" t="str">
        <f t="shared" si="7"/>
        <v>web</v>
      </c>
      <c r="S163" s="11">
        <v>42270</v>
      </c>
      <c r="T163" s="9">
        <f t="shared" si="8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>(E164/D164) * 100</f>
        <v>149.73770491803279</v>
      </c>
      <c r="P164">
        <f>E164/G164</f>
        <v>58.178343949044589</v>
      </c>
      <c r="Q164" t="str">
        <f t="shared" si="6"/>
        <v>music</v>
      </c>
      <c r="R164" t="str">
        <f t="shared" si="7"/>
        <v>rock</v>
      </c>
      <c r="S164" s="11">
        <v>43442</v>
      </c>
      <c r="T164" s="9">
        <f t="shared" si="8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>(E165/D165) * 100</f>
        <v>253.25714285714284</v>
      </c>
      <c r="P165">
        <f>E165/G165</f>
        <v>36.032520325203251</v>
      </c>
      <c r="Q165" t="str">
        <f t="shared" si="6"/>
        <v>photography</v>
      </c>
      <c r="R165" t="str">
        <f t="shared" si="7"/>
        <v>photography books</v>
      </c>
      <c r="S165" s="11">
        <v>43028</v>
      </c>
      <c r="T165" s="9">
        <f t="shared" si="8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>(E166/D166) * 100</f>
        <v>100.16943521594683</v>
      </c>
      <c r="P166">
        <f>E166/G166</f>
        <v>107.99068767908309</v>
      </c>
      <c r="Q166" t="str">
        <f t="shared" si="6"/>
        <v>theater</v>
      </c>
      <c r="R166" t="str">
        <f t="shared" si="7"/>
        <v>plays</v>
      </c>
      <c r="S166" s="11">
        <v>43016</v>
      </c>
      <c r="T166" s="9">
        <f t="shared" si="8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>(E167/D167) * 100</f>
        <v>121.99004424778761</v>
      </c>
      <c r="P167">
        <f>E167/G167</f>
        <v>44.005985634477256</v>
      </c>
      <c r="Q167" t="str">
        <f t="shared" si="6"/>
        <v>technology</v>
      </c>
      <c r="R167" t="str">
        <f t="shared" si="7"/>
        <v>web</v>
      </c>
      <c r="S167" s="11">
        <v>42948</v>
      </c>
      <c r="T167" s="9">
        <f t="shared" si="8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>(E168/D168) * 100</f>
        <v>137.13265306122449</v>
      </c>
      <c r="P168">
        <f>E168/G168</f>
        <v>55.077868852459019</v>
      </c>
      <c r="Q168" t="str">
        <f t="shared" si="6"/>
        <v>photography</v>
      </c>
      <c r="R168" t="str">
        <f t="shared" si="7"/>
        <v>photography books</v>
      </c>
      <c r="S168" s="11">
        <v>40534</v>
      </c>
      <c r="T168" s="9">
        <f t="shared" si="8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>(E169/D169) * 100</f>
        <v>415.53846153846149</v>
      </c>
      <c r="P169">
        <f>E169/G169</f>
        <v>74</v>
      </c>
      <c r="Q169" t="str">
        <f t="shared" si="6"/>
        <v>theater</v>
      </c>
      <c r="R169" t="str">
        <f t="shared" si="7"/>
        <v>plays</v>
      </c>
      <c r="S169" s="11">
        <v>41435</v>
      </c>
      <c r="T169" s="9">
        <f t="shared" si="8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>(E170/D170) * 100</f>
        <v>31.30913348946136</v>
      </c>
      <c r="P170">
        <f>E170/G170</f>
        <v>41.996858638743454</v>
      </c>
      <c r="Q170" t="str">
        <f t="shared" si="6"/>
        <v>music</v>
      </c>
      <c r="R170" t="str">
        <f t="shared" si="7"/>
        <v>indie rock</v>
      </c>
      <c r="S170" s="11">
        <v>43518</v>
      </c>
      <c r="T170" s="9">
        <f t="shared" si="8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>(E171/D171) * 100</f>
        <v>424.08154506437768</v>
      </c>
      <c r="P171">
        <f>E171/G171</f>
        <v>77.988161010260455</v>
      </c>
      <c r="Q171" t="str">
        <f t="shared" si="6"/>
        <v>film &amp; video</v>
      </c>
      <c r="R171" t="str">
        <f t="shared" si="7"/>
        <v>shorts</v>
      </c>
      <c r="S171" s="11">
        <v>41077</v>
      </c>
      <c r="T171" s="9">
        <f t="shared" si="8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>(E172/D172) * 100</f>
        <v>2.93886230728336</v>
      </c>
      <c r="P172">
        <f>E172/G172</f>
        <v>82.507462686567166</v>
      </c>
      <c r="Q172" t="str">
        <f t="shared" si="6"/>
        <v>music</v>
      </c>
      <c r="R172" t="str">
        <f t="shared" si="7"/>
        <v>indie rock</v>
      </c>
      <c r="S172" s="11">
        <v>42950</v>
      </c>
      <c r="T172" s="9">
        <f t="shared" si="8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>(E173/D173) * 100</f>
        <v>10.63265306122449</v>
      </c>
      <c r="P173">
        <f>E173/G173</f>
        <v>104.2</v>
      </c>
      <c r="Q173" t="str">
        <f t="shared" si="6"/>
        <v>publishing</v>
      </c>
      <c r="R173" t="str">
        <f t="shared" si="7"/>
        <v>translations</v>
      </c>
      <c r="S173" s="11">
        <v>41718</v>
      </c>
      <c r="T173" s="9">
        <f t="shared" si="8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>(E174/D174) * 100</f>
        <v>82.875</v>
      </c>
      <c r="P174">
        <f>E174/G174</f>
        <v>25.5</v>
      </c>
      <c r="Q174" t="str">
        <f t="shared" si="6"/>
        <v>film &amp; video</v>
      </c>
      <c r="R174" t="str">
        <f t="shared" si="7"/>
        <v>documentary</v>
      </c>
      <c r="S174" s="11">
        <v>41839</v>
      </c>
      <c r="T174" s="9">
        <f t="shared" si="8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>(E175/D175) * 100</f>
        <v>163.01447776628748</v>
      </c>
      <c r="P175">
        <f>E175/G175</f>
        <v>100.98334401024984</v>
      </c>
      <c r="Q175" t="str">
        <f t="shared" si="6"/>
        <v>theater</v>
      </c>
      <c r="R175" t="str">
        <f t="shared" si="7"/>
        <v>plays</v>
      </c>
      <c r="S175" s="11">
        <v>41412</v>
      </c>
      <c r="T175" s="9">
        <f t="shared" si="8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>(E176/D176) * 100</f>
        <v>894.66666666666674</v>
      </c>
      <c r="P176">
        <f>E176/G176</f>
        <v>111.83333333333333</v>
      </c>
      <c r="Q176" t="str">
        <f t="shared" si="6"/>
        <v>technology</v>
      </c>
      <c r="R176" t="str">
        <f t="shared" si="7"/>
        <v>wearables</v>
      </c>
      <c r="S176" s="11">
        <v>42282</v>
      </c>
      <c r="T176" s="9">
        <f t="shared" si="8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>(E177/D177) * 100</f>
        <v>26.191501103752756</v>
      </c>
      <c r="P177">
        <f>E177/G177</f>
        <v>41.999115044247787</v>
      </c>
      <c r="Q177" t="str">
        <f t="shared" si="6"/>
        <v>theater</v>
      </c>
      <c r="R177" t="str">
        <f t="shared" si="7"/>
        <v>plays</v>
      </c>
      <c r="S177" s="11">
        <v>42613</v>
      </c>
      <c r="T177" s="9">
        <f t="shared" si="8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>(E178/D178) * 100</f>
        <v>74.834782608695647</v>
      </c>
      <c r="P178">
        <f>E178/G178</f>
        <v>110.05115089514067</v>
      </c>
      <c r="Q178" t="str">
        <f t="shared" si="6"/>
        <v>theater</v>
      </c>
      <c r="R178" t="str">
        <f t="shared" si="7"/>
        <v>plays</v>
      </c>
      <c r="S178" s="11">
        <v>42616</v>
      </c>
      <c r="T178" s="9">
        <f t="shared" si="8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>(E179/D179) * 100</f>
        <v>416.47680412371136</v>
      </c>
      <c r="P179">
        <f>E179/G179</f>
        <v>58.997079225994888</v>
      </c>
      <c r="Q179" t="str">
        <f t="shared" si="6"/>
        <v>theater</v>
      </c>
      <c r="R179" t="str">
        <f t="shared" si="7"/>
        <v>plays</v>
      </c>
      <c r="S179" s="11">
        <v>40497</v>
      </c>
      <c r="T179" s="9">
        <f t="shared" si="8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>(E180/D180) * 100</f>
        <v>96.208333333333329</v>
      </c>
      <c r="P180">
        <f>E180/G180</f>
        <v>32.985714285714288</v>
      </c>
      <c r="Q180" t="str">
        <f t="shared" si="6"/>
        <v>food</v>
      </c>
      <c r="R180" t="str">
        <f t="shared" si="7"/>
        <v>food trucks</v>
      </c>
      <c r="S180" s="11">
        <v>42999</v>
      </c>
      <c r="T180" s="9">
        <f t="shared" si="8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>(E181/D181) * 100</f>
        <v>357.71910112359546</v>
      </c>
      <c r="P181">
        <f>E181/G181</f>
        <v>45.005654509471306</v>
      </c>
      <c r="Q181" t="str">
        <f t="shared" si="6"/>
        <v>theater</v>
      </c>
      <c r="R181" t="str">
        <f t="shared" si="7"/>
        <v>plays</v>
      </c>
      <c r="S181" s="11">
        <v>41350</v>
      </c>
      <c r="T181" s="9">
        <f t="shared" si="8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>(E182/D182) * 100</f>
        <v>308.45714285714286</v>
      </c>
      <c r="P182">
        <f>E182/G182</f>
        <v>81.98196487897485</v>
      </c>
      <c r="Q182" t="str">
        <f t="shared" si="6"/>
        <v>technology</v>
      </c>
      <c r="R182" t="str">
        <f t="shared" si="7"/>
        <v>wearables</v>
      </c>
      <c r="S182" s="11">
        <v>40259</v>
      </c>
      <c r="T182" s="9">
        <f t="shared" si="8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>(E183/D183) * 100</f>
        <v>61.802325581395344</v>
      </c>
      <c r="P183">
        <f>E183/G183</f>
        <v>39.080882352941174</v>
      </c>
      <c r="Q183" t="str">
        <f t="shared" si="6"/>
        <v>technology</v>
      </c>
      <c r="R183" t="str">
        <f t="shared" si="7"/>
        <v>web</v>
      </c>
      <c r="S183" s="11">
        <v>43012</v>
      </c>
      <c r="T183" s="9">
        <f t="shared" si="8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>(E184/D184) * 100</f>
        <v>722.32472324723244</v>
      </c>
      <c r="P184">
        <f>E184/G184</f>
        <v>58.996383363471971</v>
      </c>
      <c r="Q184" t="str">
        <f t="shared" si="6"/>
        <v>theater</v>
      </c>
      <c r="R184" t="str">
        <f t="shared" si="7"/>
        <v>plays</v>
      </c>
      <c r="S184" s="11">
        <v>43631</v>
      </c>
      <c r="T184" s="9">
        <f t="shared" si="8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>(E185/D185) * 100</f>
        <v>69.117647058823522</v>
      </c>
      <c r="P185">
        <f>E185/G185</f>
        <v>40.988372093023258</v>
      </c>
      <c r="Q185" t="str">
        <f t="shared" si="6"/>
        <v>music</v>
      </c>
      <c r="R185" t="str">
        <f t="shared" si="7"/>
        <v>rock</v>
      </c>
      <c r="S185" s="11">
        <v>40430</v>
      </c>
      <c r="T185" s="9">
        <f t="shared" si="8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>(E186/D186) * 100</f>
        <v>293.05555555555554</v>
      </c>
      <c r="P186">
        <f>E186/G186</f>
        <v>31.029411764705884</v>
      </c>
      <c r="Q186" t="str">
        <f t="shared" si="6"/>
        <v>theater</v>
      </c>
      <c r="R186" t="str">
        <f t="shared" si="7"/>
        <v>plays</v>
      </c>
      <c r="S186" s="11">
        <v>43588</v>
      </c>
      <c r="T186" s="9">
        <f t="shared" si="8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>(E187/D187) * 100</f>
        <v>71.8</v>
      </c>
      <c r="P187">
        <f>E187/G187</f>
        <v>37.789473684210527</v>
      </c>
      <c r="Q187" t="str">
        <f t="shared" si="6"/>
        <v>film &amp; video</v>
      </c>
      <c r="R187" t="str">
        <f t="shared" si="7"/>
        <v>television</v>
      </c>
      <c r="S187" s="11">
        <v>43233</v>
      </c>
      <c r="T187" s="9">
        <f t="shared" si="8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>(E188/D188) * 100</f>
        <v>31.934684684684683</v>
      </c>
      <c r="P188">
        <f>E188/G188</f>
        <v>32.006772009029348</v>
      </c>
      <c r="Q188" t="str">
        <f t="shared" si="6"/>
        <v>theater</v>
      </c>
      <c r="R188" t="str">
        <f t="shared" si="7"/>
        <v>plays</v>
      </c>
      <c r="S188" s="11">
        <v>41782</v>
      </c>
      <c r="T188" s="9">
        <f t="shared" si="8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>(E189/D189) * 100</f>
        <v>229.87375415282392</v>
      </c>
      <c r="P189">
        <f>E189/G189</f>
        <v>95.966712898751737</v>
      </c>
      <c r="Q189" t="str">
        <f t="shared" si="6"/>
        <v>film &amp; video</v>
      </c>
      <c r="R189" t="str">
        <f t="shared" si="7"/>
        <v>shorts</v>
      </c>
      <c r="S189" s="11">
        <v>41328</v>
      </c>
      <c r="T189" s="9">
        <f t="shared" si="8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>(E190/D190) * 100</f>
        <v>32.012195121951223</v>
      </c>
      <c r="P190">
        <f>E190/G190</f>
        <v>75</v>
      </c>
      <c r="Q190" t="str">
        <f t="shared" si="6"/>
        <v>theater</v>
      </c>
      <c r="R190" t="str">
        <f t="shared" si="7"/>
        <v>plays</v>
      </c>
      <c r="S190" s="11">
        <v>41975</v>
      </c>
      <c r="T190" s="9">
        <f t="shared" si="8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>(E191/D191) * 100</f>
        <v>23.525352848928385</v>
      </c>
      <c r="P191">
        <f>E191/G191</f>
        <v>102.0498866213152</v>
      </c>
      <c r="Q191" t="str">
        <f t="shared" si="6"/>
        <v>theater</v>
      </c>
      <c r="R191" t="str">
        <f t="shared" si="7"/>
        <v>plays</v>
      </c>
      <c r="S191" s="11">
        <v>42433</v>
      </c>
      <c r="T191" s="9">
        <f t="shared" si="8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>(E192/D192) * 100</f>
        <v>68.594594594594597</v>
      </c>
      <c r="P192">
        <f>E192/G192</f>
        <v>105.75</v>
      </c>
      <c r="Q192" t="str">
        <f t="shared" si="6"/>
        <v>theater</v>
      </c>
      <c r="R192" t="str">
        <f t="shared" si="7"/>
        <v>plays</v>
      </c>
      <c r="S192" s="11">
        <v>41429</v>
      </c>
      <c r="T192" s="9">
        <f t="shared" si="8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>(E193/D193) * 100</f>
        <v>37.952380952380956</v>
      </c>
      <c r="P193">
        <f>E193/G193</f>
        <v>37.069767441860463</v>
      </c>
      <c r="Q193" t="str">
        <f t="shared" si="6"/>
        <v>theater</v>
      </c>
      <c r="R193" t="str">
        <f t="shared" si="7"/>
        <v>plays</v>
      </c>
      <c r="S193" s="11">
        <v>43536</v>
      </c>
      <c r="T193" s="9">
        <f t="shared" si="8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>(E194/D194) * 100</f>
        <v>19.992957746478872</v>
      </c>
      <c r="P194">
        <f>E194/G194</f>
        <v>35.049382716049379</v>
      </c>
      <c r="Q194" t="str">
        <f t="shared" si="6"/>
        <v>music</v>
      </c>
      <c r="R194" t="str">
        <f t="shared" si="7"/>
        <v>rock</v>
      </c>
      <c r="S194" s="11">
        <v>41817</v>
      </c>
      <c r="T194" s="9">
        <f t="shared" si="8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>(E195/D195) * 100</f>
        <v>45.636363636363633</v>
      </c>
      <c r="P195">
        <f>E195/G195</f>
        <v>46.338461538461537</v>
      </c>
      <c r="Q195" t="str">
        <f t="shared" ref="Q195:Q258" si="9">LEFT(N195,FIND("/",N195)-1)</f>
        <v>music</v>
      </c>
      <c r="R195" t="str">
        <f t="shared" ref="R195:R258" si="10">MID(N195,FIND("/",N195)+1,LEN(N195)-FIND("/",N195))</f>
        <v>indie rock</v>
      </c>
      <c r="S195" s="11">
        <v>43198</v>
      </c>
      <c r="T195" s="9">
        <f t="shared" ref="T195:T258" si="11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>(E196/D196) * 100</f>
        <v>122.7605633802817</v>
      </c>
      <c r="P196">
        <f>E196/G196</f>
        <v>69.174603174603178</v>
      </c>
      <c r="Q196" t="str">
        <f t="shared" si="9"/>
        <v>music</v>
      </c>
      <c r="R196" t="str">
        <f t="shared" si="10"/>
        <v>metal</v>
      </c>
      <c r="S196" s="11">
        <v>42261</v>
      </c>
      <c r="T196" s="9">
        <f t="shared" si="11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>(E197/D197) * 100</f>
        <v>361.75316455696202</v>
      </c>
      <c r="P197">
        <f>E197/G197</f>
        <v>109.07824427480917</v>
      </c>
      <c r="Q197" t="str">
        <f t="shared" si="9"/>
        <v>music</v>
      </c>
      <c r="R197" t="str">
        <f t="shared" si="10"/>
        <v>electric music</v>
      </c>
      <c r="S197" s="11">
        <v>43310</v>
      </c>
      <c r="T197" s="9">
        <f t="shared" si="11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>(E198/D198) * 100</f>
        <v>63.146341463414636</v>
      </c>
      <c r="P198">
        <f>E198/G198</f>
        <v>51.78</v>
      </c>
      <c r="Q198" t="str">
        <f t="shared" si="9"/>
        <v>technology</v>
      </c>
      <c r="R198" t="str">
        <f t="shared" si="10"/>
        <v>wearables</v>
      </c>
      <c r="S198" s="11">
        <v>42616</v>
      </c>
      <c r="T198" s="9">
        <f t="shared" si="11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>(E199/D199) * 100</f>
        <v>298.20475319926874</v>
      </c>
      <c r="P199">
        <f>E199/G199</f>
        <v>82.010055304172951</v>
      </c>
      <c r="Q199" t="str">
        <f t="shared" si="9"/>
        <v>film &amp; video</v>
      </c>
      <c r="R199" t="str">
        <f t="shared" si="10"/>
        <v>drama</v>
      </c>
      <c r="S199" s="11">
        <v>42909</v>
      </c>
      <c r="T199" s="9">
        <f t="shared" si="11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>(E200/D200) * 100</f>
        <v>9.5585443037974684</v>
      </c>
      <c r="P200">
        <f>E200/G200</f>
        <v>35.958333333333336</v>
      </c>
      <c r="Q200" t="str">
        <f t="shared" si="9"/>
        <v>music</v>
      </c>
      <c r="R200" t="str">
        <f t="shared" si="10"/>
        <v>electric music</v>
      </c>
      <c r="S200" s="11">
        <v>40396</v>
      </c>
      <c r="T200" s="9">
        <f t="shared" si="11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>(E201/D201) * 100</f>
        <v>53.777777777777779</v>
      </c>
      <c r="P201">
        <f>E201/G201</f>
        <v>74.461538461538467</v>
      </c>
      <c r="Q201" t="str">
        <f t="shared" si="9"/>
        <v>music</v>
      </c>
      <c r="R201" t="str">
        <f t="shared" si="10"/>
        <v>rock</v>
      </c>
      <c r="S201" s="11">
        <v>42192</v>
      </c>
      <c r="T201" s="9">
        <f t="shared" si="11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>(E202/D202) * 100</f>
        <v>2</v>
      </c>
      <c r="P202">
        <f>E202/G202</f>
        <v>2</v>
      </c>
      <c r="Q202" t="str">
        <f t="shared" si="9"/>
        <v>theater</v>
      </c>
      <c r="R202" t="str">
        <f t="shared" si="10"/>
        <v>plays</v>
      </c>
      <c r="S202" s="11">
        <v>40262</v>
      </c>
      <c r="T202" s="9">
        <f t="shared" si="11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>(E203/D203) * 100</f>
        <v>681.19047619047615</v>
      </c>
      <c r="P203">
        <f>E203/G203</f>
        <v>91.114649681528661</v>
      </c>
      <c r="Q203" t="str">
        <f t="shared" si="9"/>
        <v>technology</v>
      </c>
      <c r="R203" t="str">
        <f t="shared" si="10"/>
        <v>web</v>
      </c>
      <c r="S203" s="11">
        <v>41845</v>
      </c>
      <c r="T203" s="9">
        <f t="shared" si="11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>(E204/D204) * 100</f>
        <v>78.831325301204828</v>
      </c>
      <c r="P204">
        <f>E204/G204</f>
        <v>79.792682926829272</v>
      </c>
      <c r="Q204" t="str">
        <f t="shared" si="9"/>
        <v>food</v>
      </c>
      <c r="R204" t="str">
        <f t="shared" si="10"/>
        <v>food trucks</v>
      </c>
      <c r="S204" s="11">
        <v>40818</v>
      </c>
      <c r="T204" s="9">
        <f t="shared" si="11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>(E205/D205) * 100</f>
        <v>134.40792216817235</v>
      </c>
      <c r="P205">
        <f>E205/G205</f>
        <v>42.999777678968428</v>
      </c>
      <c r="Q205" t="str">
        <f t="shared" si="9"/>
        <v>theater</v>
      </c>
      <c r="R205" t="str">
        <f t="shared" si="10"/>
        <v>plays</v>
      </c>
      <c r="S205" s="11">
        <v>42752</v>
      </c>
      <c r="T205" s="9">
        <f t="shared" si="11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>(E206/D206) * 100</f>
        <v>3.3719999999999999</v>
      </c>
      <c r="P206">
        <f>E206/G206</f>
        <v>63.225000000000001</v>
      </c>
      <c r="Q206" t="str">
        <f t="shared" si="9"/>
        <v>music</v>
      </c>
      <c r="R206" t="str">
        <f t="shared" si="10"/>
        <v>jazz</v>
      </c>
      <c r="S206" s="11">
        <v>40636</v>
      </c>
      <c r="T206" s="9">
        <f t="shared" si="11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>(E207/D207) * 100</f>
        <v>431.84615384615387</v>
      </c>
      <c r="P207">
        <f>E207/G207</f>
        <v>70.174999999999997</v>
      </c>
      <c r="Q207" t="str">
        <f t="shared" si="9"/>
        <v>theater</v>
      </c>
      <c r="R207" t="str">
        <f t="shared" si="10"/>
        <v>plays</v>
      </c>
      <c r="S207" s="11">
        <v>43390</v>
      </c>
      <c r="T207" s="9">
        <f t="shared" si="11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>(E208/D208) * 100</f>
        <v>38.844444444444441</v>
      </c>
      <c r="P208">
        <f>E208/G208</f>
        <v>61.333333333333336</v>
      </c>
      <c r="Q208" t="str">
        <f t="shared" si="9"/>
        <v>publishing</v>
      </c>
      <c r="R208" t="str">
        <f t="shared" si="10"/>
        <v>fiction</v>
      </c>
      <c r="S208" s="11">
        <v>40236</v>
      </c>
      <c r="T208" s="9">
        <f t="shared" si="11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>(E209/D209) * 100</f>
        <v>425.7</v>
      </c>
      <c r="P209">
        <f>E209/G209</f>
        <v>99</v>
      </c>
      <c r="Q209" t="str">
        <f t="shared" si="9"/>
        <v>music</v>
      </c>
      <c r="R209" t="str">
        <f t="shared" si="10"/>
        <v>rock</v>
      </c>
      <c r="S209" s="11">
        <v>43340</v>
      </c>
      <c r="T209" s="9">
        <f t="shared" si="11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>(E210/D210) * 100</f>
        <v>101.12239715591672</v>
      </c>
      <c r="P210">
        <f>E210/G210</f>
        <v>96.984900146127615</v>
      </c>
      <c r="Q210" t="str">
        <f t="shared" si="9"/>
        <v>film &amp; video</v>
      </c>
      <c r="R210" t="str">
        <f t="shared" si="10"/>
        <v>documentary</v>
      </c>
      <c r="S210" s="11">
        <v>43048</v>
      </c>
      <c r="T210" s="9">
        <f t="shared" si="11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>(E211/D211) * 100</f>
        <v>21.188688946015425</v>
      </c>
      <c r="P211">
        <f>E211/G211</f>
        <v>51.004950495049506</v>
      </c>
      <c r="Q211" t="str">
        <f t="shared" si="9"/>
        <v>film &amp; video</v>
      </c>
      <c r="R211" t="str">
        <f t="shared" si="10"/>
        <v>documentary</v>
      </c>
      <c r="S211" s="11">
        <v>42496</v>
      </c>
      <c r="T211" s="9">
        <f t="shared" si="11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>(E212/D212) * 100</f>
        <v>67.425531914893625</v>
      </c>
      <c r="P212">
        <f>E212/G212</f>
        <v>28.044247787610619</v>
      </c>
      <c r="Q212" t="str">
        <f t="shared" si="9"/>
        <v>film &amp; video</v>
      </c>
      <c r="R212" t="str">
        <f t="shared" si="10"/>
        <v>science fiction</v>
      </c>
      <c r="S212" s="11">
        <v>42797</v>
      </c>
      <c r="T212" s="9">
        <f t="shared" si="11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>(E213/D213) * 100</f>
        <v>94.923371647509583</v>
      </c>
      <c r="P213">
        <f>E213/G213</f>
        <v>60.984615384615381</v>
      </c>
      <c r="Q213" t="str">
        <f t="shared" si="9"/>
        <v>theater</v>
      </c>
      <c r="R213" t="str">
        <f t="shared" si="10"/>
        <v>plays</v>
      </c>
      <c r="S213" s="11">
        <v>41513</v>
      </c>
      <c r="T213" s="9">
        <f t="shared" si="11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>(E214/D214) * 100</f>
        <v>151.85185185185185</v>
      </c>
      <c r="P214">
        <f>E214/G214</f>
        <v>73.214285714285708</v>
      </c>
      <c r="Q214" t="str">
        <f t="shared" si="9"/>
        <v>theater</v>
      </c>
      <c r="R214" t="str">
        <f t="shared" si="10"/>
        <v>plays</v>
      </c>
      <c r="S214" s="11">
        <v>43814</v>
      </c>
      <c r="T214" s="9">
        <f t="shared" si="11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>(E215/D215) * 100</f>
        <v>195.16382252559728</v>
      </c>
      <c r="P215">
        <f>E215/G215</f>
        <v>39.997435299603637</v>
      </c>
      <c r="Q215" t="str">
        <f t="shared" si="9"/>
        <v>music</v>
      </c>
      <c r="R215" t="str">
        <f t="shared" si="10"/>
        <v>indie rock</v>
      </c>
      <c r="S215" s="11">
        <v>40488</v>
      </c>
      <c r="T215" s="9">
        <f t="shared" si="11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>(E216/D216) * 100</f>
        <v>1023.1428571428571</v>
      </c>
      <c r="P216">
        <f>E216/G216</f>
        <v>86.812121212121212</v>
      </c>
      <c r="Q216" t="str">
        <f t="shared" si="9"/>
        <v>music</v>
      </c>
      <c r="R216" t="str">
        <f t="shared" si="10"/>
        <v>rock</v>
      </c>
      <c r="S216" s="11">
        <v>40409</v>
      </c>
      <c r="T216" s="9">
        <f t="shared" si="11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>(E217/D217) * 100</f>
        <v>3.841836734693878</v>
      </c>
      <c r="P217">
        <f>E217/G217</f>
        <v>42.125874125874127</v>
      </c>
      <c r="Q217" t="str">
        <f t="shared" si="9"/>
        <v>theater</v>
      </c>
      <c r="R217" t="str">
        <f t="shared" si="10"/>
        <v>plays</v>
      </c>
      <c r="S217" s="11">
        <v>43509</v>
      </c>
      <c r="T217" s="9">
        <f t="shared" si="11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>(E218/D218) * 100</f>
        <v>155.07066557107643</v>
      </c>
      <c r="P218">
        <f>E218/G218</f>
        <v>103.97851239669421</v>
      </c>
      <c r="Q218" t="str">
        <f t="shared" si="9"/>
        <v>theater</v>
      </c>
      <c r="R218" t="str">
        <f t="shared" si="10"/>
        <v>plays</v>
      </c>
      <c r="S218" s="11">
        <v>40869</v>
      </c>
      <c r="T218" s="9">
        <f t="shared" si="11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>(E219/D219) * 100</f>
        <v>44.753477588871718</v>
      </c>
      <c r="P219">
        <f>E219/G219</f>
        <v>62.003211991434689</v>
      </c>
      <c r="Q219" t="str">
        <f t="shared" si="9"/>
        <v>film &amp; video</v>
      </c>
      <c r="R219" t="str">
        <f t="shared" si="10"/>
        <v>science fiction</v>
      </c>
      <c r="S219" s="11">
        <v>43583</v>
      </c>
      <c r="T219" s="9">
        <f t="shared" si="11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>(E220/D220) * 100</f>
        <v>215.94736842105263</v>
      </c>
      <c r="P220">
        <f>E220/G220</f>
        <v>31.005037783375315</v>
      </c>
      <c r="Q220" t="str">
        <f t="shared" si="9"/>
        <v>film &amp; video</v>
      </c>
      <c r="R220" t="str">
        <f t="shared" si="10"/>
        <v>shorts</v>
      </c>
      <c r="S220" s="11">
        <v>40858</v>
      </c>
      <c r="T220" s="9">
        <f t="shared" si="11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>(E221/D221) * 100</f>
        <v>332.12709832134288</v>
      </c>
      <c r="P221">
        <f>E221/G221</f>
        <v>89.991552956465242</v>
      </c>
      <c r="Q221" t="str">
        <f t="shared" si="9"/>
        <v>film &amp; video</v>
      </c>
      <c r="R221" t="str">
        <f t="shared" si="10"/>
        <v>animation</v>
      </c>
      <c r="S221" s="11">
        <v>41137</v>
      </c>
      <c r="T221" s="9">
        <f t="shared" si="11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>(E222/D222) * 100</f>
        <v>8.4430379746835449</v>
      </c>
      <c r="P222">
        <f>E222/G222</f>
        <v>39.235294117647058</v>
      </c>
      <c r="Q222" t="str">
        <f t="shared" si="9"/>
        <v>theater</v>
      </c>
      <c r="R222" t="str">
        <f t="shared" si="10"/>
        <v>plays</v>
      </c>
      <c r="S222" s="11">
        <v>40725</v>
      </c>
      <c r="T222" s="9">
        <f t="shared" si="11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>(E223/D223) * 100</f>
        <v>98.625514403292186</v>
      </c>
      <c r="P223">
        <f>E223/G223</f>
        <v>54.993116108306566</v>
      </c>
      <c r="Q223" t="str">
        <f t="shared" si="9"/>
        <v>food</v>
      </c>
      <c r="R223" t="str">
        <f t="shared" si="10"/>
        <v>food trucks</v>
      </c>
      <c r="S223" s="11">
        <v>41081</v>
      </c>
      <c r="T223" s="9">
        <f t="shared" si="11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>(E224/D224) * 100</f>
        <v>137.97916666666669</v>
      </c>
      <c r="P224">
        <f>E224/G224</f>
        <v>47.992753623188406</v>
      </c>
      <c r="Q224" t="str">
        <f t="shared" si="9"/>
        <v>photography</v>
      </c>
      <c r="R224" t="str">
        <f t="shared" si="10"/>
        <v>photography books</v>
      </c>
      <c r="S224" s="11">
        <v>41914</v>
      </c>
      <c r="T224" s="9">
        <f t="shared" si="11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>(E225/D225) * 100</f>
        <v>93.81099656357388</v>
      </c>
      <c r="P225">
        <f>E225/G225</f>
        <v>87.966702470461868</v>
      </c>
      <c r="Q225" t="str">
        <f t="shared" si="9"/>
        <v>theater</v>
      </c>
      <c r="R225" t="str">
        <f t="shared" si="10"/>
        <v>plays</v>
      </c>
      <c r="S225" s="11">
        <v>42445</v>
      </c>
      <c r="T225" s="9">
        <f t="shared" si="11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>(E226/D226) * 100</f>
        <v>403.63930885529157</v>
      </c>
      <c r="P226">
        <f>E226/G226</f>
        <v>51.999165275459099</v>
      </c>
      <c r="Q226" t="str">
        <f t="shared" si="9"/>
        <v>film &amp; video</v>
      </c>
      <c r="R226" t="str">
        <f t="shared" si="10"/>
        <v>science fiction</v>
      </c>
      <c r="S226" s="11">
        <v>41906</v>
      </c>
      <c r="T226" s="9">
        <f t="shared" si="11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>(E227/D227) * 100</f>
        <v>260.1740412979351</v>
      </c>
      <c r="P227">
        <f>E227/G227</f>
        <v>29.999659863945578</v>
      </c>
      <c r="Q227" t="str">
        <f t="shared" si="9"/>
        <v>music</v>
      </c>
      <c r="R227" t="str">
        <f t="shared" si="10"/>
        <v>rock</v>
      </c>
      <c r="S227" s="11">
        <v>41762</v>
      </c>
      <c r="T227" s="9">
        <f t="shared" si="11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>(E228/D228) * 100</f>
        <v>366.63333333333333</v>
      </c>
      <c r="P228">
        <f>E228/G228</f>
        <v>98.205357142857139</v>
      </c>
      <c r="Q228" t="str">
        <f t="shared" si="9"/>
        <v>photography</v>
      </c>
      <c r="R228" t="str">
        <f t="shared" si="10"/>
        <v>photography books</v>
      </c>
      <c r="S228" s="11">
        <v>40276</v>
      </c>
      <c r="T228" s="9">
        <f t="shared" si="11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>(E229/D229) * 100</f>
        <v>168.72085385878489</v>
      </c>
      <c r="P229">
        <f>E229/G229</f>
        <v>108.96182396606575</v>
      </c>
      <c r="Q229" t="str">
        <f t="shared" si="9"/>
        <v>games</v>
      </c>
      <c r="R229" t="str">
        <f t="shared" si="10"/>
        <v>mobile games</v>
      </c>
      <c r="S229" s="11">
        <v>42139</v>
      </c>
      <c r="T229" s="9">
        <f t="shared" si="11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>(E230/D230) * 100</f>
        <v>119.90717911530093</v>
      </c>
      <c r="P230">
        <f>E230/G230</f>
        <v>66.998379254457049</v>
      </c>
      <c r="Q230" t="str">
        <f t="shared" si="9"/>
        <v>film &amp; video</v>
      </c>
      <c r="R230" t="str">
        <f t="shared" si="10"/>
        <v>animation</v>
      </c>
      <c r="S230" s="11">
        <v>42613</v>
      </c>
      <c r="T230" s="9">
        <f t="shared" si="11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>(E231/D231) * 100</f>
        <v>193.68925233644859</v>
      </c>
      <c r="P231">
        <f>E231/G231</f>
        <v>64.99333594668758</v>
      </c>
      <c r="Q231" t="str">
        <f t="shared" si="9"/>
        <v>games</v>
      </c>
      <c r="R231" t="str">
        <f t="shared" si="10"/>
        <v>mobile games</v>
      </c>
      <c r="S231" s="11">
        <v>42887</v>
      </c>
      <c r="T231" s="9">
        <f t="shared" si="11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>(E232/D232) * 100</f>
        <v>420.16666666666669</v>
      </c>
      <c r="P232">
        <f>E232/G232</f>
        <v>99.841584158415841</v>
      </c>
      <c r="Q232" t="str">
        <f t="shared" si="9"/>
        <v>games</v>
      </c>
      <c r="R232" t="str">
        <f t="shared" si="10"/>
        <v>video games</v>
      </c>
      <c r="S232" s="11">
        <v>43805</v>
      </c>
      <c r="T232" s="9">
        <f t="shared" si="11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>(E233/D233) * 100</f>
        <v>76.708333333333329</v>
      </c>
      <c r="P233">
        <f>E233/G233</f>
        <v>82.432835820895519</v>
      </c>
      <c r="Q233" t="str">
        <f t="shared" si="9"/>
        <v>theater</v>
      </c>
      <c r="R233" t="str">
        <f t="shared" si="10"/>
        <v>plays</v>
      </c>
      <c r="S233" s="11">
        <v>41415</v>
      </c>
      <c r="T233" s="9">
        <f t="shared" si="11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>(E234/D234) * 100</f>
        <v>171.26470588235293</v>
      </c>
      <c r="P234">
        <f>E234/G234</f>
        <v>63.293478260869563</v>
      </c>
      <c r="Q234" t="str">
        <f t="shared" si="9"/>
        <v>theater</v>
      </c>
      <c r="R234" t="str">
        <f t="shared" si="10"/>
        <v>plays</v>
      </c>
      <c r="S234" s="11">
        <v>42576</v>
      </c>
      <c r="T234" s="9">
        <f t="shared" si="11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>(E235/D235) * 100</f>
        <v>157.89473684210526</v>
      </c>
      <c r="P235">
        <f>E235/G235</f>
        <v>96.774193548387103</v>
      </c>
      <c r="Q235" t="str">
        <f t="shared" si="9"/>
        <v>film &amp; video</v>
      </c>
      <c r="R235" t="str">
        <f t="shared" si="10"/>
        <v>animation</v>
      </c>
      <c r="S235" s="11">
        <v>40706</v>
      </c>
      <c r="T235" s="9">
        <f t="shared" si="11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>(E236/D236) * 100</f>
        <v>109.08</v>
      </c>
      <c r="P236">
        <f>E236/G236</f>
        <v>54.906040268456373</v>
      </c>
      <c r="Q236" t="str">
        <f t="shared" si="9"/>
        <v>games</v>
      </c>
      <c r="R236" t="str">
        <f t="shared" si="10"/>
        <v>video games</v>
      </c>
      <c r="S236" s="11">
        <v>42969</v>
      </c>
      <c r="T236" s="9">
        <f t="shared" si="11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>(E237/D237) * 100</f>
        <v>41.732558139534881</v>
      </c>
      <c r="P237">
        <f>E237/G237</f>
        <v>39.010869565217391</v>
      </c>
      <c r="Q237" t="str">
        <f t="shared" si="9"/>
        <v>film &amp; video</v>
      </c>
      <c r="R237" t="str">
        <f t="shared" si="10"/>
        <v>animation</v>
      </c>
      <c r="S237" s="11">
        <v>42779</v>
      </c>
      <c r="T237" s="9">
        <f t="shared" si="11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>(E238/D238) * 100</f>
        <v>10.944303797468354</v>
      </c>
      <c r="P238">
        <f>E238/G238</f>
        <v>75.84210526315789</v>
      </c>
      <c r="Q238" t="str">
        <f t="shared" si="9"/>
        <v>music</v>
      </c>
      <c r="R238" t="str">
        <f t="shared" si="10"/>
        <v>rock</v>
      </c>
      <c r="S238" s="11">
        <v>43641</v>
      </c>
      <c r="T238" s="9">
        <f t="shared" si="11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>(E239/D239) * 100</f>
        <v>159.3763440860215</v>
      </c>
      <c r="P239">
        <f>E239/G239</f>
        <v>45.051671732522799</v>
      </c>
      <c r="Q239" t="str">
        <f t="shared" si="9"/>
        <v>film &amp; video</v>
      </c>
      <c r="R239" t="str">
        <f t="shared" si="10"/>
        <v>animation</v>
      </c>
      <c r="S239" s="11">
        <v>41754</v>
      </c>
      <c r="T239" s="9">
        <f t="shared" si="11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>(E240/D240) * 100</f>
        <v>422.41666666666669</v>
      </c>
      <c r="P240">
        <f>E240/G240</f>
        <v>104.51546391752578</v>
      </c>
      <c r="Q240" t="str">
        <f t="shared" si="9"/>
        <v>theater</v>
      </c>
      <c r="R240" t="str">
        <f t="shared" si="10"/>
        <v>plays</v>
      </c>
      <c r="S240" s="11">
        <v>43083</v>
      </c>
      <c r="T240" s="9">
        <f t="shared" si="11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>(E241/D241) * 100</f>
        <v>97.71875</v>
      </c>
      <c r="P241">
        <f>E241/G241</f>
        <v>76.268292682926827</v>
      </c>
      <c r="Q241" t="str">
        <f t="shared" si="9"/>
        <v>technology</v>
      </c>
      <c r="R241" t="str">
        <f t="shared" si="10"/>
        <v>wearables</v>
      </c>
      <c r="S241" s="11">
        <v>42245</v>
      </c>
      <c r="T241" s="9">
        <f t="shared" si="11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>(E242/D242) * 100</f>
        <v>418.78911564625849</v>
      </c>
      <c r="P242">
        <f>E242/G242</f>
        <v>69.015695067264573</v>
      </c>
      <c r="Q242" t="str">
        <f t="shared" si="9"/>
        <v>theater</v>
      </c>
      <c r="R242" t="str">
        <f t="shared" si="10"/>
        <v>plays</v>
      </c>
      <c r="S242" s="11">
        <v>40396</v>
      </c>
      <c r="T242" s="9">
        <f t="shared" si="11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>(E243/D243) * 100</f>
        <v>101.91632047477745</v>
      </c>
      <c r="P243">
        <f>E243/G243</f>
        <v>101.97684085510689</v>
      </c>
      <c r="Q243" t="str">
        <f t="shared" si="9"/>
        <v>publishing</v>
      </c>
      <c r="R243" t="str">
        <f t="shared" si="10"/>
        <v>nonfiction</v>
      </c>
      <c r="S243" s="11">
        <v>41742</v>
      </c>
      <c r="T243" s="9">
        <f t="shared" si="11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>(E244/D244) * 100</f>
        <v>127.72619047619047</v>
      </c>
      <c r="P244">
        <f>E244/G244</f>
        <v>42.915999999999997</v>
      </c>
      <c r="Q244" t="str">
        <f t="shared" si="9"/>
        <v>music</v>
      </c>
      <c r="R244" t="str">
        <f t="shared" si="10"/>
        <v>rock</v>
      </c>
      <c r="S244" s="11">
        <v>42865</v>
      </c>
      <c r="T244" s="9">
        <f t="shared" si="11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>(E245/D245) * 100</f>
        <v>445.21739130434781</v>
      </c>
      <c r="P245">
        <f>E245/G245</f>
        <v>43.025210084033617</v>
      </c>
      <c r="Q245" t="str">
        <f t="shared" si="9"/>
        <v>theater</v>
      </c>
      <c r="R245" t="str">
        <f t="shared" si="10"/>
        <v>plays</v>
      </c>
      <c r="S245" s="11">
        <v>43163</v>
      </c>
      <c r="T245" s="9">
        <f t="shared" si="11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>(E246/D246) * 100</f>
        <v>569.71428571428578</v>
      </c>
      <c r="P246">
        <f>E246/G246</f>
        <v>75.245283018867923</v>
      </c>
      <c r="Q246" t="str">
        <f t="shared" si="9"/>
        <v>theater</v>
      </c>
      <c r="R246" t="str">
        <f t="shared" si="10"/>
        <v>plays</v>
      </c>
      <c r="S246" s="11">
        <v>41834</v>
      </c>
      <c r="T246" s="9">
        <f t="shared" si="11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>(E247/D247) * 100</f>
        <v>509.34482758620686</v>
      </c>
      <c r="P247">
        <f>E247/G247</f>
        <v>69.023364485981304</v>
      </c>
      <c r="Q247" t="str">
        <f t="shared" si="9"/>
        <v>theater</v>
      </c>
      <c r="R247" t="str">
        <f t="shared" si="10"/>
        <v>plays</v>
      </c>
      <c r="S247" s="11">
        <v>41736</v>
      </c>
      <c r="T247" s="9">
        <f t="shared" si="11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>(E248/D248) * 100</f>
        <v>325.5333333333333</v>
      </c>
      <c r="P248">
        <f>E248/G248</f>
        <v>65.986486486486484</v>
      </c>
      <c r="Q248" t="str">
        <f t="shared" si="9"/>
        <v>technology</v>
      </c>
      <c r="R248" t="str">
        <f t="shared" si="10"/>
        <v>web</v>
      </c>
      <c r="S248" s="11">
        <v>41491</v>
      </c>
      <c r="T248" s="9">
        <f t="shared" si="11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>(E249/D249) * 100</f>
        <v>932.61616161616166</v>
      </c>
      <c r="P249">
        <f>E249/G249</f>
        <v>98.013800424628457</v>
      </c>
      <c r="Q249" t="str">
        <f t="shared" si="9"/>
        <v>publishing</v>
      </c>
      <c r="R249" t="str">
        <f t="shared" si="10"/>
        <v>fiction</v>
      </c>
      <c r="S249" s="11">
        <v>42726</v>
      </c>
      <c r="T249" s="9">
        <f t="shared" si="11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>(E250/D250) * 100</f>
        <v>211.33870967741933</v>
      </c>
      <c r="P250">
        <f>E250/G250</f>
        <v>60.105504587155963</v>
      </c>
      <c r="Q250" t="str">
        <f t="shared" si="9"/>
        <v>games</v>
      </c>
      <c r="R250" t="str">
        <f t="shared" si="10"/>
        <v>mobile games</v>
      </c>
      <c r="S250" s="11">
        <v>42004</v>
      </c>
      <c r="T250" s="9">
        <f t="shared" si="11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>(E251/D251) * 100</f>
        <v>273.32520325203251</v>
      </c>
      <c r="P251">
        <f>E251/G251</f>
        <v>26.000773395204948</v>
      </c>
      <c r="Q251" t="str">
        <f t="shared" si="9"/>
        <v>publishing</v>
      </c>
      <c r="R251" t="str">
        <f t="shared" si="10"/>
        <v>translations</v>
      </c>
      <c r="S251" s="11">
        <v>42006</v>
      </c>
      <c r="T251" s="9">
        <f t="shared" si="11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>(E252/D252) * 100</f>
        <v>3</v>
      </c>
      <c r="P252">
        <f>E252/G252</f>
        <v>3</v>
      </c>
      <c r="Q252" t="str">
        <f t="shared" si="9"/>
        <v>music</v>
      </c>
      <c r="R252" t="str">
        <f t="shared" si="10"/>
        <v>rock</v>
      </c>
      <c r="S252" s="11">
        <v>40203</v>
      </c>
      <c r="T252" s="9">
        <f t="shared" si="11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>(E253/D253) * 100</f>
        <v>54.084507042253513</v>
      </c>
      <c r="P253">
        <f>E253/G253</f>
        <v>38.019801980198018</v>
      </c>
      <c r="Q253" t="str">
        <f t="shared" si="9"/>
        <v>theater</v>
      </c>
      <c r="R253" t="str">
        <f t="shared" si="10"/>
        <v>plays</v>
      </c>
      <c r="S253" s="11">
        <v>41252</v>
      </c>
      <c r="T253" s="9">
        <f t="shared" si="11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>(E254/D254) * 100</f>
        <v>626.29999999999995</v>
      </c>
      <c r="P254">
        <f>E254/G254</f>
        <v>106.15254237288136</v>
      </c>
      <c r="Q254" t="str">
        <f t="shared" si="9"/>
        <v>theater</v>
      </c>
      <c r="R254" t="str">
        <f t="shared" si="10"/>
        <v>plays</v>
      </c>
      <c r="S254" s="11">
        <v>41572</v>
      </c>
      <c r="T254" s="9">
        <f t="shared" si="11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>(E255/D255) * 100</f>
        <v>89.021399176954731</v>
      </c>
      <c r="P255">
        <f>E255/G255</f>
        <v>81.019475655430711</v>
      </c>
      <c r="Q255" t="str">
        <f t="shared" si="9"/>
        <v>film &amp; video</v>
      </c>
      <c r="R255" t="str">
        <f t="shared" si="10"/>
        <v>drama</v>
      </c>
      <c r="S255" s="11">
        <v>40641</v>
      </c>
      <c r="T255" s="9">
        <f t="shared" si="11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>(E256/D256) * 100</f>
        <v>184.89130434782609</v>
      </c>
      <c r="P256">
        <f>E256/G256</f>
        <v>96.647727272727266</v>
      </c>
      <c r="Q256" t="str">
        <f t="shared" si="9"/>
        <v>publishing</v>
      </c>
      <c r="R256" t="str">
        <f t="shared" si="10"/>
        <v>nonfiction</v>
      </c>
      <c r="S256" s="11">
        <v>42787</v>
      </c>
      <c r="T256" s="9">
        <f t="shared" si="11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>(E257/D257) * 100</f>
        <v>120.16770186335404</v>
      </c>
      <c r="P257">
        <f>E257/G257</f>
        <v>57.003535651149086</v>
      </c>
      <c r="Q257" t="str">
        <f t="shared" si="9"/>
        <v>music</v>
      </c>
      <c r="R257" t="str">
        <f t="shared" si="10"/>
        <v>rock</v>
      </c>
      <c r="S257" s="11">
        <v>40590</v>
      </c>
      <c r="T257" s="9">
        <f t="shared" si="11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>(E258/D258) * 100</f>
        <v>23.390243902439025</v>
      </c>
      <c r="P258">
        <f>E258/G258</f>
        <v>63.93333333333333</v>
      </c>
      <c r="Q258" t="str">
        <f t="shared" si="9"/>
        <v>music</v>
      </c>
      <c r="R258" t="str">
        <f t="shared" si="10"/>
        <v>rock</v>
      </c>
      <c r="S258" s="11">
        <v>42393</v>
      </c>
      <c r="T258" s="9">
        <f t="shared" si="11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>(E259/D259) * 100</f>
        <v>146</v>
      </c>
      <c r="P259">
        <f>E259/G259</f>
        <v>90.456521739130437</v>
      </c>
      <c r="Q259" t="str">
        <f t="shared" ref="Q259:Q322" si="12">LEFT(N259,FIND("/",N259)-1)</f>
        <v>theater</v>
      </c>
      <c r="R259" t="str">
        <f t="shared" ref="R259:R322" si="13">MID(N259,FIND("/",N259)+1,LEN(N259)-FIND("/",N259))</f>
        <v>plays</v>
      </c>
      <c r="S259" s="11">
        <v>41338</v>
      </c>
      <c r="T259" s="9">
        <f t="shared" ref="T259:T322" si="14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>(E260/D260) * 100</f>
        <v>268.48</v>
      </c>
      <c r="P260">
        <f>E260/G260</f>
        <v>72.172043010752688</v>
      </c>
      <c r="Q260" t="str">
        <f t="shared" si="12"/>
        <v>theater</v>
      </c>
      <c r="R260" t="str">
        <f t="shared" si="13"/>
        <v>plays</v>
      </c>
      <c r="S260" s="11">
        <v>42712</v>
      </c>
      <c r="T260" s="9">
        <f t="shared" si="14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>(E261/D261) * 100</f>
        <v>597.5</v>
      </c>
      <c r="P261">
        <f>E261/G261</f>
        <v>77.934782608695656</v>
      </c>
      <c r="Q261" t="str">
        <f t="shared" si="12"/>
        <v>photography</v>
      </c>
      <c r="R261" t="str">
        <f t="shared" si="13"/>
        <v>photography books</v>
      </c>
      <c r="S261" s="11">
        <v>41251</v>
      </c>
      <c r="T261" s="9">
        <f t="shared" si="14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>(E262/D262) * 100</f>
        <v>157.69841269841268</v>
      </c>
      <c r="P262">
        <f>E262/G262</f>
        <v>38.065134099616856</v>
      </c>
      <c r="Q262" t="str">
        <f t="shared" si="12"/>
        <v>music</v>
      </c>
      <c r="R262" t="str">
        <f t="shared" si="13"/>
        <v>rock</v>
      </c>
      <c r="S262" s="11">
        <v>41180</v>
      </c>
      <c r="T262" s="9">
        <f t="shared" si="14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>(E263/D263) * 100</f>
        <v>31.201660735468568</v>
      </c>
      <c r="P263">
        <f>E263/G263</f>
        <v>57.936123348017624</v>
      </c>
      <c r="Q263" t="str">
        <f t="shared" si="12"/>
        <v>music</v>
      </c>
      <c r="R263" t="str">
        <f t="shared" si="13"/>
        <v>rock</v>
      </c>
      <c r="S263" s="11">
        <v>40415</v>
      </c>
      <c r="T263" s="9">
        <f t="shared" si="14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>(E264/D264) * 100</f>
        <v>313.41176470588238</v>
      </c>
      <c r="P264">
        <f>E264/G264</f>
        <v>49.794392523364486</v>
      </c>
      <c r="Q264" t="str">
        <f t="shared" si="12"/>
        <v>music</v>
      </c>
      <c r="R264" t="str">
        <f t="shared" si="13"/>
        <v>indie rock</v>
      </c>
      <c r="S264" s="11">
        <v>40638</v>
      </c>
      <c r="T264" s="9">
        <f t="shared" si="14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>(E265/D265) * 100</f>
        <v>370.89655172413791</v>
      </c>
      <c r="P265">
        <f>E265/G265</f>
        <v>54.050251256281406</v>
      </c>
      <c r="Q265" t="str">
        <f t="shared" si="12"/>
        <v>photography</v>
      </c>
      <c r="R265" t="str">
        <f t="shared" si="13"/>
        <v>photography books</v>
      </c>
      <c r="S265" s="11">
        <v>40187</v>
      </c>
      <c r="T265" s="9">
        <f t="shared" si="14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>(E266/D266) * 100</f>
        <v>362.66447368421052</v>
      </c>
      <c r="P266">
        <f>E266/G266</f>
        <v>30.002721335268504</v>
      </c>
      <c r="Q266" t="str">
        <f t="shared" si="12"/>
        <v>theater</v>
      </c>
      <c r="R266" t="str">
        <f t="shared" si="13"/>
        <v>plays</v>
      </c>
      <c r="S266" s="11">
        <v>41317</v>
      </c>
      <c r="T266" s="9">
        <f t="shared" si="14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>(E267/D267) * 100</f>
        <v>123.08163265306122</v>
      </c>
      <c r="P267">
        <f>E267/G267</f>
        <v>70.127906976744185</v>
      </c>
      <c r="Q267" t="str">
        <f t="shared" si="12"/>
        <v>theater</v>
      </c>
      <c r="R267" t="str">
        <f t="shared" si="13"/>
        <v>plays</v>
      </c>
      <c r="S267" s="11">
        <v>42372</v>
      </c>
      <c r="T267" s="9">
        <f t="shared" si="14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>(E268/D268) * 100</f>
        <v>76.766756032171585</v>
      </c>
      <c r="P268">
        <f>E268/G268</f>
        <v>26.996228786926462</v>
      </c>
      <c r="Q268" t="str">
        <f t="shared" si="12"/>
        <v>music</v>
      </c>
      <c r="R268" t="str">
        <f t="shared" si="13"/>
        <v>jazz</v>
      </c>
      <c r="S268" s="11">
        <v>41950</v>
      </c>
      <c r="T268" s="9">
        <f t="shared" si="14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>(E269/D269) * 100</f>
        <v>233.62012987012989</v>
      </c>
      <c r="P269">
        <f>E269/G269</f>
        <v>51.990606936416185</v>
      </c>
      <c r="Q269" t="str">
        <f t="shared" si="12"/>
        <v>theater</v>
      </c>
      <c r="R269" t="str">
        <f t="shared" si="13"/>
        <v>plays</v>
      </c>
      <c r="S269" s="11">
        <v>41206</v>
      </c>
      <c r="T269" s="9">
        <f t="shared" si="14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>(E270/D270) * 100</f>
        <v>180.53333333333333</v>
      </c>
      <c r="P270">
        <f>E270/G270</f>
        <v>56.416666666666664</v>
      </c>
      <c r="Q270" t="str">
        <f t="shared" si="12"/>
        <v>film &amp; video</v>
      </c>
      <c r="R270" t="str">
        <f t="shared" si="13"/>
        <v>documentary</v>
      </c>
      <c r="S270" s="11">
        <v>41186</v>
      </c>
      <c r="T270" s="9">
        <f t="shared" si="14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>(E271/D271) * 100</f>
        <v>252.62857142857143</v>
      </c>
      <c r="P271">
        <f>E271/G271</f>
        <v>101.63218390804597</v>
      </c>
      <c r="Q271" t="str">
        <f t="shared" si="12"/>
        <v>film &amp; video</v>
      </c>
      <c r="R271" t="str">
        <f t="shared" si="13"/>
        <v>television</v>
      </c>
      <c r="S271" s="11">
        <v>43496</v>
      </c>
      <c r="T271" s="9">
        <f t="shared" si="14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>(E272/D272) * 100</f>
        <v>27.176538240368025</v>
      </c>
      <c r="P272">
        <f>E272/G272</f>
        <v>25.005291005291006</v>
      </c>
      <c r="Q272" t="str">
        <f t="shared" si="12"/>
        <v>games</v>
      </c>
      <c r="R272" t="str">
        <f t="shared" si="13"/>
        <v>video games</v>
      </c>
      <c r="S272" s="11">
        <v>40514</v>
      </c>
      <c r="T272" s="9">
        <f t="shared" si="14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>(E273/D273) * 100</f>
        <v>1.2706571242680547</v>
      </c>
      <c r="P273">
        <f>E273/G273</f>
        <v>32.016393442622949</v>
      </c>
      <c r="Q273" t="str">
        <f t="shared" si="12"/>
        <v>photography</v>
      </c>
      <c r="R273" t="str">
        <f t="shared" si="13"/>
        <v>photography books</v>
      </c>
      <c r="S273" s="11">
        <v>42345</v>
      </c>
      <c r="T273" s="9">
        <f t="shared" si="14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>(E274/D274) * 100</f>
        <v>304.0097847358121</v>
      </c>
      <c r="P274">
        <f>E274/G274</f>
        <v>82.021647307286173</v>
      </c>
      <c r="Q274" t="str">
        <f t="shared" si="12"/>
        <v>theater</v>
      </c>
      <c r="R274" t="str">
        <f t="shared" si="13"/>
        <v>plays</v>
      </c>
      <c r="S274" s="11">
        <v>43656</v>
      </c>
      <c r="T274" s="9">
        <f t="shared" si="14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>(E275/D275) * 100</f>
        <v>137.23076923076923</v>
      </c>
      <c r="P275">
        <f>E275/G275</f>
        <v>37.957446808510639</v>
      </c>
      <c r="Q275" t="str">
        <f t="shared" si="12"/>
        <v>theater</v>
      </c>
      <c r="R275" t="str">
        <f t="shared" si="13"/>
        <v>plays</v>
      </c>
      <c r="S275" s="11">
        <v>42995</v>
      </c>
      <c r="T275" s="9">
        <f t="shared" si="14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>(E276/D276) * 100</f>
        <v>32.208333333333336</v>
      </c>
      <c r="P276">
        <f>E276/G276</f>
        <v>51.533333333333331</v>
      </c>
      <c r="Q276" t="str">
        <f t="shared" si="12"/>
        <v>theater</v>
      </c>
      <c r="R276" t="str">
        <f t="shared" si="13"/>
        <v>plays</v>
      </c>
      <c r="S276" s="11">
        <v>43045</v>
      </c>
      <c r="T276" s="9">
        <f t="shared" si="14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>(E277/D277) * 100</f>
        <v>241.51282051282053</v>
      </c>
      <c r="P277">
        <f>E277/G277</f>
        <v>81.198275862068968</v>
      </c>
      <c r="Q277" t="str">
        <f t="shared" si="12"/>
        <v>publishing</v>
      </c>
      <c r="R277" t="str">
        <f t="shared" si="13"/>
        <v>translations</v>
      </c>
      <c r="S277" s="11">
        <v>43561</v>
      </c>
      <c r="T277" s="9">
        <f t="shared" si="14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>(E278/D278) * 100</f>
        <v>96.8</v>
      </c>
      <c r="P278">
        <f>E278/G278</f>
        <v>40.030075187969928</v>
      </c>
      <c r="Q278" t="str">
        <f t="shared" si="12"/>
        <v>games</v>
      </c>
      <c r="R278" t="str">
        <f t="shared" si="13"/>
        <v>video games</v>
      </c>
      <c r="S278" s="11">
        <v>41018</v>
      </c>
      <c r="T278" s="9">
        <f t="shared" si="14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>(E279/D279) * 100</f>
        <v>1066.4285714285716</v>
      </c>
      <c r="P279">
        <f>E279/G279</f>
        <v>89.939759036144579</v>
      </c>
      <c r="Q279" t="str">
        <f t="shared" si="12"/>
        <v>theater</v>
      </c>
      <c r="R279" t="str">
        <f t="shared" si="13"/>
        <v>plays</v>
      </c>
      <c r="S279" s="11">
        <v>40378</v>
      </c>
      <c r="T279" s="9">
        <f t="shared" si="14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>(E280/D280) * 100</f>
        <v>325.88888888888891</v>
      </c>
      <c r="P280">
        <f>E280/G280</f>
        <v>96.692307692307693</v>
      </c>
      <c r="Q280" t="str">
        <f t="shared" si="12"/>
        <v>technology</v>
      </c>
      <c r="R280" t="str">
        <f t="shared" si="13"/>
        <v>web</v>
      </c>
      <c r="S280" s="11">
        <v>41239</v>
      </c>
      <c r="T280" s="9">
        <f t="shared" si="14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>(E281/D281) * 100</f>
        <v>170.70000000000002</v>
      </c>
      <c r="P281">
        <f>E281/G281</f>
        <v>25.010989010989011</v>
      </c>
      <c r="Q281" t="str">
        <f t="shared" si="12"/>
        <v>theater</v>
      </c>
      <c r="R281" t="str">
        <f t="shared" si="13"/>
        <v>plays</v>
      </c>
      <c r="S281" s="11">
        <v>43346</v>
      </c>
      <c r="T281" s="9">
        <f t="shared" si="14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>(E282/D282) * 100</f>
        <v>581.44000000000005</v>
      </c>
      <c r="P282">
        <f>E282/G282</f>
        <v>36.987277353689571</v>
      </c>
      <c r="Q282" t="str">
        <f t="shared" si="12"/>
        <v>film &amp; video</v>
      </c>
      <c r="R282" t="str">
        <f t="shared" si="13"/>
        <v>animation</v>
      </c>
      <c r="S282" s="11">
        <v>43060</v>
      </c>
      <c r="T282" s="9">
        <f t="shared" si="14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>(E283/D283) * 100</f>
        <v>91.520972644376897</v>
      </c>
      <c r="P283">
        <f>E283/G283</f>
        <v>73.012609117361791</v>
      </c>
      <c r="Q283" t="str">
        <f t="shared" si="12"/>
        <v>theater</v>
      </c>
      <c r="R283" t="str">
        <f t="shared" si="13"/>
        <v>plays</v>
      </c>
      <c r="S283" s="11">
        <v>40979</v>
      </c>
      <c r="T283" s="9">
        <f t="shared" si="14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>(E284/D284) * 100</f>
        <v>108.04761904761904</v>
      </c>
      <c r="P284">
        <f>E284/G284</f>
        <v>68.240601503759393</v>
      </c>
      <c r="Q284" t="str">
        <f t="shared" si="12"/>
        <v>film &amp; video</v>
      </c>
      <c r="R284" t="str">
        <f t="shared" si="13"/>
        <v>television</v>
      </c>
      <c r="S284" s="11">
        <v>42701</v>
      </c>
      <c r="T284" s="9">
        <f t="shared" si="14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>(E285/D285) * 100</f>
        <v>18.728395061728396</v>
      </c>
      <c r="P285">
        <f>E285/G285</f>
        <v>52.310344827586206</v>
      </c>
      <c r="Q285" t="str">
        <f t="shared" si="12"/>
        <v>music</v>
      </c>
      <c r="R285" t="str">
        <f t="shared" si="13"/>
        <v>rock</v>
      </c>
      <c r="S285" s="11">
        <v>42520</v>
      </c>
      <c r="T285" s="9">
        <f t="shared" si="14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>(E286/D286) * 100</f>
        <v>83.193877551020407</v>
      </c>
      <c r="P286">
        <f>E286/G286</f>
        <v>61.765151515151516</v>
      </c>
      <c r="Q286" t="str">
        <f t="shared" si="12"/>
        <v>technology</v>
      </c>
      <c r="R286" t="str">
        <f t="shared" si="13"/>
        <v>web</v>
      </c>
      <c r="S286" s="11">
        <v>41030</v>
      </c>
      <c r="T286" s="9">
        <f t="shared" si="14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>(E287/D287) * 100</f>
        <v>706.33333333333337</v>
      </c>
      <c r="P287">
        <f>E287/G287</f>
        <v>25.027559055118111</v>
      </c>
      <c r="Q287" t="str">
        <f t="shared" si="12"/>
        <v>theater</v>
      </c>
      <c r="R287" t="str">
        <f t="shared" si="13"/>
        <v>plays</v>
      </c>
      <c r="S287" s="11">
        <v>42623</v>
      </c>
      <c r="T287" s="9">
        <f t="shared" si="14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>(E288/D288) * 100</f>
        <v>17.446030330062445</v>
      </c>
      <c r="P288">
        <f>E288/G288</f>
        <v>106.28804347826087</v>
      </c>
      <c r="Q288" t="str">
        <f t="shared" si="12"/>
        <v>theater</v>
      </c>
      <c r="R288" t="str">
        <f t="shared" si="13"/>
        <v>plays</v>
      </c>
      <c r="S288" s="11">
        <v>42697</v>
      </c>
      <c r="T288" s="9">
        <f t="shared" si="14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>(E289/D289) * 100</f>
        <v>209.73015873015873</v>
      </c>
      <c r="P289">
        <f>E289/G289</f>
        <v>75.07386363636364</v>
      </c>
      <c r="Q289" t="str">
        <f t="shared" si="12"/>
        <v>music</v>
      </c>
      <c r="R289" t="str">
        <f t="shared" si="13"/>
        <v>electric music</v>
      </c>
      <c r="S289" s="11">
        <v>42122</v>
      </c>
      <c r="T289" s="9">
        <f t="shared" si="14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>(E290/D290) * 100</f>
        <v>97.785714285714292</v>
      </c>
      <c r="P290">
        <f>E290/G290</f>
        <v>39.970802919708028</v>
      </c>
      <c r="Q290" t="str">
        <f t="shared" si="12"/>
        <v>music</v>
      </c>
      <c r="R290" t="str">
        <f t="shared" si="13"/>
        <v>metal</v>
      </c>
      <c r="S290" s="11">
        <v>40982</v>
      </c>
      <c r="T290" s="9">
        <f t="shared" si="14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>(E291/D291) * 100</f>
        <v>1684.25</v>
      </c>
      <c r="P291">
        <f>E291/G291</f>
        <v>39.982195845697326</v>
      </c>
      <c r="Q291" t="str">
        <f t="shared" si="12"/>
        <v>theater</v>
      </c>
      <c r="R291" t="str">
        <f t="shared" si="13"/>
        <v>plays</v>
      </c>
      <c r="S291" s="11">
        <v>42219</v>
      </c>
      <c r="T291" s="9">
        <f t="shared" si="14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>(E292/D292) * 100</f>
        <v>54.402135231316727</v>
      </c>
      <c r="P292">
        <f>E292/G292</f>
        <v>101.01541850220265</v>
      </c>
      <c r="Q292" t="str">
        <f t="shared" si="12"/>
        <v>film &amp; video</v>
      </c>
      <c r="R292" t="str">
        <f t="shared" si="13"/>
        <v>documentary</v>
      </c>
      <c r="S292" s="11">
        <v>41404</v>
      </c>
      <c r="T292" s="9">
        <f t="shared" si="14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>(E293/D293) * 100</f>
        <v>456.61111111111109</v>
      </c>
      <c r="P293">
        <f>E293/G293</f>
        <v>76.813084112149539</v>
      </c>
      <c r="Q293" t="str">
        <f t="shared" si="12"/>
        <v>technology</v>
      </c>
      <c r="R293" t="str">
        <f t="shared" si="13"/>
        <v>web</v>
      </c>
      <c r="S293" s="11">
        <v>40831</v>
      </c>
      <c r="T293" s="9">
        <f t="shared" si="14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>(E294/D294) * 100</f>
        <v>9.8219178082191778</v>
      </c>
      <c r="P294">
        <f>E294/G294</f>
        <v>71.7</v>
      </c>
      <c r="Q294" t="str">
        <f t="shared" si="12"/>
        <v>food</v>
      </c>
      <c r="R294" t="str">
        <f t="shared" si="13"/>
        <v>food trucks</v>
      </c>
      <c r="S294" s="11">
        <v>40984</v>
      </c>
      <c r="T294" s="9">
        <f t="shared" si="14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>(E295/D295) * 100</f>
        <v>16.384615384615383</v>
      </c>
      <c r="P295">
        <f>E295/G295</f>
        <v>33.28125</v>
      </c>
      <c r="Q295" t="str">
        <f t="shared" si="12"/>
        <v>theater</v>
      </c>
      <c r="R295" t="str">
        <f t="shared" si="13"/>
        <v>plays</v>
      </c>
      <c r="S295" s="11">
        <v>40456</v>
      </c>
      <c r="T295" s="9">
        <f t="shared" si="14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>(E296/D296) * 100</f>
        <v>1339.6666666666667</v>
      </c>
      <c r="P296">
        <f>E296/G296</f>
        <v>43.923497267759565</v>
      </c>
      <c r="Q296" t="str">
        <f t="shared" si="12"/>
        <v>theater</v>
      </c>
      <c r="R296" t="str">
        <f t="shared" si="13"/>
        <v>plays</v>
      </c>
      <c r="S296" s="11">
        <v>43399</v>
      </c>
      <c r="T296" s="9">
        <f t="shared" si="14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>(E297/D297) * 100</f>
        <v>35.650077760497666</v>
      </c>
      <c r="P297">
        <f>E297/G297</f>
        <v>36.004712041884815</v>
      </c>
      <c r="Q297" t="str">
        <f t="shared" si="12"/>
        <v>theater</v>
      </c>
      <c r="R297" t="str">
        <f t="shared" si="13"/>
        <v>plays</v>
      </c>
      <c r="S297" s="11">
        <v>41562</v>
      </c>
      <c r="T297" s="9">
        <f t="shared" si="14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>(E298/D298) * 100</f>
        <v>54.950819672131146</v>
      </c>
      <c r="P298">
        <f>E298/G298</f>
        <v>88.21052631578948</v>
      </c>
      <c r="Q298" t="str">
        <f t="shared" si="12"/>
        <v>theater</v>
      </c>
      <c r="R298" t="str">
        <f t="shared" si="13"/>
        <v>plays</v>
      </c>
      <c r="S298" s="11">
        <v>43493</v>
      </c>
      <c r="T298" s="9">
        <f t="shared" si="14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>(E299/D299) * 100</f>
        <v>94.236111111111114</v>
      </c>
      <c r="P299">
        <f>E299/G299</f>
        <v>65.240384615384613</v>
      </c>
      <c r="Q299" t="str">
        <f t="shared" si="12"/>
        <v>theater</v>
      </c>
      <c r="R299" t="str">
        <f t="shared" si="13"/>
        <v>plays</v>
      </c>
      <c r="S299" s="11">
        <v>41653</v>
      </c>
      <c r="T299" s="9">
        <f t="shared" si="14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>(E300/D300) * 100</f>
        <v>143.91428571428571</v>
      </c>
      <c r="P300">
        <f>E300/G300</f>
        <v>69.958333333333329</v>
      </c>
      <c r="Q300" t="str">
        <f t="shared" si="12"/>
        <v>music</v>
      </c>
      <c r="R300" t="str">
        <f t="shared" si="13"/>
        <v>rock</v>
      </c>
      <c r="S300" s="11">
        <v>42426</v>
      </c>
      <c r="T300" s="9">
        <f t="shared" si="14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>(E301/D301) * 100</f>
        <v>51.421052631578945</v>
      </c>
      <c r="P301">
        <f>E301/G301</f>
        <v>39.877551020408163</v>
      </c>
      <c r="Q301" t="str">
        <f t="shared" si="12"/>
        <v>food</v>
      </c>
      <c r="R301" t="str">
        <f t="shared" si="13"/>
        <v>food trucks</v>
      </c>
      <c r="S301" s="11">
        <v>42432</v>
      </c>
      <c r="T301" s="9">
        <f t="shared" si="14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>(E302/D302) * 100</f>
        <v>5</v>
      </c>
      <c r="P302">
        <f>E302/G302</f>
        <v>5</v>
      </c>
      <c r="Q302" t="str">
        <f t="shared" si="12"/>
        <v>publishing</v>
      </c>
      <c r="R302" t="str">
        <f t="shared" si="13"/>
        <v>nonfiction</v>
      </c>
      <c r="S302" s="11">
        <v>42977</v>
      </c>
      <c r="T302" s="9">
        <f t="shared" si="14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>(E303/D303) * 100</f>
        <v>1344.6666666666667</v>
      </c>
      <c r="P303">
        <f>E303/G303</f>
        <v>41.023728813559323</v>
      </c>
      <c r="Q303" t="str">
        <f t="shared" si="12"/>
        <v>film &amp; video</v>
      </c>
      <c r="R303" t="str">
        <f t="shared" si="13"/>
        <v>documentary</v>
      </c>
      <c r="S303" s="11">
        <v>42061</v>
      </c>
      <c r="T303" s="9">
        <f t="shared" si="14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>(E304/D304) * 100</f>
        <v>31.844940867279899</v>
      </c>
      <c r="P304">
        <f>E304/G304</f>
        <v>98.914285714285711</v>
      </c>
      <c r="Q304" t="str">
        <f t="shared" si="12"/>
        <v>theater</v>
      </c>
      <c r="R304" t="str">
        <f t="shared" si="13"/>
        <v>plays</v>
      </c>
      <c r="S304" s="11">
        <v>43345</v>
      </c>
      <c r="T304" s="9">
        <f t="shared" si="14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>(E305/D305) * 100</f>
        <v>82.617647058823536</v>
      </c>
      <c r="P305">
        <f>E305/G305</f>
        <v>87.78125</v>
      </c>
      <c r="Q305" t="str">
        <f t="shared" si="12"/>
        <v>music</v>
      </c>
      <c r="R305" t="str">
        <f t="shared" si="13"/>
        <v>indie rock</v>
      </c>
      <c r="S305" s="11">
        <v>42376</v>
      </c>
      <c r="T305" s="9">
        <f t="shared" si="14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>(E306/D306) * 100</f>
        <v>546.14285714285722</v>
      </c>
      <c r="P306">
        <f>E306/G306</f>
        <v>80.767605633802816</v>
      </c>
      <c r="Q306" t="str">
        <f t="shared" si="12"/>
        <v>film &amp; video</v>
      </c>
      <c r="R306" t="str">
        <f t="shared" si="13"/>
        <v>documentary</v>
      </c>
      <c r="S306" s="11">
        <v>42589</v>
      </c>
      <c r="T306" s="9">
        <f t="shared" si="14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>(E307/D307) * 100</f>
        <v>286.21428571428572</v>
      </c>
      <c r="P307">
        <f>E307/G307</f>
        <v>94.28235294117647</v>
      </c>
      <c r="Q307" t="str">
        <f t="shared" si="12"/>
        <v>theater</v>
      </c>
      <c r="R307" t="str">
        <f t="shared" si="13"/>
        <v>plays</v>
      </c>
      <c r="S307" s="11">
        <v>42448</v>
      </c>
      <c r="T307" s="9">
        <f t="shared" si="14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>(E308/D308) * 100</f>
        <v>7.9076923076923071</v>
      </c>
      <c r="P308">
        <f>E308/G308</f>
        <v>73.428571428571431</v>
      </c>
      <c r="Q308" t="str">
        <f t="shared" si="12"/>
        <v>theater</v>
      </c>
      <c r="R308" t="str">
        <f t="shared" si="13"/>
        <v>plays</v>
      </c>
      <c r="S308" s="11">
        <v>42930</v>
      </c>
      <c r="T308" s="9">
        <f t="shared" si="14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>(E309/D309) * 100</f>
        <v>132.13677811550153</v>
      </c>
      <c r="P309">
        <f>E309/G309</f>
        <v>65.968133535660087</v>
      </c>
      <c r="Q309" t="str">
        <f t="shared" si="12"/>
        <v>publishing</v>
      </c>
      <c r="R309" t="str">
        <f t="shared" si="13"/>
        <v>fiction</v>
      </c>
      <c r="S309" s="11">
        <v>41066</v>
      </c>
      <c r="T309" s="9">
        <f t="shared" si="14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>(E310/D310) * 100</f>
        <v>74.077834179357026</v>
      </c>
      <c r="P310">
        <f>E310/G310</f>
        <v>109.04109589041096</v>
      </c>
      <c r="Q310" t="str">
        <f t="shared" si="12"/>
        <v>theater</v>
      </c>
      <c r="R310" t="str">
        <f t="shared" si="13"/>
        <v>plays</v>
      </c>
      <c r="S310" s="11">
        <v>40651</v>
      </c>
      <c r="T310" s="9">
        <f t="shared" si="14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>(E311/D311) * 100</f>
        <v>75.292682926829272</v>
      </c>
      <c r="P311">
        <f>E311/G311</f>
        <v>41.16</v>
      </c>
      <c r="Q311" t="str">
        <f t="shared" si="12"/>
        <v>music</v>
      </c>
      <c r="R311" t="str">
        <f t="shared" si="13"/>
        <v>indie rock</v>
      </c>
      <c r="S311" s="11">
        <v>40807</v>
      </c>
      <c r="T311" s="9">
        <f t="shared" si="14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>(E312/D312) * 100</f>
        <v>20.333333333333332</v>
      </c>
      <c r="P312">
        <f>E312/G312</f>
        <v>99.125</v>
      </c>
      <c r="Q312" t="str">
        <f t="shared" si="12"/>
        <v>games</v>
      </c>
      <c r="R312" t="str">
        <f t="shared" si="13"/>
        <v>video games</v>
      </c>
      <c r="S312" s="11">
        <v>40277</v>
      </c>
      <c r="T312" s="9">
        <f t="shared" si="14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>(E313/D313) * 100</f>
        <v>203.36507936507937</v>
      </c>
      <c r="P313">
        <f>E313/G313</f>
        <v>105.88429752066116</v>
      </c>
      <c r="Q313" t="str">
        <f t="shared" si="12"/>
        <v>theater</v>
      </c>
      <c r="R313" t="str">
        <f t="shared" si="13"/>
        <v>plays</v>
      </c>
      <c r="S313" s="11">
        <v>40590</v>
      </c>
      <c r="T313" s="9">
        <f t="shared" si="14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>(E314/D314) * 100</f>
        <v>310.2284263959391</v>
      </c>
      <c r="P314">
        <f>E314/G314</f>
        <v>48.996525921966864</v>
      </c>
      <c r="Q314" t="str">
        <f t="shared" si="12"/>
        <v>theater</v>
      </c>
      <c r="R314" t="str">
        <f t="shared" si="13"/>
        <v>plays</v>
      </c>
      <c r="S314" s="11">
        <v>41572</v>
      </c>
      <c r="T314" s="9">
        <f t="shared" si="14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>(E315/D315) * 100</f>
        <v>395.31818181818181</v>
      </c>
      <c r="P315">
        <f>E315/G315</f>
        <v>39</v>
      </c>
      <c r="Q315" t="str">
        <f t="shared" si="12"/>
        <v>music</v>
      </c>
      <c r="R315" t="str">
        <f t="shared" si="13"/>
        <v>rock</v>
      </c>
      <c r="S315" s="11">
        <v>40966</v>
      </c>
      <c r="T315" s="9">
        <f t="shared" si="14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>(E316/D316) * 100</f>
        <v>294.71428571428572</v>
      </c>
      <c r="P316">
        <f>E316/G316</f>
        <v>31.022556390977442</v>
      </c>
      <c r="Q316" t="str">
        <f t="shared" si="12"/>
        <v>film &amp; video</v>
      </c>
      <c r="R316" t="str">
        <f t="shared" si="13"/>
        <v>documentary</v>
      </c>
      <c r="S316" s="11">
        <v>43536</v>
      </c>
      <c r="T316" s="9">
        <f t="shared" si="14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>(E317/D317) * 100</f>
        <v>33.89473684210526</v>
      </c>
      <c r="P317">
        <f>E317/G317</f>
        <v>103.87096774193549</v>
      </c>
      <c r="Q317" t="str">
        <f t="shared" si="12"/>
        <v>theater</v>
      </c>
      <c r="R317" t="str">
        <f t="shared" si="13"/>
        <v>plays</v>
      </c>
      <c r="S317" s="11">
        <v>41783</v>
      </c>
      <c r="T317" s="9">
        <f t="shared" si="14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>(E318/D318) * 100</f>
        <v>66.677083333333329</v>
      </c>
      <c r="P318">
        <f>E318/G318</f>
        <v>59.268518518518519</v>
      </c>
      <c r="Q318" t="str">
        <f t="shared" si="12"/>
        <v>food</v>
      </c>
      <c r="R318" t="str">
        <f t="shared" si="13"/>
        <v>food trucks</v>
      </c>
      <c r="S318" s="11">
        <v>43788</v>
      </c>
      <c r="T318" s="9">
        <f t="shared" si="14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>(E319/D319) * 100</f>
        <v>19.227272727272727</v>
      </c>
      <c r="P319">
        <f>E319/G319</f>
        <v>42.3</v>
      </c>
      <c r="Q319" t="str">
        <f t="shared" si="12"/>
        <v>theater</v>
      </c>
      <c r="R319" t="str">
        <f t="shared" si="13"/>
        <v>plays</v>
      </c>
      <c r="S319" s="11">
        <v>42869</v>
      </c>
      <c r="T319" s="9">
        <f t="shared" si="14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>(E320/D320) * 100</f>
        <v>15.842105263157894</v>
      </c>
      <c r="P320">
        <f>E320/G320</f>
        <v>53.117647058823529</v>
      </c>
      <c r="Q320" t="str">
        <f t="shared" si="12"/>
        <v>music</v>
      </c>
      <c r="R320" t="str">
        <f t="shared" si="13"/>
        <v>rock</v>
      </c>
      <c r="S320" s="11">
        <v>41684</v>
      </c>
      <c r="T320" s="9">
        <f t="shared" si="14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>(E321/D321) * 100</f>
        <v>38.702380952380956</v>
      </c>
      <c r="P321">
        <f>E321/G321</f>
        <v>50.796875</v>
      </c>
      <c r="Q321" t="str">
        <f t="shared" si="12"/>
        <v>technology</v>
      </c>
      <c r="R321" t="str">
        <f t="shared" si="13"/>
        <v>web</v>
      </c>
      <c r="S321" s="11">
        <v>40402</v>
      </c>
      <c r="T321" s="9">
        <f t="shared" si="14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>(E322/D322) * 100</f>
        <v>9.5876777251184837</v>
      </c>
      <c r="P322">
        <f>E322/G322</f>
        <v>101.15</v>
      </c>
      <c r="Q322" t="str">
        <f t="shared" si="12"/>
        <v>publishing</v>
      </c>
      <c r="R322" t="str">
        <f t="shared" si="13"/>
        <v>fiction</v>
      </c>
      <c r="S322" s="11">
        <v>40673</v>
      </c>
      <c r="T322" s="9">
        <f t="shared" si="14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>(E323/D323) * 100</f>
        <v>94.144366197183089</v>
      </c>
      <c r="P323">
        <f>E323/G323</f>
        <v>65.000810372771468</v>
      </c>
      <c r="Q323" t="str">
        <f t="shared" ref="Q323:Q386" si="15">LEFT(N323,FIND("/",N323)-1)</f>
        <v>film &amp; video</v>
      </c>
      <c r="R323" t="str">
        <f t="shared" ref="R323:R386" si="16">MID(N323,FIND("/",N323)+1,LEN(N323)-FIND("/",N323))</f>
        <v>shorts</v>
      </c>
      <c r="S323" s="11">
        <v>40634</v>
      </c>
      <c r="T323" s="9">
        <f t="shared" ref="T323:T386" si="17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>(E324/D324) * 100</f>
        <v>166.56234096692114</v>
      </c>
      <c r="P324">
        <f>E324/G324</f>
        <v>37.998645510835914</v>
      </c>
      <c r="Q324" t="str">
        <f t="shared" si="15"/>
        <v>theater</v>
      </c>
      <c r="R324" t="str">
        <f t="shared" si="16"/>
        <v>plays</v>
      </c>
      <c r="S324" s="11">
        <v>40507</v>
      </c>
      <c r="T324" s="9">
        <f t="shared" si="17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>(E325/D325) * 100</f>
        <v>24.134831460674157</v>
      </c>
      <c r="P325">
        <f>E325/G325</f>
        <v>82.615384615384613</v>
      </c>
      <c r="Q325" t="str">
        <f t="shared" si="15"/>
        <v>film &amp; video</v>
      </c>
      <c r="R325" t="str">
        <f t="shared" si="16"/>
        <v>documentary</v>
      </c>
      <c r="S325" s="11">
        <v>41725</v>
      </c>
      <c r="T325" s="9">
        <f t="shared" si="17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>(E326/D326) * 100</f>
        <v>164.05633802816902</v>
      </c>
      <c r="P326">
        <f>E326/G326</f>
        <v>37.941368078175898</v>
      </c>
      <c r="Q326" t="str">
        <f t="shared" si="15"/>
        <v>theater</v>
      </c>
      <c r="R326" t="str">
        <f t="shared" si="16"/>
        <v>plays</v>
      </c>
      <c r="S326" s="11">
        <v>42176</v>
      </c>
      <c r="T326" s="9">
        <f t="shared" si="17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>(E327/D327) * 100</f>
        <v>90.723076923076931</v>
      </c>
      <c r="P327">
        <f>E327/G327</f>
        <v>80.780821917808225</v>
      </c>
      <c r="Q327" t="str">
        <f t="shared" si="15"/>
        <v>theater</v>
      </c>
      <c r="R327" t="str">
        <f t="shared" si="16"/>
        <v>plays</v>
      </c>
      <c r="S327" s="11">
        <v>43267</v>
      </c>
      <c r="T327" s="9">
        <f t="shared" si="17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>(E328/D328) * 100</f>
        <v>46.194444444444443</v>
      </c>
      <c r="P328">
        <f>E328/G328</f>
        <v>25.984375</v>
      </c>
      <c r="Q328" t="str">
        <f t="shared" si="15"/>
        <v>film &amp; video</v>
      </c>
      <c r="R328" t="str">
        <f t="shared" si="16"/>
        <v>animation</v>
      </c>
      <c r="S328" s="11">
        <v>42364</v>
      </c>
      <c r="T328" s="9">
        <f t="shared" si="17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>(E329/D329) * 100</f>
        <v>38.53846153846154</v>
      </c>
      <c r="P329">
        <f>E329/G329</f>
        <v>30.363636363636363</v>
      </c>
      <c r="Q329" t="str">
        <f t="shared" si="15"/>
        <v>theater</v>
      </c>
      <c r="R329" t="str">
        <f t="shared" si="16"/>
        <v>plays</v>
      </c>
      <c r="S329" s="11">
        <v>43705</v>
      </c>
      <c r="T329" s="9">
        <f t="shared" si="17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>(E330/D330) * 100</f>
        <v>133.56231003039514</v>
      </c>
      <c r="P330">
        <f>E330/G330</f>
        <v>54.004916018025398</v>
      </c>
      <c r="Q330" t="str">
        <f t="shared" si="15"/>
        <v>music</v>
      </c>
      <c r="R330" t="str">
        <f t="shared" si="16"/>
        <v>rock</v>
      </c>
      <c r="S330" s="11">
        <v>43434</v>
      </c>
      <c r="T330" s="9">
        <f t="shared" si="17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>(E331/D331) * 100</f>
        <v>22.896588486140725</v>
      </c>
      <c r="P331">
        <f>E331/G331</f>
        <v>101.78672985781991</v>
      </c>
      <c r="Q331" t="str">
        <f t="shared" si="15"/>
        <v>games</v>
      </c>
      <c r="R331" t="str">
        <f t="shared" si="16"/>
        <v>video games</v>
      </c>
      <c r="S331" s="11">
        <v>42716</v>
      </c>
      <c r="T331" s="9">
        <f t="shared" si="17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>(E332/D332) * 100</f>
        <v>184.95548961424333</v>
      </c>
      <c r="P332">
        <f>E332/G332</f>
        <v>45.003610108303249</v>
      </c>
      <c r="Q332" t="str">
        <f t="shared" si="15"/>
        <v>film &amp; video</v>
      </c>
      <c r="R332" t="str">
        <f t="shared" si="16"/>
        <v>documentary</v>
      </c>
      <c r="S332" s="11">
        <v>43077</v>
      </c>
      <c r="T332" s="9">
        <f t="shared" si="17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>(E333/D333) * 100</f>
        <v>443.72727272727275</v>
      </c>
      <c r="P333">
        <f>E333/G333</f>
        <v>77.068421052631578</v>
      </c>
      <c r="Q333" t="str">
        <f t="shared" si="15"/>
        <v>food</v>
      </c>
      <c r="R333" t="str">
        <f t="shared" si="16"/>
        <v>food trucks</v>
      </c>
      <c r="S333" s="11">
        <v>40896</v>
      </c>
      <c r="T333" s="9">
        <f t="shared" si="17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>(E334/D334) * 100</f>
        <v>199.9806763285024</v>
      </c>
      <c r="P334">
        <f>E334/G334</f>
        <v>88.076595744680844</v>
      </c>
      <c r="Q334" t="str">
        <f t="shared" si="15"/>
        <v>technology</v>
      </c>
      <c r="R334" t="str">
        <f t="shared" si="16"/>
        <v>wearables</v>
      </c>
      <c r="S334" s="11">
        <v>41361</v>
      </c>
      <c r="T334" s="9">
        <f t="shared" si="17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>(E335/D335) * 100</f>
        <v>123.95833333333333</v>
      </c>
      <c r="P335">
        <f>E335/G335</f>
        <v>47.035573122529641</v>
      </c>
      <c r="Q335" t="str">
        <f t="shared" si="15"/>
        <v>theater</v>
      </c>
      <c r="R335" t="str">
        <f t="shared" si="16"/>
        <v>plays</v>
      </c>
      <c r="S335" s="11">
        <v>43424</v>
      </c>
      <c r="T335" s="9">
        <f t="shared" si="17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>(E336/D336) * 100</f>
        <v>186.61329305135951</v>
      </c>
      <c r="P336">
        <f>E336/G336</f>
        <v>110.99550763701707</v>
      </c>
      <c r="Q336" t="str">
        <f t="shared" si="15"/>
        <v>music</v>
      </c>
      <c r="R336" t="str">
        <f t="shared" si="16"/>
        <v>rock</v>
      </c>
      <c r="S336" s="11">
        <v>43110</v>
      </c>
      <c r="T336" s="9">
        <f t="shared" si="17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>(E337/D337) * 100</f>
        <v>114.28538550057536</v>
      </c>
      <c r="P337">
        <f>E337/G337</f>
        <v>87.003066141042481</v>
      </c>
      <c r="Q337" t="str">
        <f t="shared" si="15"/>
        <v>music</v>
      </c>
      <c r="R337" t="str">
        <f t="shared" si="16"/>
        <v>rock</v>
      </c>
      <c r="S337" s="11">
        <v>43784</v>
      </c>
      <c r="T337" s="9">
        <f t="shared" si="17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>(E338/D338) * 100</f>
        <v>97.032531824611041</v>
      </c>
      <c r="P338">
        <f>E338/G338</f>
        <v>63.994402985074629</v>
      </c>
      <c r="Q338" t="str">
        <f t="shared" si="15"/>
        <v>music</v>
      </c>
      <c r="R338" t="str">
        <f t="shared" si="16"/>
        <v>rock</v>
      </c>
      <c r="S338" s="11">
        <v>40527</v>
      </c>
      <c r="T338" s="9">
        <f t="shared" si="17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>(E339/D339) * 100</f>
        <v>122.81904761904762</v>
      </c>
      <c r="P339">
        <f>E339/G339</f>
        <v>105.9945205479452</v>
      </c>
      <c r="Q339" t="str">
        <f t="shared" si="15"/>
        <v>theater</v>
      </c>
      <c r="R339" t="str">
        <f t="shared" si="16"/>
        <v>plays</v>
      </c>
      <c r="S339" s="11">
        <v>43780</v>
      </c>
      <c r="T339" s="9">
        <f t="shared" si="17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>(E340/D340) * 100</f>
        <v>179.14326647564468</v>
      </c>
      <c r="P340">
        <f>E340/G340</f>
        <v>73.989349112426041</v>
      </c>
      <c r="Q340" t="str">
        <f t="shared" si="15"/>
        <v>theater</v>
      </c>
      <c r="R340" t="str">
        <f t="shared" si="16"/>
        <v>plays</v>
      </c>
      <c r="S340" s="11">
        <v>40821</v>
      </c>
      <c r="T340" s="9">
        <f t="shared" si="17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>(E341/D341) * 100</f>
        <v>79.951577402787962</v>
      </c>
      <c r="P341">
        <f>E341/G341</f>
        <v>84.02004626060139</v>
      </c>
      <c r="Q341" t="str">
        <f t="shared" si="15"/>
        <v>theater</v>
      </c>
      <c r="R341" t="str">
        <f t="shared" si="16"/>
        <v>plays</v>
      </c>
      <c r="S341" s="11">
        <v>42949</v>
      </c>
      <c r="T341" s="9">
        <f t="shared" si="17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>(E342/D342) * 100</f>
        <v>94.242587601078171</v>
      </c>
      <c r="P342">
        <f>E342/G342</f>
        <v>88.966921119592882</v>
      </c>
      <c r="Q342" t="str">
        <f t="shared" si="15"/>
        <v>photography</v>
      </c>
      <c r="R342" t="str">
        <f t="shared" si="16"/>
        <v>photography books</v>
      </c>
      <c r="S342" s="11">
        <v>40889</v>
      </c>
      <c r="T342" s="9">
        <f t="shared" si="17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>(E343/D343) * 100</f>
        <v>84.669291338582681</v>
      </c>
      <c r="P343">
        <f>E343/G343</f>
        <v>76.990453460620529</v>
      </c>
      <c r="Q343" t="str">
        <f t="shared" si="15"/>
        <v>music</v>
      </c>
      <c r="R343" t="str">
        <f t="shared" si="16"/>
        <v>indie rock</v>
      </c>
      <c r="S343" s="11">
        <v>42244</v>
      </c>
      <c r="T343" s="9">
        <f t="shared" si="17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>(E344/D344) * 100</f>
        <v>66.521920668058456</v>
      </c>
      <c r="P344">
        <f>E344/G344</f>
        <v>97.146341463414629</v>
      </c>
      <c r="Q344" t="str">
        <f t="shared" si="15"/>
        <v>theater</v>
      </c>
      <c r="R344" t="str">
        <f t="shared" si="16"/>
        <v>plays</v>
      </c>
      <c r="S344" s="11">
        <v>41475</v>
      </c>
      <c r="T344" s="9">
        <f t="shared" si="17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>(E345/D345) * 100</f>
        <v>53.922222222222224</v>
      </c>
      <c r="P345">
        <f>E345/G345</f>
        <v>33.013605442176868</v>
      </c>
      <c r="Q345" t="str">
        <f t="shared" si="15"/>
        <v>theater</v>
      </c>
      <c r="R345" t="str">
        <f t="shared" si="16"/>
        <v>plays</v>
      </c>
      <c r="S345" s="11">
        <v>41597</v>
      </c>
      <c r="T345" s="9">
        <f t="shared" si="17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>(E346/D346) * 100</f>
        <v>41.983299595141702</v>
      </c>
      <c r="P346">
        <f>E346/G346</f>
        <v>99.950602409638549</v>
      </c>
      <c r="Q346" t="str">
        <f t="shared" si="15"/>
        <v>games</v>
      </c>
      <c r="R346" t="str">
        <f t="shared" si="16"/>
        <v>video games</v>
      </c>
      <c r="S346" s="11">
        <v>43122</v>
      </c>
      <c r="T346" s="9">
        <f t="shared" si="17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>(E347/D347) * 100</f>
        <v>14.69479695431472</v>
      </c>
      <c r="P347">
        <f>E347/G347</f>
        <v>69.966767371601208</v>
      </c>
      <c r="Q347" t="str">
        <f t="shared" si="15"/>
        <v>film &amp; video</v>
      </c>
      <c r="R347" t="str">
        <f t="shared" si="16"/>
        <v>drama</v>
      </c>
      <c r="S347" s="11">
        <v>42194</v>
      </c>
      <c r="T347" s="9">
        <f t="shared" si="17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>(E348/D348) * 100</f>
        <v>34.475000000000001</v>
      </c>
      <c r="P348">
        <f>E348/G348</f>
        <v>110.32</v>
      </c>
      <c r="Q348" t="str">
        <f t="shared" si="15"/>
        <v>music</v>
      </c>
      <c r="R348" t="str">
        <f t="shared" si="16"/>
        <v>indie rock</v>
      </c>
      <c r="S348" s="11">
        <v>42971</v>
      </c>
      <c r="T348" s="9">
        <f t="shared" si="17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>(E349/D349) * 100</f>
        <v>1400.7777777777778</v>
      </c>
      <c r="P349">
        <f>E349/G349</f>
        <v>66.005235602094245</v>
      </c>
      <c r="Q349" t="str">
        <f t="shared" si="15"/>
        <v>technology</v>
      </c>
      <c r="R349" t="str">
        <f t="shared" si="16"/>
        <v>web</v>
      </c>
      <c r="S349" s="11">
        <v>42046</v>
      </c>
      <c r="T349" s="9">
        <f t="shared" si="17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>(E350/D350) * 100</f>
        <v>71.770351758793964</v>
      </c>
      <c r="P350">
        <f>E350/G350</f>
        <v>41.005742176284812</v>
      </c>
      <c r="Q350" t="str">
        <f t="shared" si="15"/>
        <v>food</v>
      </c>
      <c r="R350" t="str">
        <f t="shared" si="16"/>
        <v>food trucks</v>
      </c>
      <c r="S350" s="11">
        <v>42782</v>
      </c>
      <c r="T350" s="9">
        <f t="shared" si="17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>(E351/D351) * 100</f>
        <v>53.074115044247783</v>
      </c>
      <c r="P351">
        <f>E351/G351</f>
        <v>103.96316359696641</v>
      </c>
      <c r="Q351" t="str">
        <f t="shared" si="15"/>
        <v>theater</v>
      </c>
      <c r="R351" t="str">
        <f t="shared" si="16"/>
        <v>plays</v>
      </c>
      <c r="S351" s="11">
        <v>42930</v>
      </c>
      <c r="T351" s="9">
        <f t="shared" si="17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>(E352/D352) * 100</f>
        <v>5</v>
      </c>
      <c r="P352">
        <f>E352/G352</f>
        <v>5</v>
      </c>
      <c r="Q352" t="str">
        <f t="shared" si="15"/>
        <v>music</v>
      </c>
      <c r="R352" t="str">
        <f t="shared" si="16"/>
        <v>jazz</v>
      </c>
      <c r="S352" s="11">
        <v>42144</v>
      </c>
      <c r="T352" s="9">
        <f t="shared" si="17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>(E353/D353) * 100</f>
        <v>127.70715249662618</v>
      </c>
      <c r="P353">
        <f>E353/G353</f>
        <v>47.009935419771487</v>
      </c>
      <c r="Q353" t="str">
        <f t="shared" si="15"/>
        <v>music</v>
      </c>
      <c r="R353" t="str">
        <f t="shared" si="16"/>
        <v>rock</v>
      </c>
      <c r="S353" s="11">
        <v>42240</v>
      </c>
      <c r="T353" s="9">
        <f t="shared" si="17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>(E354/D354) * 100</f>
        <v>34.892857142857139</v>
      </c>
      <c r="P354">
        <f>E354/G354</f>
        <v>29.606060606060606</v>
      </c>
      <c r="Q354" t="str">
        <f t="shared" si="15"/>
        <v>theater</v>
      </c>
      <c r="R354" t="str">
        <f t="shared" si="16"/>
        <v>plays</v>
      </c>
      <c r="S354" s="11">
        <v>42315</v>
      </c>
      <c r="T354" s="9">
        <f t="shared" si="17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>(E355/D355) * 100</f>
        <v>410.59821428571428</v>
      </c>
      <c r="P355">
        <f>E355/G355</f>
        <v>81.010569583088667</v>
      </c>
      <c r="Q355" t="str">
        <f t="shared" si="15"/>
        <v>theater</v>
      </c>
      <c r="R355" t="str">
        <f t="shared" si="16"/>
        <v>plays</v>
      </c>
      <c r="S355" s="11">
        <v>43651</v>
      </c>
      <c r="T355" s="9">
        <f t="shared" si="17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>(E356/D356) * 100</f>
        <v>123.73770491803278</v>
      </c>
      <c r="P356">
        <f>E356/G356</f>
        <v>94.35</v>
      </c>
      <c r="Q356" t="str">
        <f t="shared" si="15"/>
        <v>film &amp; video</v>
      </c>
      <c r="R356" t="str">
        <f t="shared" si="16"/>
        <v>documentary</v>
      </c>
      <c r="S356" s="11">
        <v>41520</v>
      </c>
      <c r="T356" s="9">
        <f t="shared" si="17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>(E357/D357) * 100</f>
        <v>58.973684210526315</v>
      </c>
      <c r="P357">
        <f>E357/G357</f>
        <v>26.058139534883722</v>
      </c>
      <c r="Q357" t="str">
        <f t="shared" si="15"/>
        <v>technology</v>
      </c>
      <c r="R357" t="str">
        <f t="shared" si="16"/>
        <v>wearables</v>
      </c>
      <c r="S357" s="11">
        <v>42757</v>
      </c>
      <c r="T357" s="9">
        <f t="shared" si="17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>(E358/D358) * 100</f>
        <v>36.892473118279568</v>
      </c>
      <c r="P358">
        <f>E358/G358</f>
        <v>85.775000000000006</v>
      </c>
      <c r="Q358" t="str">
        <f t="shared" si="15"/>
        <v>theater</v>
      </c>
      <c r="R358" t="str">
        <f t="shared" si="16"/>
        <v>plays</v>
      </c>
      <c r="S358" s="11">
        <v>40922</v>
      </c>
      <c r="T358" s="9">
        <f t="shared" si="17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>(E359/D359) * 100</f>
        <v>184.91304347826087</v>
      </c>
      <c r="P359">
        <f>E359/G359</f>
        <v>103.73170731707317</v>
      </c>
      <c r="Q359" t="str">
        <f t="shared" si="15"/>
        <v>games</v>
      </c>
      <c r="R359" t="str">
        <f t="shared" si="16"/>
        <v>video games</v>
      </c>
      <c r="S359" s="11">
        <v>42250</v>
      </c>
      <c r="T359" s="9">
        <f t="shared" si="17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>(E360/D360) * 100</f>
        <v>11.814432989690722</v>
      </c>
      <c r="P360">
        <f>E360/G360</f>
        <v>49.826086956521742</v>
      </c>
      <c r="Q360" t="str">
        <f t="shared" si="15"/>
        <v>photography</v>
      </c>
      <c r="R360" t="str">
        <f t="shared" si="16"/>
        <v>photography books</v>
      </c>
      <c r="S360" s="11">
        <v>43322</v>
      </c>
      <c r="T360" s="9">
        <f t="shared" si="17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>(E361/D361) * 100</f>
        <v>298.7</v>
      </c>
      <c r="P361">
        <f>E361/G361</f>
        <v>63.893048128342244</v>
      </c>
      <c r="Q361" t="str">
        <f t="shared" si="15"/>
        <v>film &amp; video</v>
      </c>
      <c r="R361" t="str">
        <f t="shared" si="16"/>
        <v>animation</v>
      </c>
      <c r="S361" s="11">
        <v>40782</v>
      </c>
      <c r="T361" s="9">
        <f t="shared" si="17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>(E362/D362) * 100</f>
        <v>226.35175879396985</v>
      </c>
      <c r="P362">
        <f>E362/G362</f>
        <v>47.002434782608695</v>
      </c>
      <c r="Q362" t="str">
        <f t="shared" si="15"/>
        <v>theater</v>
      </c>
      <c r="R362" t="str">
        <f t="shared" si="16"/>
        <v>plays</v>
      </c>
      <c r="S362" s="11">
        <v>40544</v>
      </c>
      <c r="T362" s="9">
        <f t="shared" si="17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>(E363/D363) * 100</f>
        <v>173.56363636363636</v>
      </c>
      <c r="P363">
        <f>E363/G363</f>
        <v>108.47727272727273</v>
      </c>
      <c r="Q363" t="str">
        <f t="shared" si="15"/>
        <v>theater</v>
      </c>
      <c r="R363" t="str">
        <f t="shared" si="16"/>
        <v>plays</v>
      </c>
      <c r="S363" s="11">
        <v>43015</v>
      </c>
      <c r="T363" s="9">
        <f t="shared" si="17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>(E364/D364) * 100</f>
        <v>371.75675675675677</v>
      </c>
      <c r="P364">
        <f>E364/G364</f>
        <v>72.015706806282722</v>
      </c>
      <c r="Q364" t="str">
        <f t="shared" si="15"/>
        <v>music</v>
      </c>
      <c r="R364" t="str">
        <f t="shared" si="16"/>
        <v>rock</v>
      </c>
      <c r="S364" s="11">
        <v>40570</v>
      </c>
      <c r="T364" s="9">
        <f t="shared" si="17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>(E365/D365) * 100</f>
        <v>160.19230769230771</v>
      </c>
      <c r="P365">
        <f>E365/G365</f>
        <v>59.928057553956833</v>
      </c>
      <c r="Q365" t="str">
        <f t="shared" si="15"/>
        <v>music</v>
      </c>
      <c r="R365" t="str">
        <f t="shared" si="16"/>
        <v>rock</v>
      </c>
      <c r="S365" s="11">
        <v>40904</v>
      </c>
      <c r="T365" s="9">
        <f t="shared" si="17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>(E366/D366) * 100</f>
        <v>1616.3333333333335</v>
      </c>
      <c r="P366">
        <f>E366/G366</f>
        <v>78.209677419354833</v>
      </c>
      <c r="Q366" t="str">
        <f t="shared" si="15"/>
        <v>music</v>
      </c>
      <c r="R366" t="str">
        <f t="shared" si="16"/>
        <v>indie rock</v>
      </c>
      <c r="S366" s="11">
        <v>43164</v>
      </c>
      <c r="T366" s="9">
        <f t="shared" si="17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>(E367/D367) * 100</f>
        <v>733.4375</v>
      </c>
      <c r="P367">
        <f>E367/G367</f>
        <v>104.77678571428571</v>
      </c>
      <c r="Q367" t="str">
        <f t="shared" si="15"/>
        <v>theater</v>
      </c>
      <c r="R367" t="str">
        <f t="shared" si="16"/>
        <v>plays</v>
      </c>
      <c r="S367" s="11">
        <v>42733</v>
      </c>
      <c r="T367" s="9">
        <f t="shared" si="17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>(E368/D368) * 100</f>
        <v>592.11111111111109</v>
      </c>
      <c r="P368">
        <f>E368/G368</f>
        <v>105.52475247524752</v>
      </c>
      <c r="Q368" t="str">
        <f t="shared" si="15"/>
        <v>theater</v>
      </c>
      <c r="R368" t="str">
        <f t="shared" si="16"/>
        <v>plays</v>
      </c>
      <c r="S368" s="11">
        <v>40546</v>
      </c>
      <c r="T368" s="9">
        <f t="shared" si="17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>(E369/D369) * 100</f>
        <v>18.888888888888889</v>
      </c>
      <c r="P369">
        <f>E369/G369</f>
        <v>24.933333333333334</v>
      </c>
      <c r="Q369" t="str">
        <f t="shared" si="15"/>
        <v>theater</v>
      </c>
      <c r="R369" t="str">
        <f t="shared" si="16"/>
        <v>plays</v>
      </c>
      <c r="S369" s="11">
        <v>41930</v>
      </c>
      <c r="T369" s="9">
        <f t="shared" si="17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>(E370/D370) * 100</f>
        <v>276.80769230769232</v>
      </c>
      <c r="P370">
        <f>E370/G370</f>
        <v>69.873786407766985</v>
      </c>
      <c r="Q370" t="str">
        <f t="shared" si="15"/>
        <v>film &amp; video</v>
      </c>
      <c r="R370" t="str">
        <f t="shared" si="16"/>
        <v>documentary</v>
      </c>
      <c r="S370" s="11">
        <v>40464</v>
      </c>
      <c r="T370" s="9">
        <f t="shared" si="17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>(E371/D371) * 100</f>
        <v>273.01851851851848</v>
      </c>
      <c r="P371">
        <f>E371/G371</f>
        <v>95.733766233766232</v>
      </c>
      <c r="Q371" t="str">
        <f t="shared" si="15"/>
        <v>film &amp; video</v>
      </c>
      <c r="R371" t="str">
        <f t="shared" si="16"/>
        <v>television</v>
      </c>
      <c r="S371" s="11">
        <v>41308</v>
      </c>
      <c r="T371" s="9">
        <f t="shared" si="17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>(E372/D372) * 100</f>
        <v>159.36331255565449</v>
      </c>
      <c r="P372">
        <f>E372/G372</f>
        <v>29.997485752598056</v>
      </c>
      <c r="Q372" t="str">
        <f t="shared" si="15"/>
        <v>theater</v>
      </c>
      <c r="R372" t="str">
        <f t="shared" si="16"/>
        <v>plays</v>
      </c>
      <c r="S372" s="11">
        <v>43570</v>
      </c>
      <c r="T372" s="9">
        <f t="shared" si="17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>(E373/D373) * 100</f>
        <v>67.869978858350947</v>
      </c>
      <c r="P373">
        <f>E373/G373</f>
        <v>59.011948529411768</v>
      </c>
      <c r="Q373" t="str">
        <f t="shared" si="15"/>
        <v>theater</v>
      </c>
      <c r="R373" t="str">
        <f t="shared" si="16"/>
        <v>plays</v>
      </c>
      <c r="S373" s="11">
        <v>42043</v>
      </c>
      <c r="T373" s="9">
        <f t="shared" si="17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>(E374/D374) * 100</f>
        <v>1591.5555555555554</v>
      </c>
      <c r="P374">
        <f>E374/G374</f>
        <v>84.757396449704146</v>
      </c>
      <c r="Q374" t="str">
        <f t="shared" si="15"/>
        <v>film &amp; video</v>
      </c>
      <c r="R374" t="str">
        <f t="shared" si="16"/>
        <v>documentary</v>
      </c>
      <c r="S374" s="11">
        <v>42012</v>
      </c>
      <c r="T374" s="9">
        <f t="shared" si="17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>(E375/D375) * 100</f>
        <v>730.18222222222221</v>
      </c>
      <c r="P375">
        <f>E375/G375</f>
        <v>78.010921177587846</v>
      </c>
      <c r="Q375" t="str">
        <f t="shared" si="15"/>
        <v>theater</v>
      </c>
      <c r="R375" t="str">
        <f t="shared" si="16"/>
        <v>plays</v>
      </c>
      <c r="S375" s="11">
        <v>42964</v>
      </c>
      <c r="T375" s="9">
        <f t="shared" si="17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>(E376/D376) * 100</f>
        <v>13.185782556750297</v>
      </c>
      <c r="P376">
        <f>E376/G376</f>
        <v>50.05215419501134</v>
      </c>
      <c r="Q376" t="str">
        <f t="shared" si="15"/>
        <v>film &amp; video</v>
      </c>
      <c r="R376" t="str">
        <f t="shared" si="16"/>
        <v>documentary</v>
      </c>
      <c r="S376" s="11">
        <v>43476</v>
      </c>
      <c r="T376" s="9">
        <f t="shared" si="17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>(E377/D377) * 100</f>
        <v>54.777777777777779</v>
      </c>
      <c r="P377">
        <f>E377/G377</f>
        <v>59.16</v>
      </c>
      <c r="Q377" t="str">
        <f t="shared" si="15"/>
        <v>music</v>
      </c>
      <c r="R377" t="str">
        <f t="shared" si="16"/>
        <v>indie rock</v>
      </c>
      <c r="S377" s="11">
        <v>42293</v>
      </c>
      <c r="T377" s="9">
        <f t="shared" si="17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>(E378/D378) * 100</f>
        <v>361.02941176470591</v>
      </c>
      <c r="P378">
        <f>E378/G378</f>
        <v>93.702290076335885</v>
      </c>
      <c r="Q378" t="str">
        <f t="shared" si="15"/>
        <v>music</v>
      </c>
      <c r="R378" t="str">
        <f t="shared" si="16"/>
        <v>rock</v>
      </c>
      <c r="S378" s="11">
        <v>41826</v>
      </c>
      <c r="T378" s="9">
        <f t="shared" si="17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>(E379/D379) * 100</f>
        <v>10.257545271629779</v>
      </c>
      <c r="P379">
        <f>E379/G379</f>
        <v>40.14173228346457</v>
      </c>
      <c r="Q379" t="str">
        <f t="shared" si="15"/>
        <v>theater</v>
      </c>
      <c r="R379" t="str">
        <f t="shared" si="16"/>
        <v>plays</v>
      </c>
      <c r="S379" s="11">
        <v>43760</v>
      </c>
      <c r="T379" s="9">
        <f t="shared" si="17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>(E380/D380) * 100</f>
        <v>13.962962962962964</v>
      </c>
      <c r="P380">
        <f>E380/G380</f>
        <v>70.090140845070422</v>
      </c>
      <c r="Q380" t="str">
        <f t="shared" si="15"/>
        <v>film &amp; video</v>
      </c>
      <c r="R380" t="str">
        <f t="shared" si="16"/>
        <v>documentary</v>
      </c>
      <c r="S380" s="11">
        <v>43241</v>
      </c>
      <c r="T380" s="9">
        <f t="shared" si="17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>(E381/D381) * 100</f>
        <v>40.444444444444443</v>
      </c>
      <c r="P381">
        <f>E381/G381</f>
        <v>66.181818181818187</v>
      </c>
      <c r="Q381" t="str">
        <f t="shared" si="15"/>
        <v>theater</v>
      </c>
      <c r="R381" t="str">
        <f t="shared" si="16"/>
        <v>plays</v>
      </c>
      <c r="S381" s="11">
        <v>40843</v>
      </c>
      <c r="T381" s="9">
        <f t="shared" si="17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>(E382/D382) * 100</f>
        <v>160.32</v>
      </c>
      <c r="P382">
        <f>E382/G382</f>
        <v>47.714285714285715</v>
      </c>
      <c r="Q382" t="str">
        <f t="shared" si="15"/>
        <v>theater</v>
      </c>
      <c r="R382" t="str">
        <f t="shared" si="16"/>
        <v>plays</v>
      </c>
      <c r="S382" s="11">
        <v>41448</v>
      </c>
      <c r="T382" s="9">
        <f t="shared" si="17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>(E383/D383) * 100</f>
        <v>183.9433962264151</v>
      </c>
      <c r="P383">
        <f>E383/G383</f>
        <v>62.896774193548389</v>
      </c>
      <c r="Q383" t="str">
        <f t="shared" si="15"/>
        <v>theater</v>
      </c>
      <c r="R383" t="str">
        <f t="shared" si="16"/>
        <v>plays</v>
      </c>
      <c r="S383" s="11">
        <v>42163</v>
      </c>
      <c r="T383" s="9">
        <f t="shared" si="17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>(E384/D384) * 100</f>
        <v>63.769230769230766</v>
      </c>
      <c r="P384">
        <f>E384/G384</f>
        <v>86.611940298507463</v>
      </c>
      <c r="Q384" t="str">
        <f t="shared" si="15"/>
        <v>photography</v>
      </c>
      <c r="R384" t="str">
        <f t="shared" si="16"/>
        <v>photography books</v>
      </c>
      <c r="S384" s="11">
        <v>43024</v>
      </c>
      <c r="T384" s="9">
        <f t="shared" si="17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>(E385/D385) * 100</f>
        <v>225.38095238095238</v>
      </c>
      <c r="P385">
        <f>E385/G385</f>
        <v>75.126984126984127</v>
      </c>
      <c r="Q385" t="str">
        <f t="shared" si="15"/>
        <v>food</v>
      </c>
      <c r="R385" t="str">
        <f t="shared" si="16"/>
        <v>food trucks</v>
      </c>
      <c r="S385" s="11">
        <v>43509</v>
      </c>
      <c r="T385" s="9">
        <f t="shared" si="17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>(E386/D386) * 100</f>
        <v>172.00961538461539</v>
      </c>
      <c r="P386">
        <f>E386/G386</f>
        <v>41.004167534903104</v>
      </c>
      <c r="Q386" t="str">
        <f t="shared" si="15"/>
        <v>film &amp; video</v>
      </c>
      <c r="R386" t="str">
        <f t="shared" si="16"/>
        <v>documentary</v>
      </c>
      <c r="S386" s="11">
        <v>42776</v>
      </c>
      <c r="T386" s="9">
        <f t="shared" si="17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>(E387/D387) * 100</f>
        <v>146.16709511568124</v>
      </c>
      <c r="P387">
        <f>E387/G387</f>
        <v>50.007915567282325</v>
      </c>
      <c r="Q387" t="str">
        <f t="shared" ref="Q387:Q450" si="18">LEFT(N387,FIND("/",N387)-1)</f>
        <v>publishing</v>
      </c>
      <c r="R387" t="str">
        <f t="shared" ref="R387:R450" si="19">MID(N387,FIND("/",N387)+1,LEN(N387)-FIND("/",N387))</f>
        <v>nonfiction</v>
      </c>
      <c r="S387" s="11">
        <v>43553</v>
      </c>
      <c r="T387" s="9">
        <f t="shared" ref="T387:T450" si="20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>(E388/D388) * 100</f>
        <v>76.42361623616236</v>
      </c>
      <c r="P388">
        <f>E388/G388</f>
        <v>96.960674157303373</v>
      </c>
      <c r="Q388" t="str">
        <f t="shared" si="18"/>
        <v>theater</v>
      </c>
      <c r="R388" t="str">
        <f t="shared" si="19"/>
        <v>plays</v>
      </c>
      <c r="S388" s="11">
        <v>40355</v>
      </c>
      <c r="T388" s="9">
        <f t="shared" si="20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>(E389/D389) * 100</f>
        <v>39.261467889908261</v>
      </c>
      <c r="P389">
        <f>E389/G389</f>
        <v>100.93160377358491</v>
      </c>
      <c r="Q389" t="str">
        <f t="shared" si="18"/>
        <v>technology</v>
      </c>
      <c r="R389" t="str">
        <f t="shared" si="19"/>
        <v>wearables</v>
      </c>
      <c r="S389" s="11">
        <v>41072</v>
      </c>
      <c r="T389" s="9">
        <f t="shared" si="20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>(E390/D390) * 100</f>
        <v>11.270034843205574</v>
      </c>
      <c r="P390">
        <f>E390/G390</f>
        <v>89.227586206896547</v>
      </c>
      <c r="Q390" t="str">
        <f t="shared" si="18"/>
        <v>music</v>
      </c>
      <c r="R390" t="str">
        <f t="shared" si="19"/>
        <v>indie rock</v>
      </c>
      <c r="S390" s="11">
        <v>40912</v>
      </c>
      <c r="T390" s="9">
        <f t="shared" si="20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>(E391/D391) * 100</f>
        <v>122.11084337349398</v>
      </c>
      <c r="P391">
        <f>E391/G391</f>
        <v>87.979166666666671</v>
      </c>
      <c r="Q391" t="str">
        <f t="shared" si="18"/>
        <v>theater</v>
      </c>
      <c r="R391" t="str">
        <f t="shared" si="19"/>
        <v>plays</v>
      </c>
      <c r="S391" s="11">
        <v>40479</v>
      </c>
      <c r="T391" s="9">
        <f t="shared" si="20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>(E392/D392) * 100</f>
        <v>186.54166666666669</v>
      </c>
      <c r="P392">
        <f>E392/G392</f>
        <v>89.54</v>
      </c>
      <c r="Q392" t="str">
        <f t="shared" si="18"/>
        <v>photography</v>
      </c>
      <c r="R392" t="str">
        <f t="shared" si="19"/>
        <v>photography books</v>
      </c>
      <c r="S392" s="11">
        <v>41530</v>
      </c>
      <c r="T392" s="9">
        <f t="shared" si="20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>(E393/D393) * 100</f>
        <v>7.2731788079470201</v>
      </c>
      <c r="P393">
        <f>E393/G393</f>
        <v>29.09271523178808</v>
      </c>
      <c r="Q393" t="str">
        <f t="shared" si="18"/>
        <v>publishing</v>
      </c>
      <c r="R393" t="str">
        <f t="shared" si="19"/>
        <v>nonfiction</v>
      </c>
      <c r="S393" s="11">
        <v>41653</v>
      </c>
      <c r="T393" s="9">
        <f t="shared" si="20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>(E394/D394) * 100</f>
        <v>65.642371234207957</v>
      </c>
      <c r="P394">
        <f>E394/G394</f>
        <v>42.006218905472636</v>
      </c>
      <c r="Q394" t="str">
        <f t="shared" si="18"/>
        <v>technology</v>
      </c>
      <c r="R394" t="str">
        <f t="shared" si="19"/>
        <v>wearables</v>
      </c>
      <c r="S394" s="11">
        <v>40549</v>
      </c>
      <c r="T394" s="9">
        <f t="shared" si="20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>(E395/D395) * 100</f>
        <v>228.96178343949046</v>
      </c>
      <c r="P395">
        <f>E395/G395</f>
        <v>47.004903563255965</v>
      </c>
      <c r="Q395" t="str">
        <f t="shared" si="18"/>
        <v>music</v>
      </c>
      <c r="R395" t="str">
        <f t="shared" si="19"/>
        <v>jazz</v>
      </c>
      <c r="S395" s="11">
        <v>42933</v>
      </c>
      <c r="T395" s="9">
        <f t="shared" si="20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>(E396/D396) * 100</f>
        <v>469.37499999999994</v>
      </c>
      <c r="P396">
        <f>E396/G396</f>
        <v>110.44117647058823</v>
      </c>
      <c r="Q396" t="str">
        <f t="shared" si="18"/>
        <v>film &amp; video</v>
      </c>
      <c r="R396" t="str">
        <f t="shared" si="19"/>
        <v>documentary</v>
      </c>
      <c r="S396" s="11">
        <v>41484</v>
      </c>
      <c r="T396" s="9">
        <f t="shared" si="20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>(E397/D397) * 100</f>
        <v>130.11267605633802</v>
      </c>
      <c r="P397">
        <f>E397/G397</f>
        <v>41.990909090909092</v>
      </c>
      <c r="Q397" t="str">
        <f t="shared" si="18"/>
        <v>theater</v>
      </c>
      <c r="R397" t="str">
        <f t="shared" si="19"/>
        <v>plays</v>
      </c>
      <c r="S397" s="11">
        <v>40885</v>
      </c>
      <c r="T397" s="9">
        <f t="shared" si="20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>(E398/D398) * 100</f>
        <v>167.05422993492408</v>
      </c>
      <c r="P398">
        <f>E398/G398</f>
        <v>48.012468827930178</v>
      </c>
      <c r="Q398" t="str">
        <f t="shared" si="18"/>
        <v>film &amp; video</v>
      </c>
      <c r="R398" t="str">
        <f t="shared" si="19"/>
        <v>drama</v>
      </c>
      <c r="S398" s="11">
        <v>43378</v>
      </c>
      <c r="T398" s="9">
        <f t="shared" si="20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>(E399/D399) * 100</f>
        <v>173.8641975308642</v>
      </c>
      <c r="P399">
        <f>E399/G399</f>
        <v>31.019823788546255</v>
      </c>
      <c r="Q399" t="str">
        <f t="shared" si="18"/>
        <v>music</v>
      </c>
      <c r="R399" t="str">
        <f t="shared" si="19"/>
        <v>rock</v>
      </c>
      <c r="S399" s="11">
        <v>41417</v>
      </c>
      <c r="T399" s="9">
        <f t="shared" si="20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>(E400/D400) * 100</f>
        <v>717.76470588235293</v>
      </c>
      <c r="P400">
        <f>E400/G400</f>
        <v>99.203252032520325</v>
      </c>
      <c r="Q400" t="str">
        <f t="shared" si="18"/>
        <v>film &amp; video</v>
      </c>
      <c r="R400" t="str">
        <f t="shared" si="19"/>
        <v>animation</v>
      </c>
      <c r="S400" s="11">
        <v>43228</v>
      </c>
      <c r="T400" s="9">
        <f t="shared" si="20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>(E401/D401) * 100</f>
        <v>63.850976361767728</v>
      </c>
      <c r="P401">
        <f>E401/G401</f>
        <v>66.022316684378325</v>
      </c>
      <c r="Q401" t="str">
        <f t="shared" si="18"/>
        <v>music</v>
      </c>
      <c r="R401" t="str">
        <f t="shared" si="19"/>
        <v>indie rock</v>
      </c>
      <c r="S401" s="11">
        <v>40576</v>
      </c>
      <c r="T401" s="9">
        <f t="shared" si="20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>(E402/D402) * 100</f>
        <v>2</v>
      </c>
      <c r="P402">
        <f>E402/G402</f>
        <v>2</v>
      </c>
      <c r="Q402" t="str">
        <f t="shared" si="18"/>
        <v>photography</v>
      </c>
      <c r="R402" t="str">
        <f t="shared" si="19"/>
        <v>photography books</v>
      </c>
      <c r="S402" s="11">
        <v>41502</v>
      </c>
      <c r="T402" s="9">
        <f t="shared" si="20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>(E403/D403) * 100</f>
        <v>1530.2222222222222</v>
      </c>
      <c r="P403">
        <f>E403/G403</f>
        <v>46.060200668896321</v>
      </c>
      <c r="Q403" t="str">
        <f t="shared" si="18"/>
        <v>theater</v>
      </c>
      <c r="R403" t="str">
        <f t="shared" si="19"/>
        <v>plays</v>
      </c>
      <c r="S403" s="11">
        <v>43765</v>
      </c>
      <c r="T403" s="9">
        <f t="shared" si="20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>(E404/D404) * 100</f>
        <v>40.356164383561641</v>
      </c>
      <c r="P404">
        <f>E404/G404</f>
        <v>73.650000000000006</v>
      </c>
      <c r="Q404" t="str">
        <f t="shared" si="18"/>
        <v>film &amp; video</v>
      </c>
      <c r="R404" t="str">
        <f t="shared" si="19"/>
        <v>shorts</v>
      </c>
      <c r="S404" s="11">
        <v>40914</v>
      </c>
      <c r="T404" s="9">
        <f t="shared" si="20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>(E405/D405) * 100</f>
        <v>86.220633299284984</v>
      </c>
      <c r="P405">
        <f>E405/G405</f>
        <v>55.99336650082919</v>
      </c>
      <c r="Q405" t="str">
        <f t="shared" si="18"/>
        <v>theater</v>
      </c>
      <c r="R405" t="str">
        <f t="shared" si="19"/>
        <v>plays</v>
      </c>
      <c r="S405" s="11">
        <v>40310</v>
      </c>
      <c r="T405" s="9">
        <f t="shared" si="20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>(E406/D406) * 100</f>
        <v>315.58486707566465</v>
      </c>
      <c r="P406">
        <f>E406/G406</f>
        <v>68.985695127402778</v>
      </c>
      <c r="Q406" t="str">
        <f t="shared" si="18"/>
        <v>theater</v>
      </c>
      <c r="R406" t="str">
        <f t="shared" si="19"/>
        <v>plays</v>
      </c>
      <c r="S406" s="11">
        <v>43053</v>
      </c>
      <c r="T406" s="9">
        <f t="shared" si="20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>(E407/D407) * 100</f>
        <v>89.618243243243242</v>
      </c>
      <c r="P407">
        <f>E407/G407</f>
        <v>60.981609195402299</v>
      </c>
      <c r="Q407" t="str">
        <f t="shared" si="18"/>
        <v>theater</v>
      </c>
      <c r="R407" t="str">
        <f t="shared" si="19"/>
        <v>plays</v>
      </c>
      <c r="S407" s="11">
        <v>43255</v>
      </c>
      <c r="T407" s="9">
        <f t="shared" si="20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>(E408/D408) * 100</f>
        <v>182.14503816793894</v>
      </c>
      <c r="P408">
        <f>E408/G408</f>
        <v>110.98139534883721</v>
      </c>
      <c r="Q408" t="str">
        <f t="shared" si="18"/>
        <v>film &amp; video</v>
      </c>
      <c r="R408" t="str">
        <f t="shared" si="19"/>
        <v>documentary</v>
      </c>
      <c r="S408" s="11">
        <v>41304</v>
      </c>
      <c r="T408" s="9">
        <f t="shared" si="20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>(E409/D409) * 100</f>
        <v>355.88235294117646</v>
      </c>
      <c r="P409">
        <f>E409/G409</f>
        <v>25</v>
      </c>
      <c r="Q409" t="str">
        <f t="shared" si="18"/>
        <v>theater</v>
      </c>
      <c r="R409" t="str">
        <f t="shared" si="19"/>
        <v>plays</v>
      </c>
      <c r="S409" s="11">
        <v>43751</v>
      </c>
      <c r="T409" s="9">
        <f t="shared" si="20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>(E410/D410) * 100</f>
        <v>131.83695652173913</v>
      </c>
      <c r="P410">
        <f>E410/G410</f>
        <v>78.759740259740255</v>
      </c>
      <c r="Q410" t="str">
        <f t="shared" si="18"/>
        <v>film &amp; video</v>
      </c>
      <c r="R410" t="str">
        <f t="shared" si="19"/>
        <v>documentary</v>
      </c>
      <c r="S410" s="11">
        <v>42541</v>
      </c>
      <c r="T410" s="9">
        <f t="shared" si="20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>(E411/D411) * 100</f>
        <v>46.315634218289084</v>
      </c>
      <c r="P411">
        <f>E411/G411</f>
        <v>87.960784313725483</v>
      </c>
      <c r="Q411" t="str">
        <f t="shared" si="18"/>
        <v>music</v>
      </c>
      <c r="R411" t="str">
        <f t="shared" si="19"/>
        <v>rock</v>
      </c>
      <c r="S411" s="11">
        <v>42843</v>
      </c>
      <c r="T411" s="9">
        <f t="shared" si="20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>(E412/D412) * 100</f>
        <v>36.132726089785294</v>
      </c>
      <c r="P412">
        <f>E412/G412</f>
        <v>49.987398739873989</v>
      </c>
      <c r="Q412" t="str">
        <f t="shared" si="18"/>
        <v>games</v>
      </c>
      <c r="R412" t="str">
        <f t="shared" si="19"/>
        <v>mobile games</v>
      </c>
      <c r="S412" s="11">
        <v>42122</v>
      </c>
      <c r="T412" s="9">
        <f t="shared" si="20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>(E413/D413) * 100</f>
        <v>104.62820512820512</v>
      </c>
      <c r="P413">
        <f>E413/G413</f>
        <v>99.524390243902445</v>
      </c>
      <c r="Q413" t="str">
        <f t="shared" si="18"/>
        <v>theater</v>
      </c>
      <c r="R413" t="str">
        <f t="shared" si="19"/>
        <v>plays</v>
      </c>
      <c r="S413" s="11">
        <v>42884</v>
      </c>
      <c r="T413" s="9">
        <f t="shared" si="20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>(E414/D414) * 100</f>
        <v>668.85714285714289</v>
      </c>
      <c r="P414">
        <f>E414/G414</f>
        <v>104.82089552238806</v>
      </c>
      <c r="Q414" t="str">
        <f t="shared" si="18"/>
        <v>publishing</v>
      </c>
      <c r="R414" t="str">
        <f t="shared" si="19"/>
        <v>fiction</v>
      </c>
      <c r="S414" s="11">
        <v>41642</v>
      </c>
      <c r="T414" s="9">
        <f t="shared" si="20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>(E415/D415) * 100</f>
        <v>62.072823218997364</v>
      </c>
      <c r="P415">
        <f>E415/G415</f>
        <v>108.01469237832875</v>
      </c>
      <c r="Q415" t="str">
        <f t="shared" si="18"/>
        <v>film &amp; video</v>
      </c>
      <c r="R415" t="str">
        <f t="shared" si="19"/>
        <v>animation</v>
      </c>
      <c r="S415" s="11">
        <v>43431</v>
      </c>
      <c r="T415" s="9">
        <f t="shared" si="20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>(E416/D416) * 100</f>
        <v>84.699787460148784</v>
      </c>
      <c r="P416">
        <f>E416/G416</f>
        <v>28.998544660724033</v>
      </c>
      <c r="Q416" t="str">
        <f t="shared" si="18"/>
        <v>food</v>
      </c>
      <c r="R416" t="str">
        <f t="shared" si="19"/>
        <v>food trucks</v>
      </c>
      <c r="S416" s="11">
        <v>40288</v>
      </c>
      <c r="T416" s="9">
        <f t="shared" si="20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>(E417/D417) * 100</f>
        <v>11.059030837004405</v>
      </c>
      <c r="P417">
        <f>E417/G417</f>
        <v>30.028708133971293</v>
      </c>
      <c r="Q417" t="str">
        <f t="shared" si="18"/>
        <v>theater</v>
      </c>
      <c r="R417" t="str">
        <f t="shared" si="19"/>
        <v>plays</v>
      </c>
      <c r="S417" s="11">
        <v>40921</v>
      </c>
      <c r="T417" s="9">
        <f t="shared" si="20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>(E418/D418) * 100</f>
        <v>43.838781575037146</v>
      </c>
      <c r="P418">
        <f>E418/G418</f>
        <v>41.005559416261292</v>
      </c>
      <c r="Q418" t="str">
        <f t="shared" si="18"/>
        <v>film &amp; video</v>
      </c>
      <c r="R418" t="str">
        <f t="shared" si="19"/>
        <v>documentary</v>
      </c>
      <c r="S418" s="11">
        <v>40560</v>
      </c>
      <c r="T418" s="9">
        <f t="shared" si="20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>(E419/D419) * 100</f>
        <v>55.470588235294116</v>
      </c>
      <c r="P419">
        <f>E419/G419</f>
        <v>62.866666666666667</v>
      </c>
      <c r="Q419" t="str">
        <f t="shared" si="18"/>
        <v>theater</v>
      </c>
      <c r="R419" t="str">
        <f t="shared" si="19"/>
        <v>plays</v>
      </c>
      <c r="S419" s="11">
        <v>43407</v>
      </c>
      <c r="T419" s="9">
        <f t="shared" si="20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>(E420/D420) * 100</f>
        <v>57.399511301160658</v>
      </c>
      <c r="P420">
        <f>E420/G420</f>
        <v>47.005002501250623</v>
      </c>
      <c r="Q420" t="str">
        <f t="shared" si="18"/>
        <v>film &amp; video</v>
      </c>
      <c r="R420" t="str">
        <f t="shared" si="19"/>
        <v>documentary</v>
      </c>
      <c r="S420" s="11">
        <v>41035</v>
      </c>
      <c r="T420" s="9">
        <f t="shared" si="20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>(E421/D421) * 100</f>
        <v>123.43497363796135</v>
      </c>
      <c r="P421">
        <f>E421/G421</f>
        <v>26.997693638285604</v>
      </c>
      <c r="Q421" t="str">
        <f t="shared" si="18"/>
        <v>technology</v>
      </c>
      <c r="R421" t="str">
        <f t="shared" si="19"/>
        <v>web</v>
      </c>
      <c r="S421" s="11">
        <v>40899</v>
      </c>
      <c r="T421" s="9">
        <f t="shared" si="20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>(E422/D422) * 100</f>
        <v>128.46</v>
      </c>
      <c r="P422">
        <f>E422/G422</f>
        <v>68.329787234042556</v>
      </c>
      <c r="Q422" t="str">
        <f t="shared" si="18"/>
        <v>theater</v>
      </c>
      <c r="R422" t="str">
        <f t="shared" si="19"/>
        <v>plays</v>
      </c>
      <c r="S422" s="11">
        <v>42911</v>
      </c>
      <c r="T422" s="9">
        <f t="shared" si="20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>(E423/D423) * 100</f>
        <v>63.989361702127653</v>
      </c>
      <c r="P423">
        <f>E423/G423</f>
        <v>50.974576271186443</v>
      </c>
      <c r="Q423" t="str">
        <f t="shared" si="18"/>
        <v>technology</v>
      </c>
      <c r="R423" t="str">
        <f t="shared" si="19"/>
        <v>wearables</v>
      </c>
      <c r="S423" s="11">
        <v>42915</v>
      </c>
      <c r="T423" s="9">
        <f t="shared" si="20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>(E424/D424) * 100</f>
        <v>127.29885057471265</v>
      </c>
      <c r="P424">
        <f>E424/G424</f>
        <v>54.024390243902438</v>
      </c>
      <c r="Q424" t="str">
        <f t="shared" si="18"/>
        <v>theater</v>
      </c>
      <c r="R424" t="str">
        <f t="shared" si="19"/>
        <v>plays</v>
      </c>
      <c r="S424" s="11">
        <v>40285</v>
      </c>
      <c r="T424" s="9">
        <f t="shared" si="20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>(E425/D425) * 100</f>
        <v>10.638024357239512</v>
      </c>
      <c r="P425">
        <f>E425/G425</f>
        <v>97.055555555555557</v>
      </c>
      <c r="Q425" t="str">
        <f t="shared" si="18"/>
        <v>food</v>
      </c>
      <c r="R425" t="str">
        <f t="shared" si="19"/>
        <v>food trucks</v>
      </c>
      <c r="S425" s="11">
        <v>40808</v>
      </c>
      <c r="T425" s="9">
        <f t="shared" si="20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>(E426/D426) * 100</f>
        <v>40.470588235294116</v>
      </c>
      <c r="P426">
        <f>E426/G426</f>
        <v>24.867469879518072</v>
      </c>
      <c r="Q426" t="str">
        <f t="shared" si="18"/>
        <v>music</v>
      </c>
      <c r="R426" t="str">
        <f t="shared" si="19"/>
        <v>indie rock</v>
      </c>
      <c r="S426" s="11">
        <v>43208</v>
      </c>
      <c r="T426" s="9">
        <f t="shared" si="20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>(E427/D427) * 100</f>
        <v>287.66666666666663</v>
      </c>
      <c r="P427">
        <f>E427/G427</f>
        <v>84.423913043478265</v>
      </c>
      <c r="Q427" t="str">
        <f t="shared" si="18"/>
        <v>photography</v>
      </c>
      <c r="R427" t="str">
        <f t="shared" si="19"/>
        <v>photography books</v>
      </c>
      <c r="S427" s="11">
        <v>42213</v>
      </c>
      <c r="T427" s="9">
        <f t="shared" si="20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>(E428/D428) * 100</f>
        <v>572.94444444444446</v>
      </c>
      <c r="P428">
        <f>E428/G428</f>
        <v>47.091324200913242</v>
      </c>
      <c r="Q428" t="str">
        <f t="shared" si="18"/>
        <v>theater</v>
      </c>
      <c r="R428" t="str">
        <f t="shared" si="19"/>
        <v>plays</v>
      </c>
      <c r="S428" s="11">
        <v>41332</v>
      </c>
      <c r="T428" s="9">
        <f t="shared" si="20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>(E429/D429) * 100</f>
        <v>112.90429799426933</v>
      </c>
      <c r="P429">
        <f>E429/G429</f>
        <v>77.996041171813147</v>
      </c>
      <c r="Q429" t="str">
        <f t="shared" si="18"/>
        <v>theater</v>
      </c>
      <c r="R429" t="str">
        <f t="shared" si="19"/>
        <v>plays</v>
      </c>
      <c r="S429" s="11">
        <v>41895</v>
      </c>
      <c r="T429" s="9">
        <f t="shared" si="20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>(E430/D430) * 100</f>
        <v>46.387573964497044</v>
      </c>
      <c r="P430">
        <f>E430/G430</f>
        <v>62.967871485943775</v>
      </c>
      <c r="Q430" t="str">
        <f t="shared" si="18"/>
        <v>film &amp; video</v>
      </c>
      <c r="R430" t="str">
        <f t="shared" si="19"/>
        <v>animation</v>
      </c>
      <c r="S430" s="11">
        <v>40585</v>
      </c>
      <c r="T430" s="9">
        <f t="shared" si="20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>(E431/D431) * 100</f>
        <v>90.675916230366497</v>
      </c>
      <c r="P431">
        <f>E431/G431</f>
        <v>81.006080449017773</v>
      </c>
      <c r="Q431" t="str">
        <f t="shared" si="18"/>
        <v>photography</v>
      </c>
      <c r="R431" t="str">
        <f t="shared" si="19"/>
        <v>photography books</v>
      </c>
      <c r="S431" s="11">
        <v>41680</v>
      </c>
      <c r="T431" s="9">
        <f t="shared" si="20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>(E432/D432) * 100</f>
        <v>67.740740740740748</v>
      </c>
      <c r="P432">
        <f>E432/G432</f>
        <v>65.321428571428569</v>
      </c>
      <c r="Q432" t="str">
        <f t="shared" si="18"/>
        <v>theater</v>
      </c>
      <c r="R432" t="str">
        <f t="shared" si="19"/>
        <v>plays</v>
      </c>
      <c r="S432" s="11">
        <v>43737</v>
      </c>
      <c r="T432" s="9">
        <f t="shared" si="20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>(E433/D433) * 100</f>
        <v>192.49019607843135</v>
      </c>
      <c r="P433">
        <f>E433/G433</f>
        <v>104.43617021276596</v>
      </c>
      <c r="Q433" t="str">
        <f t="shared" si="18"/>
        <v>theater</v>
      </c>
      <c r="R433" t="str">
        <f t="shared" si="19"/>
        <v>plays</v>
      </c>
      <c r="S433" s="11">
        <v>43273</v>
      </c>
      <c r="T433" s="9">
        <f t="shared" si="20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>(E434/D434) * 100</f>
        <v>82.714285714285722</v>
      </c>
      <c r="P434">
        <f>E434/G434</f>
        <v>69.989010989010993</v>
      </c>
      <c r="Q434" t="str">
        <f t="shared" si="18"/>
        <v>theater</v>
      </c>
      <c r="R434" t="str">
        <f t="shared" si="19"/>
        <v>plays</v>
      </c>
      <c r="S434" s="11">
        <v>41761</v>
      </c>
      <c r="T434" s="9">
        <f t="shared" si="20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>(E435/D435) * 100</f>
        <v>54.163920922570021</v>
      </c>
      <c r="P435">
        <f>E435/G435</f>
        <v>83.023989898989896</v>
      </c>
      <c r="Q435" t="str">
        <f t="shared" si="18"/>
        <v>film &amp; video</v>
      </c>
      <c r="R435" t="str">
        <f t="shared" si="19"/>
        <v>documentary</v>
      </c>
      <c r="S435" s="11">
        <v>41603</v>
      </c>
      <c r="T435" s="9">
        <f t="shared" si="20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>(E436/D436) * 100</f>
        <v>16.722222222222221</v>
      </c>
      <c r="P436">
        <f>E436/G436</f>
        <v>90.3</v>
      </c>
      <c r="Q436" t="str">
        <f t="shared" si="18"/>
        <v>theater</v>
      </c>
      <c r="R436" t="str">
        <f t="shared" si="19"/>
        <v>plays</v>
      </c>
      <c r="S436" s="11">
        <v>42705</v>
      </c>
      <c r="T436" s="9">
        <f t="shared" si="20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>(E437/D437) * 100</f>
        <v>116.87664041994749</v>
      </c>
      <c r="P437">
        <f>E437/G437</f>
        <v>103.98131932282546</v>
      </c>
      <c r="Q437" t="str">
        <f t="shared" si="18"/>
        <v>theater</v>
      </c>
      <c r="R437" t="str">
        <f t="shared" si="19"/>
        <v>plays</v>
      </c>
      <c r="S437" s="11">
        <v>41988</v>
      </c>
      <c r="T437" s="9">
        <f t="shared" si="20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>(E438/D438) * 100</f>
        <v>1052.1538461538462</v>
      </c>
      <c r="P438">
        <f>E438/G438</f>
        <v>54.931726907630519</v>
      </c>
      <c r="Q438" t="str">
        <f t="shared" si="18"/>
        <v>music</v>
      </c>
      <c r="R438" t="str">
        <f t="shared" si="19"/>
        <v>jazz</v>
      </c>
      <c r="S438" s="11">
        <v>43575</v>
      </c>
      <c r="T438" s="9">
        <f t="shared" si="20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>(E439/D439) * 100</f>
        <v>123.07407407407408</v>
      </c>
      <c r="P439">
        <f>E439/G439</f>
        <v>51.921875</v>
      </c>
      <c r="Q439" t="str">
        <f t="shared" si="18"/>
        <v>film &amp; video</v>
      </c>
      <c r="R439" t="str">
        <f t="shared" si="19"/>
        <v>animation</v>
      </c>
      <c r="S439" s="11">
        <v>42260</v>
      </c>
      <c r="T439" s="9">
        <f t="shared" si="20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>(E440/D440) * 100</f>
        <v>178.63855421686748</v>
      </c>
      <c r="P440">
        <f>E440/G440</f>
        <v>60.02834008097166</v>
      </c>
      <c r="Q440" t="str">
        <f t="shared" si="18"/>
        <v>theater</v>
      </c>
      <c r="R440" t="str">
        <f t="shared" si="19"/>
        <v>plays</v>
      </c>
      <c r="S440" s="11">
        <v>41337</v>
      </c>
      <c r="T440" s="9">
        <f t="shared" si="20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>(E441/D441) * 100</f>
        <v>355.28169014084506</v>
      </c>
      <c r="P441">
        <f>E441/G441</f>
        <v>44.003488879197555</v>
      </c>
      <c r="Q441" t="str">
        <f t="shared" si="18"/>
        <v>film &amp; video</v>
      </c>
      <c r="R441" t="str">
        <f t="shared" si="19"/>
        <v>science fiction</v>
      </c>
      <c r="S441" s="11">
        <v>42680</v>
      </c>
      <c r="T441" s="9">
        <f t="shared" si="20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>(E442/D442) * 100</f>
        <v>161.90634146341463</v>
      </c>
      <c r="P442">
        <f>E442/G442</f>
        <v>53.003513254551258</v>
      </c>
      <c r="Q442" t="str">
        <f t="shared" si="18"/>
        <v>film &amp; video</v>
      </c>
      <c r="R442" t="str">
        <f t="shared" si="19"/>
        <v>television</v>
      </c>
      <c r="S442" s="11">
        <v>42916</v>
      </c>
      <c r="T442" s="9">
        <f t="shared" si="20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>(E443/D443) * 100</f>
        <v>24.914285714285715</v>
      </c>
      <c r="P443">
        <f>E443/G443</f>
        <v>54.5</v>
      </c>
      <c r="Q443" t="str">
        <f t="shared" si="18"/>
        <v>technology</v>
      </c>
      <c r="R443" t="str">
        <f t="shared" si="19"/>
        <v>wearables</v>
      </c>
      <c r="S443" s="11">
        <v>41025</v>
      </c>
      <c r="T443" s="9">
        <f t="shared" si="20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>(E444/D444) * 100</f>
        <v>198.72222222222223</v>
      </c>
      <c r="P444">
        <f>E444/G444</f>
        <v>75.04195804195804</v>
      </c>
      <c r="Q444" t="str">
        <f t="shared" si="18"/>
        <v>theater</v>
      </c>
      <c r="R444" t="str">
        <f t="shared" si="19"/>
        <v>plays</v>
      </c>
      <c r="S444" s="11">
        <v>42980</v>
      </c>
      <c r="T444" s="9">
        <f t="shared" si="20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>(E445/D445) * 100</f>
        <v>34.752688172043008</v>
      </c>
      <c r="P445">
        <f>E445/G445</f>
        <v>35.911111111111111</v>
      </c>
      <c r="Q445" t="str">
        <f t="shared" si="18"/>
        <v>theater</v>
      </c>
      <c r="R445" t="str">
        <f t="shared" si="19"/>
        <v>plays</v>
      </c>
      <c r="S445" s="11">
        <v>40451</v>
      </c>
      <c r="T445" s="9">
        <f t="shared" si="20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>(E446/D446) * 100</f>
        <v>176.41935483870967</v>
      </c>
      <c r="P446">
        <f>E446/G446</f>
        <v>36.952702702702702</v>
      </c>
      <c r="Q446" t="str">
        <f t="shared" si="18"/>
        <v>music</v>
      </c>
      <c r="R446" t="str">
        <f t="shared" si="19"/>
        <v>indie rock</v>
      </c>
      <c r="S446" s="11">
        <v>40748</v>
      </c>
      <c r="T446" s="9">
        <f t="shared" si="20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>(E447/D447) * 100</f>
        <v>511.38095238095235</v>
      </c>
      <c r="P447">
        <f>E447/G447</f>
        <v>63.170588235294119</v>
      </c>
      <c r="Q447" t="str">
        <f t="shared" si="18"/>
        <v>theater</v>
      </c>
      <c r="R447" t="str">
        <f t="shared" si="19"/>
        <v>plays</v>
      </c>
      <c r="S447" s="11">
        <v>40515</v>
      </c>
      <c r="T447" s="9">
        <f t="shared" si="20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>(E448/D448) * 100</f>
        <v>82.044117647058826</v>
      </c>
      <c r="P448">
        <f>E448/G448</f>
        <v>29.99462365591398</v>
      </c>
      <c r="Q448" t="str">
        <f t="shared" si="18"/>
        <v>technology</v>
      </c>
      <c r="R448" t="str">
        <f t="shared" si="19"/>
        <v>wearables</v>
      </c>
      <c r="S448" s="11">
        <v>41261</v>
      </c>
      <c r="T448" s="9">
        <f t="shared" si="20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>(E449/D449) * 100</f>
        <v>24.326030927835053</v>
      </c>
      <c r="P449">
        <f>E449/G449</f>
        <v>86</v>
      </c>
      <c r="Q449" t="str">
        <f t="shared" si="18"/>
        <v>film &amp; video</v>
      </c>
      <c r="R449" t="str">
        <f t="shared" si="19"/>
        <v>television</v>
      </c>
      <c r="S449" s="11">
        <v>43088</v>
      </c>
      <c r="T449" s="9">
        <f t="shared" si="20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>(E450/D450) * 100</f>
        <v>50.482758620689658</v>
      </c>
      <c r="P450">
        <f>E450/G450</f>
        <v>75.014876033057845</v>
      </c>
      <c r="Q450" t="str">
        <f t="shared" si="18"/>
        <v>games</v>
      </c>
      <c r="R450" t="str">
        <f t="shared" si="19"/>
        <v>video games</v>
      </c>
      <c r="S450" s="11">
        <v>41378</v>
      </c>
      <c r="T450" s="9">
        <f t="shared" si="20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>(E451/D451) * 100</f>
        <v>967</v>
      </c>
      <c r="P451">
        <f>E451/G451</f>
        <v>101.19767441860465</v>
      </c>
      <c r="Q451" t="str">
        <f t="shared" ref="Q451:Q514" si="21">LEFT(N451,FIND("/",N451)-1)</f>
        <v>games</v>
      </c>
      <c r="R451" t="str">
        <f t="shared" ref="R451:R514" si="22">MID(N451,FIND("/",N451)+1,LEN(N451)-FIND("/",N451))</f>
        <v>video games</v>
      </c>
      <c r="S451" s="11">
        <v>43530</v>
      </c>
      <c r="T451" s="9">
        <f t="shared" ref="T451:T514" si="23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>(E452/D452) * 100</f>
        <v>4</v>
      </c>
      <c r="P452">
        <f>E452/G452</f>
        <v>4</v>
      </c>
      <c r="Q452" t="str">
        <f t="shared" si="21"/>
        <v>film &amp; video</v>
      </c>
      <c r="R452" t="str">
        <f t="shared" si="22"/>
        <v>animation</v>
      </c>
      <c r="S452" s="11">
        <v>43394</v>
      </c>
      <c r="T452" s="9">
        <f t="shared" si="23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>(E453/D453) * 100</f>
        <v>122.84501347708894</v>
      </c>
      <c r="P453">
        <f>E453/G453</f>
        <v>29.001272669424118</v>
      </c>
      <c r="Q453" t="str">
        <f t="shared" si="21"/>
        <v>music</v>
      </c>
      <c r="R453" t="str">
        <f t="shared" si="22"/>
        <v>rock</v>
      </c>
      <c r="S453" s="11">
        <v>42935</v>
      </c>
      <c r="T453" s="9">
        <f t="shared" si="23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>(E454/D454) * 100</f>
        <v>63.4375</v>
      </c>
      <c r="P454">
        <f>E454/G454</f>
        <v>98.225806451612897</v>
      </c>
      <c r="Q454" t="str">
        <f t="shared" si="21"/>
        <v>film &amp; video</v>
      </c>
      <c r="R454" t="str">
        <f t="shared" si="22"/>
        <v>drama</v>
      </c>
      <c r="S454" s="11">
        <v>40365</v>
      </c>
      <c r="T454" s="9">
        <f t="shared" si="23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>(E455/D455) * 100</f>
        <v>56.331688596491226</v>
      </c>
      <c r="P455">
        <f>E455/G455</f>
        <v>87.001693480101608</v>
      </c>
      <c r="Q455" t="str">
        <f t="shared" si="21"/>
        <v>film &amp; video</v>
      </c>
      <c r="R455" t="str">
        <f t="shared" si="22"/>
        <v>science fiction</v>
      </c>
      <c r="S455" s="11">
        <v>42705</v>
      </c>
      <c r="T455" s="9">
        <f t="shared" si="23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>(E456/D456) * 100</f>
        <v>44.074999999999996</v>
      </c>
      <c r="P456">
        <f>E456/G456</f>
        <v>45.205128205128204</v>
      </c>
      <c r="Q456" t="str">
        <f t="shared" si="21"/>
        <v>film &amp; video</v>
      </c>
      <c r="R456" t="str">
        <f t="shared" si="22"/>
        <v>drama</v>
      </c>
      <c r="S456" s="11">
        <v>41568</v>
      </c>
      <c r="T456" s="9">
        <f t="shared" si="23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>(E457/D457) * 100</f>
        <v>118.37253218884121</v>
      </c>
      <c r="P457">
        <f>E457/G457</f>
        <v>37.001341561577675</v>
      </c>
      <c r="Q457" t="str">
        <f t="shared" si="21"/>
        <v>theater</v>
      </c>
      <c r="R457" t="str">
        <f t="shared" si="22"/>
        <v>plays</v>
      </c>
      <c r="S457" s="11">
        <v>40809</v>
      </c>
      <c r="T457" s="9">
        <f t="shared" si="23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>(E458/D458) * 100</f>
        <v>104.1243169398907</v>
      </c>
      <c r="P458">
        <f>E458/G458</f>
        <v>94.976947040498445</v>
      </c>
      <c r="Q458" t="str">
        <f t="shared" si="21"/>
        <v>music</v>
      </c>
      <c r="R458" t="str">
        <f t="shared" si="22"/>
        <v>indie rock</v>
      </c>
      <c r="S458" s="11">
        <v>43141</v>
      </c>
      <c r="T458" s="9">
        <f t="shared" si="23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>(E459/D459) * 100</f>
        <v>26.640000000000004</v>
      </c>
      <c r="P459">
        <f>E459/G459</f>
        <v>28.956521739130434</v>
      </c>
      <c r="Q459" t="str">
        <f t="shared" si="21"/>
        <v>theater</v>
      </c>
      <c r="R459" t="str">
        <f t="shared" si="22"/>
        <v>plays</v>
      </c>
      <c r="S459" s="11">
        <v>42657</v>
      </c>
      <c r="T459" s="9">
        <f t="shared" si="23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>(E460/D460) * 100</f>
        <v>351.20118343195264</v>
      </c>
      <c r="P460">
        <f>E460/G460</f>
        <v>55.993396226415094</v>
      </c>
      <c r="Q460" t="str">
        <f t="shared" si="21"/>
        <v>theater</v>
      </c>
      <c r="R460" t="str">
        <f t="shared" si="22"/>
        <v>plays</v>
      </c>
      <c r="S460" s="11">
        <v>40265</v>
      </c>
      <c r="T460" s="9">
        <f t="shared" si="23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>(E461/D461) * 100</f>
        <v>90.063492063492063</v>
      </c>
      <c r="P461">
        <f>E461/G461</f>
        <v>54.038095238095238</v>
      </c>
      <c r="Q461" t="str">
        <f t="shared" si="21"/>
        <v>film &amp; video</v>
      </c>
      <c r="R461" t="str">
        <f t="shared" si="22"/>
        <v>documentary</v>
      </c>
      <c r="S461" s="11">
        <v>42001</v>
      </c>
      <c r="T461" s="9">
        <f t="shared" si="23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>(E462/D462) * 100</f>
        <v>171.625</v>
      </c>
      <c r="P462">
        <f>E462/G462</f>
        <v>82.38</v>
      </c>
      <c r="Q462" t="str">
        <f t="shared" si="21"/>
        <v>theater</v>
      </c>
      <c r="R462" t="str">
        <f t="shared" si="22"/>
        <v>plays</v>
      </c>
      <c r="S462" s="11">
        <v>40399</v>
      </c>
      <c r="T462" s="9">
        <f t="shared" si="23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>(E463/D463) * 100</f>
        <v>141.04655870445345</v>
      </c>
      <c r="P463">
        <f>E463/G463</f>
        <v>66.997115384615384</v>
      </c>
      <c r="Q463" t="str">
        <f t="shared" si="21"/>
        <v>film &amp; video</v>
      </c>
      <c r="R463" t="str">
        <f t="shared" si="22"/>
        <v>drama</v>
      </c>
      <c r="S463" s="11">
        <v>41757</v>
      </c>
      <c r="T463" s="9">
        <f t="shared" si="23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>(E464/D464) * 100</f>
        <v>30.57944915254237</v>
      </c>
      <c r="P464">
        <f>E464/G464</f>
        <v>107.91401869158878</v>
      </c>
      <c r="Q464" t="str">
        <f t="shared" si="21"/>
        <v>games</v>
      </c>
      <c r="R464" t="str">
        <f t="shared" si="22"/>
        <v>mobile games</v>
      </c>
      <c r="S464" s="11">
        <v>41304</v>
      </c>
      <c r="T464" s="9">
        <f t="shared" si="23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>(E465/D465) * 100</f>
        <v>108.16455696202532</v>
      </c>
      <c r="P465">
        <f>E465/G465</f>
        <v>69.009501187648453</v>
      </c>
      <c r="Q465" t="str">
        <f t="shared" si="21"/>
        <v>film &amp; video</v>
      </c>
      <c r="R465" t="str">
        <f t="shared" si="22"/>
        <v>animation</v>
      </c>
      <c r="S465" s="11">
        <v>41639</v>
      </c>
      <c r="T465" s="9">
        <f t="shared" si="23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>(E466/D466) * 100</f>
        <v>133.45505617977528</v>
      </c>
      <c r="P466">
        <f>E466/G466</f>
        <v>39.006568144499177</v>
      </c>
      <c r="Q466" t="str">
        <f t="shared" si="21"/>
        <v>theater</v>
      </c>
      <c r="R466" t="str">
        <f t="shared" si="22"/>
        <v>plays</v>
      </c>
      <c r="S466" s="11">
        <v>43142</v>
      </c>
      <c r="T466" s="9">
        <f t="shared" si="23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>(E467/D467) * 100</f>
        <v>187.85106382978722</v>
      </c>
      <c r="P467">
        <f>E467/G467</f>
        <v>110.3625</v>
      </c>
      <c r="Q467" t="str">
        <f t="shared" si="21"/>
        <v>publishing</v>
      </c>
      <c r="R467" t="str">
        <f t="shared" si="22"/>
        <v>translations</v>
      </c>
      <c r="S467" s="11">
        <v>43127</v>
      </c>
      <c r="T467" s="9">
        <f t="shared" si="23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>(E468/D468) * 100</f>
        <v>332</v>
      </c>
      <c r="P468">
        <f>E468/G468</f>
        <v>94.857142857142861</v>
      </c>
      <c r="Q468" t="str">
        <f t="shared" si="21"/>
        <v>technology</v>
      </c>
      <c r="R468" t="str">
        <f t="shared" si="22"/>
        <v>wearables</v>
      </c>
      <c r="S468" s="11">
        <v>41409</v>
      </c>
      <c r="T468" s="9">
        <f t="shared" si="23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>(E469/D469) * 100</f>
        <v>575.21428571428578</v>
      </c>
      <c r="P469">
        <f>E469/G469</f>
        <v>57.935251798561154</v>
      </c>
      <c r="Q469" t="str">
        <f t="shared" si="21"/>
        <v>technology</v>
      </c>
      <c r="R469" t="str">
        <f t="shared" si="22"/>
        <v>web</v>
      </c>
      <c r="S469" s="11">
        <v>42331</v>
      </c>
      <c r="T469" s="9">
        <f t="shared" si="23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>(E470/D470) * 100</f>
        <v>40.5</v>
      </c>
      <c r="P470">
        <f>E470/G470</f>
        <v>101.25</v>
      </c>
      <c r="Q470" t="str">
        <f t="shared" si="21"/>
        <v>theater</v>
      </c>
      <c r="R470" t="str">
        <f t="shared" si="22"/>
        <v>plays</v>
      </c>
      <c r="S470" s="11">
        <v>43569</v>
      </c>
      <c r="T470" s="9">
        <f t="shared" si="23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>(E471/D471) * 100</f>
        <v>184.42857142857144</v>
      </c>
      <c r="P471">
        <f>E471/G471</f>
        <v>64.95597484276729</v>
      </c>
      <c r="Q471" t="str">
        <f t="shared" si="21"/>
        <v>film &amp; video</v>
      </c>
      <c r="R471" t="str">
        <f t="shared" si="22"/>
        <v>drama</v>
      </c>
      <c r="S471" s="11">
        <v>42142</v>
      </c>
      <c r="T471" s="9">
        <f t="shared" si="23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>(E472/D472) * 100</f>
        <v>285.80555555555554</v>
      </c>
      <c r="P472">
        <f>E472/G472</f>
        <v>27.00524934383202</v>
      </c>
      <c r="Q472" t="str">
        <f t="shared" si="21"/>
        <v>technology</v>
      </c>
      <c r="R472" t="str">
        <f t="shared" si="22"/>
        <v>wearables</v>
      </c>
      <c r="S472" s="11">
        <v>42716</v>
      </c>
      <c r="T472" s="9">
        <f t="shared" si="23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>(E473/D473) * 100</f>
        <v>319</v>
      </c>
      <c r="P473">
        <f>E473/G473</f>
        <v>50.97422680412371</v>
      </c>
      <c r="Q473" t="str">
        <f t="shared" si="21"/>
        <v>food</v>
      </c>
      <c r="R473" t="str">
        <f t="shared" si="22"/>
        <v>food trucks</v>
      </c>
      <c r="S473" s="11">
        <v>41031</v>
      </c>
      <c r="T473" s="9">
        <f t="shared" si="23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>(E474/D474) * 100</f>
        <v>39.234070221066318</v>
      </c>
      <c r="P474">
        <f>E474/G474</f>
        <v>104.94260869565217</v>
      </c>
      <c r="Q474" t="str">
        <f t="shared" si="21"/>
        <v>music</v>
      </c>
      <c r="R474" t="str">
        <f t="shared" si="22"/>
        <v>rock</v>
      </c>
      <c r="S474" s="11">
        <v>43535</v>
      </c>
      <c r="T474" s="9">
        <f t="shared" si="23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>(E475/D475) * 100</f>
        <v>178.14000000000001</v>
      </c>
      <c r="P475">
        <f>E475/G475</f>
        <v>84.028301886792448</v>
      </c>
      <c r="Q475" t="str">
        <f t="shared" si="21"/>
        <v>music</v>
      </c>
      <c r="R475" t="str">
        <f t="shared" si="22"/>
        <v>electric music</v>
      </c>
      <c r="S475" s="11">
        <v>43277</v>
      </c>
      <c r="T475" s="9">
        <f t="shared" si="23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>(E476/D476) * 100</f>
        <v>365.15</v>
      </c>
      <c r="P476">
        <f>E476/G476</f>
        <v>102.85915492957747</v>
      </c>
      <c r="Q476" t="str">
        <f t="shared" si="21"/>
        <v>film &amp; video</v>
      </c>
      <c r="R476" t="str">
        <f t="shared" si="22"/>
        <v>television</v>
      </c>
      <c r="S476" s="11">
        <v>41989</v>
      </c>
      <c r="T476" s="9">
        <f t="shared" si="23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>(E477/D477) * 100</f>
        <v>113.94594594594594</v>
      </c>
      <c r="P477">
        <f>E477/G477</f>
        <v>39.962085308056871</v>
      </c>
      <c r="Q477" t="str">
        <f t="shared" si="21"/>
        <v>publishing</v>
      </c>
      <c r="R477" t="str">
        <f t="shared" si="22"/>
        <v>translations</v>
      </c>
      <c r="S477" s="11">
        <v>41450</v>
      </c>
      <c r="T477" s="9">
        <f t="shared" si="23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>(E478/D478) * 100</f>
        <v>29.828720626631856</v>
      </c>
      <c r="P478">
        <f>E478/G478</f>
        <v>51.001785714285717</v>
      </c>
      <c r="Q478" t="str">
        <f t="shared" si="21"/>
        <v>publishing</v>
      </c>
      <c r="R478" t="str">
        <f t="shared" si="22"/>
        <v>fiction</v>
      </c>
      <c r="S478" s="11">
        <v>43322</v>
      </c>
      <c r="T478" s="9">
        <f t="shared" si="23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>(E479/D479) * 100</f>
        <v>54.270588235294113</v>
      </c>
      <c r="P479">
        <f>E479/G479</f>
        <v>40.823008849557525</v>
      </c>
      <c r="Q479" t="str">
        <f t="shared" si="21"/>
        <v>film &amp; video</v>
      </c>
      <c r="R479" t="str">
        <f t="shared" si="22"/>
        <v>science fiction</v>
      </c>
      <c r="S479" s="11">
        <v>40720</v>
      </c>
      <c r="T479" s="9">
        <f t="shared" si="23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>(E480/D480) * 100</f>
        <v>236.34156976744185</v>
      </c>
      <c r="P480">
        <f>E480/G480</f>
        <v>58.999637155297535</v>
      </c>
      <c r="Q480" t="str">
        <f t="shared" si="21"/>
        <v>technology</v>
      </c>
      <c r="R480" t="str">
        <f t="shared" si="22"/>
        <v>wearables</v>
      </c>
      <c r="S480" s="11">
        <v>42072</v>
      </c>
      <c r="T480" s="9">
        <f t="shared" si="23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>(E481/D481) * 100</f>
        <v>512.91666666666663</v>
      </c>
      <c r="P481">
        <f>E481/G481</f>
        <v>71.156069364161851</v>
      </c>
      <c r="Q481" t="str">
        <f t="shared" si="21"/>
        <v>food</v>
      </c>
      <c r="R481" t="str">
        <f t="shared" si="22"/>
        <v>food trucks</v>
      </c>
      <c r="S481" s="11">
        <v>42945</v>
      </c>
      <c r="T481" s="9">
        <f t="shared" si="23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>(E482/D482) * 100</f>
        <v>100.65116279069768</v>
      </c>
      <c r="P482">
        <f>E482/G482</f>
        <v>99.494252873563212</v>
      </c>
      <c r="Q482" t="str">
        <f t="shared" si="21"/>
        <v>photography</v>
      </c>
      <c r="R482" t="str">
        <f t="shared" si="22"/>
        <v>photography books</v>
      </c>
      <c r="S482" s="11">
        <v>40248</v>
      </c>
      <c r="T482" s="9">
        <f t="shared" si="23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>(E483/D483) * 100</f>
        <v>81.348423194303152</v>
      </c>
      <c r="P483">
        <f>E483/G483</f>
        <v>103.98634590377114</v>
      </c>
      <c r="Q483" t="str">
        <f t="shared" si="21"/>
        <v>theater</v>
      </c>
      <c r="R483" t="str">
        <f t="shared" si="22"/>
        <v>plays</v>
      </c>
      <c r="S483" s="11">
        <v>41913</v>
      </c>
      <c r="T483" s="9">
        <f t="shared" si="23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>(E484/D484) * 100</f>
        <v>16.404761904761905</v>
      </c>
      <c r="P484">
        <f>E484/G484</f>
        <v>76.555555555555557</v>
      </c>
      <c r="Q484" t="str">
        <f t="shared" si="21"/>
        <v>publishing</v>
      </c>
      <c r="R484" t="str">
        <f t="shared" si="22"/>
        <v>fiction</v>
      </c>
      <c r="S484" s="11">
        <v>40963</v>
      </c>
      <c r="T484" s="9">
        <f t="shared" si="23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>(E485/D485) * 100</f>
        <v>52.774617067833695</v>
      </c>
      <c r="P485">
        <f>E485/G485</f>
        <v>87.068592057761734</v>
      </c>
      <c r="Q485" t="str">
        <f t="shared" si="21"/>
        <v>theater</v>
      </c>
      <c r="R485" t="str">
        <f t="shared" si="22"/>
        <v>plays</v>
      </c>
      <c r="S485" s="11">
        <v>43811</v>
      </c>
      <c r="T485" s="9">
        <f t="shared" si="23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>(E486/D486) * 100</f>
        <v>260.20608108108109</v>
      </c>
      <c r="P486">
        <f>E486/G486</f>
        <v>48.99554707379135</v>
      </c>
      <c r="Q486" t="str">
        <f t="shared" si="21"/>
        <v>food</v>
      </c>
      <c r="R486" t="str">
        <f t="shared" si="22"/>
        <v>food trucks</v>
      </c>
      <c r="S486" s="11">
        <v>41855</v>
      </c>
      <c r="T486" s="9">
        <f t="shared" si="23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>(E487/D487) * 100</f>
        <v>30.73289183222958</v>
      </c>
      <c r="P487">
        <f>E487/G487</f>
        <v>42.969135802469133</v>
      </c>
      <c r="Q487" t="str">
        <f t="shared" si="21"/>
        <v>theater</v>
      </c>
      <c r="R487" t="str">
        <f t="shared" si="22"/>
        <v>plays</v>
      </c>
      <c r="S487" s="11">
        <v>43626</v>
      </c>
      <c r="T487" s="9">
        <f t="shared" si="23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>(E488/D488) * 100</f>
        <v>13.5</v>
      </c>
      <c r="P488">
        <f>E488/G488</f>
        <v>33.428571428571431</v>
      </c>
      <c r="Q488" t="str">
        <f t="shared" si="21"/>
        <v>publishing</v>
      </c>
      <c r="R488" t="str">
        <f t="shared" si="22"/>
        <v>translations</v>
      </c>
      <c r="S488" s="11">
        <v>43168</v>
      </c>
      <c r="T488" s="9">
        <f t="shared" si="23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>(E489/D489) * 100</f>
        <v>178.62556663644605</v>
      </c>
      <c r="P489">
        <f>E489/G489</f>
        <v>83.982949701619773</v>
      </c>
      <c r="Q489" t="str">
        <f t="shared" si="21"/>
        <v>theater</v>
      </c>
      <c r="R489" t="str">
        <f t="shared" si="22"/>
        <v>plays</v>
      </c>
      <c r="S489" s="11">
        <v>42845</v>
      </c>
      <c r="T489" s="9">
        <f t="shared" si="23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>(E490/D490) * 100</f>
        <v>220.0566037735849</v>
      </c>
      <c r="P490">
        <f>E490/G490</f>
        <v>101.41739130434783</v>
      </c>
      <c r="Q490" t="str">
        <f t="shared" si="21"/>
        <v>theater</v>
      </c>
      <c r="R490" t="str">
        <f t="shared" si="22"/>
        <v>plays</v>
      </c>
      <c r="S490" s="11">
        <v>42403</v>
      </c>
      <c r="T490" s="9">
        <f t="shared" si="23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>(E491/D491) * 100</f>
        <v>101.5108695652174</v>
      </c>
      <c r="P491">
        <f>E491/G491</f>
        <v>109.87058823529412</v>
      </c>
      <c r="Q491" t="str">
        <f t="shared" si="21"/>
        <v>technology</v>
      </c>
      <c r="R491" t="str">
        <f t="shared" si="22"/>
        <v>wearables</v>
      </c>
      <c r="S491" s="11">
        <v>40406</v>
      </c>
      <c r="T491" s="9">
        <f t="shared" si="23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>(E492/D492) * 100</f>
        <v>191.5</v>
      </c>
      <c r="P492">
        <f>E492/G492</f>
        <v>31.916666666666668</v>
      </c>
      <c r="Q492" t="str">
        <f t="shared" si="21"/>
        <v>journalism</v>
      </c>
      <c r="R492" t="str">
        <f t="shared" si="22"/>
        <v>audio</v>
      </c>
      <c r="S492" s="11">
        <v>43786</v>
      </c>
      <c r="T492" s="9">
        <f t="shared" si="23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>(E493/D493) * 100</f>
        <v>305.34683098591546</v>
      </c>
      <c r="P493">
        <f>E493/G493</f>
        <v>70.993450675399103</v>
      </c>
      <c r="Q493" t="str">
        <f t="shared" si="21"/>
        <v>food</v>
      </c>
      <c r="R493" t="str">
        <f t="shared" si="22"/>
        <v>food trucks</v>
      </c>
      <c r="S493" s="11">
        <v>41456</v>
      </c>
      <c r="T493" s="9">
        <f t="shared" si="23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>(E494/D494) * 100</f>
        <v>23.995287958115181</v>
      </c>
      <c r="P494">
        <f>E494/G494</f>
        <v>77.026890756302521</v>
      </c>
      <c r="Q494" t="str">
        <f t="shared" si="21"/>
        <v>film &amp; video</v>
      </c>
      <c r="R494" t="str">
        <f t="shared" si="22"/>
        <v>shorts</v>
      </c>
      <c r="S494" s="11">
        <v>40336</v>
      </c>
      <c r="T494" s="9">
        <f t="shared" si="23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>(E495/D495) * 100</f>
        <v>723.77777777777771</v>
      </c>
      <c r="P495">
        <f>E495/G495</f>
        <v>101.78125</v>
      </c>
      <c r="Q495" t="str">
        <f t="shared" si="21"/>
        <v>photography</v>
      </c>
      <c r="R495" t="str">
        <f t="shared" si="22"/>
        <v>photography books</v>
      </c>
      <c r="S495" s="11">
        <v>43645</v>
      </c>
      <c r="T495" s="9">
        <f t="shared" si="23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>(E496/D496) * 100</f>
        <v>547.36</v>
      </c>
      <c r="P496">
        <f>E496/G496</f>
        <v>51.059701492537314</v>
      </c>
      <c r="Q496" t="str">
        <f t="shared" si="21"/>
        <v>technology</v>
      </c>
      <c r="R496" t="str">
        <f t="shared" si="22"/>
        <v>wearables</v>
      </c>
      <c r="S496" s="11">
        <v>40990</v>
      </c>
      <c r="T496" s="9">
        <f t="shared" si="23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>(E497/D497) * 100</f>
        <v>414.49999999999994</v>
      </c>
      <c r="P497">
        <f>E497/G497</f>
        <v>68.02051282051282</v>
      </c>
      <c r="Q497" t="str">
        <f t="shared" si="21"/>
        <v>theater</v>
      </c>
      <c r="R497" t="str">
        <f t="shared" si="22"/>
        <v>plays</v>
      </c>
      <c r="S497" s="11">
        <v>41800</v>
      </c>
      <c r="T497" s="9">
        <f t="shared" si="23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>(E498/D498) * 100</f>
        <v>0.90696409140369971</v>
      </c>
      <c r="P498">
        <f>E498/G498</f>
        <v>30.87037037037037</v>
      </c>
      <c r="Q498" t="str">
        <f t="shared" si="21"/>
        <v>film &amp; video</v>
      </c>
      <c r="R498" t="str">
        <f t="shared" si="22"/>
        <v>animation</v>
      </c>
      <c r="S498" s="11">
        <v>42876</v>
      </c>
      <c r="T498" s="9">
        <f t="shared" si="23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>(E499/D499) * 100</f>
        <v>34.173469387755098</v>
      </c>
      <c r="P499">
        <f>E499/G499</f>
        <v>27.908333333333335</v>
      </c>
      <c r="Q499" t="str">
        <f t="shared" si="21"/>
        <v>technology</v>
      </c>
      <c r="R499" t="str">
        <f t="shared" si="22"/>
        <v>wearables</v>
      </c>
      <c r="S499" s="11">
        <v>42724</v>
      </c>
      <c r="T499" s="9">
        <f t="shared" si="23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>(E500/D500) * 100</f>
        <v>23.948810754912099</v>
      </c>
      <c r="P500">
        <f>E500/G500</f>
        <v>79.994818652849744</v>
      </c>
      <c r="Q500" t="str">
        <f t="shared" si="21"/>
        <v>technology</v>
      </c>
      <c r="R500" t="str">
        <f t="shared" si="22"/>
        <v>web</v>
      </c>
      <c r="S500" s="11">
        <v>42005</v>
      </c>
      <c r="T500" s="9">
        <f t="shared" si="23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>(E501/D501) * 100</f>
        <v>48.072649572649574</v>
      </c>
      <c r="P501">
        <f>E501/G501</f>
        <v>38.003378378378379</v>
      </c>
      <c r="Q501" t="str">
        <f t="shared" si="21"/>
        <v>film &amp; video</v>
      </c>
      <c r="R501" t="str">
        <f t="shared" si="22"/>
        <v>documentary</v>
      </c>
      <c r="S501" s="11">
        <v>42444</v>
      </c>
      <c r="T501" s="9">
        <f t="shared" si="23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>(E502/D502) * 100</f>
        <v>0</v>
      </c>
      <c r="P502" t="e">
        <f>E502/G502</f>
        <v>#DIV/0!</v>
      </c>
      <c r="Q502" t="str">
        <f t="shared" si="21"/>
        <v>theater</v>
      </c>
      <c r="R502" t="str">
        <f t="shared" si="22"/>
        <v>plays</v>
      </c>
      <c r="S502" s="11">
        <v>41395</v>
      </c>
      <c r="T502" s="9">
        <f t="shared" si="23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>(E503/D503) * 100</f>
        <v>70.145182291666657</v>
      </c>
      <c r="P503">
        <f>E503/G503</f>
        <v>59.990534521158132</v>
      </c>
      <c r="Q503" t="str">
        <f t="shared" si="21"/>
        <v>film &amp; video</v>
      </c>
      <c r="R503" t="str">
        <f t="shared" si="22"/>
        <v>documentary</v>
      </c>
      <c r="S503" s="11">
        <v>41345</v>
      </c>
      <c r="T503" s="9">
        <f t="shared" si="23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>(E504/D504) * 100</f>
        <v>529.92307692307691</v>
      </c>
      <c r="P504">
        <f>E504/G504</f>
        <v>37.037634408602152</v>
      </c>
      <c r="Q504" t="str">
        <f t="shared" si="21"/>
        <v>games</v>
      </c>
      <c r="R504" t="str">
        <f t="shared" si="22"/>
        <v>video games</v>
      </c>
      <c r="S504" s="11">
        <v>41117</v>
      </c>
      <c r="T504" s="9">
        <f t="shared" si="23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>(E505/D505) * 100</f>
        <v>180.32549019607845</v>
      </c>
      <c r="P505">
        <f>E505/G505</f>
        <v>99.963043478260872</v>
      </c>
      <c r="Q505" t="str">
        <f t="shared" si="21"/>
        <v>film &amp; video</v>
      </c>
      <c r="R505" t="str">
        <f t="shared" si="22"/>
        <v>drama</v>
      </c>
      <c r="S505" s="11">
        <v>42186</v>
      </c>
      <c r="T505" s="9">
        <f t="shared" si="23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>(E506/D506) * 100</f>
        <v>92.320000000000007</v>
      </c>
      <c r="P506">
        <f>E506/G506</f>
        <v>111.6774193548387</v>
      </c>
      <c r="Q506" t="str">
        <f t="shared" si="21"/>
        <v>music</v>
      </c>
      <c r="R506" t="str">
        <f t="shared" si="22"/>
        <v>rock</v>
      </c>
      <c r="S506" s="11">
        <v>42142</v>
      </c>
      <c r="T506" s="9">
        <f t="shared" si="23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>(E507/D507) * 100</f>
        <v>13.901001112347053</v>
      </c>
      <c r="P507">
        <f>E507/G507</f>
        <v>36.014409221902014</v>
      </c>
      <c r="Q507" t="str">
        <f t="shared" si="21"/>
        <v>publishing</v>
      </c>
      <c r="R507" t="str">
        <f t="shared" si="22"/>
        <v>radio &amp; podcasts</v>
      </c>
      <c r="S507" s="11">
        <v>41341</v>
      </c>
      <c r="T507" s="9">
        <f t="shared" si="23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>(E508/D508) * 100</f>
        <v>927.07777777777767</v>
      </c>
      <c r="P508">
        <f>E508/G508</f>
        <v>66.010284810126578</v>
      </c>
      <c r="Q508" t="str">
        <f t="shared" si="21"/>
        <v>theater</v>
      </c>
      <c r="R508" t="str">
        <f t="shared" si="22"/>
        <v>plays</v>
      </c>
      <c r="S508" s="11">
        <v>43062</v>
      </c>
      <c r="T508" s="9">
        <f t="shared" si="23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>(E509/D509) * 100</f>
        <v>39.857142857142861</v>
      </c>
      <c r="P509">
        <f>E509/G509</f>
        <v>44.05263157894737</v>
      </c>
      <c r="Q509" t="str">
        <f t="shared" si="21"/>
        <v>technology</v>
      </c>
      <c r="R509" t="str">
        <f t="shared" si="22"/>
        <v>web</v>
      </c>
      <c r="S509" s="11">
        <v>41373</v>
      </c>
      <c r="T509" s="9">
        <f t="shared" si="23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>(E510/D510) * 100</f>
        <v>112.22929936305732</v>
      </c>
      <c r="P510">
        <f>E510/G510</f>
        <v>52.999726551818434</v>
      </c>
      <c r="Q510" t="str">
        <f t="shared" si="21"/>
        <v>theater</v>
      </c>
      <c r="R510" t="str">
        <f t="shared" si="22"/>
        <v>plays</v>
      </c>
      <c r="S510" s="11">
        <v>43310</v>
      </c>
      <c r="T510" s="9">
        <f t="shared" si="23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>(E511/D511) * 100</f>
        <v>70.925816023738875</v>
      </c>
      <c r="P511">
        <f>E511/G511</f>
        <v>95</v>
      </c>
      <c r="Q511" t="str">
        <f t="shared" si="21"/>
        <v>theater</v>
      </c>
      <c r="R511" t="str">
        <f t="shared" si="22"/>
        <v>plays</v>
      </c>
      <c r="S511" s="11">
        <v>41034</v>
      </c>
      <c r="T511" s="9">
        <f t="shared" si="23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>(E512/D512) * 100</f>
        <v>119.08974358974358</v>
      </c>
      <c r="P512">
        <f>E512/G512</f>
        <v>70.908396946564892</v>
      </c>
      <c r="Q512" t="str">
        <f t="shared" si="21"/>
        <v>film &amp; video</v>
      </c>
      <c r="R512" t="str">
        <f t="shared" si="22"/>
        <v>drama</v>
      </c>
      <c r="S512" s="11">
        <v>43251</v>
      </c>
      <c r="T512" s="9">
        <f t="shared" si="23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>(E513/D513) * 100</f>
        <v>24.017591339648174</v>
      </c>
      <c r="P513">
        <f>E513/G513</f>
        <v>98.060773480662988</v>
      </c>
      <c r="Q513" t="str">
        <f t="shared" si="21"/>
        <v>theater</v>
      </c>
      <c r="R513" t="str">
        <f t="shared" si="22"/>
        <v>plays</v>
      </c>
      <c r="S513" s="11">
        <v>43671</v>
      </c>
      <c r="T513" s="9">
        <f t="shared" si="23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>(E514/D514) * 100</f>
        <v>139.31868131868131</v>
      </c>
      <c r="P514">
        <f>E514/G514</f>
        <v>53.046025104602514</v>
      </c>
      <c r="Q514" t="str">
        <f t="shared" si="21"/>
        <v>games</v>
      </c>
      <c r="R514" t="str">
        <f t="shared" si="22"/>
        <v>video games</v>
      </c>
      <c r="S514" s="11">
        <v>41825</v>
      </c>
      <c r="T514" s="9">
        <f t="shared" si="23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>(E515/D515) * 100</f>
        <v>39.277108433734945</v>
      </c>
      <c r="P515">
        <f>E515/G515</f>
        <v>93.142857142857139</v>
      </c>
      <c r="Q515" t="str">
        <f t="shared" ref="Q515:Q578" si="24">LEFT(N515,FIND("/",N515)-1)</f>
        <v>film &amp; video</v>
      </c>
      <c r="R515" t="str">
        <f t="shared" ref="R515:R578" si="25">MID(N515,FIND("/",N515)+1,LEN(N515)-FIND("/",N515))</f>
        <v>television</v>
      </c>
      <c r="S515" s="11">
        <v>40430</v>
      </c>
      <c r="T515" s="9">
        <f t="shared" ref="T515:T578" si="26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>(E516/D516) * 100</f>
        <v>22.439077144917089</v>
      </c>
      <c r="P516">
        <f>E516/G516</f>
        <v>58.945075757575758</v>
      </c>
      <c r="Q516" t="str">
        <f t="shared" si="24"/>
        <v>music</v>
      </c>
      <c r="R516" t="str">
        <f t="shared" si="25"/>
        <v>rock</v>
      </c>
      <c r="S516" s="11">
        <v>41614</v>
      </c>
      <c r="T516" s="9">
        <f t="shared" si="26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>(E517/D517) * 100</f>
        <v>55.779069767441861</v>
      </c>
      <c r="P517">
        <f>E517/G517</f>
        <v>36.067669172932334</v>
      </c>
      <c r="Q517" t="str">
        <f t="shared" si="24"/>
        <v>theater</v>
      </c>
      <c r="R517" t="str">
        <f t="shared" si="25"/>
        <v>plays</v>
      </c>
      <c r="S517" s="11">
        <v>40900</v>
      </c>
      <c r="T517" s="9">
        <f t="shared" si="26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>(E518/D518) * 100</f>
        <v>42.523125996810208</v>
      </c>
      <c r="P518">
        <f>E518/G518</f>
        <v>63.030732860520096</v>
      </c>
      <c r="Q518" t="str">
        <f t="shared" si="24"/>
        <v>publishing</v>
      </c>
      <c r="R518" t="str">
        <f t="shared" si="25"/>
        <v>nonfiction</v>
      </c>
      <c r="S518" s="11">
        <v>40396</v>
      </c>
      <c r="T518" s="9">
        <f t="shared" si="26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>(E519/D519) * 100</f>
        <v>112.00000000000001</v>
      </c>
      <c r="P519">
        <f>E519/G519</f>
        <v>84.717948717948715</v>
      </c>
      <c r="Q519" t="str">
        <f t="shared" si="24"/>
        <v>food</v>
      </c>
      <c r="R519" t="str">
        <f t="shared" si="25"/>
        <v>food trucks</v>
      </c>
      <c r="S519" s="11">
        <v>42860</v>
      </c>
      <c r="T519" s="9">
        <f t="shared" si="26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>(E520/D520) * 100</f>
        <v>7.0681818181818183</v>
      </c>
      <c r="P520">
        <f>E520/G520</f>
        <v>62.2</v>
      </c>
      <c r="Q520" t="str">
        <f t="shared" si="24"/>
        <v>film &amp; video</v>
      </c>
      <c r="R520" t="str">
        <f t="shared" si="25"/>
        <v>animation</v>
      </c>
      <c r="S520" s="11">
        <v>43154</v>
      </c>
      <c r="T520" s="9">
        <f t="shared" si="26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>(E521/D521) * 100</f>
        <v>101.74563871693867</v>
      </c>
      <c r="P521">
        <f>E521/G521</f>
        <v>101.97518330513255</v>
      </c>
      <c r="Q521" t="str">
        <f t="shared" si="24"/>
        <v>music</v>
      </c>
      <c r="R521" t="str">
        <f t="shared" si="25"/>
        <v>rock</v>
      </c>
      <c r="S521" s="11">
        <v>42012</v>
      </c>
      <c r="T521" s="9">
        <f t="shared" si="26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>(E522/D522) * 100</f>
        <v>425.75</v>
      </c>
      <c r="P522">
        <f>E522/G522</f>
        <v>106.4375</v>
      </c>
      <c r="Q522" t="str">
        <f t="shared" si="24"/>
        <v>theater</v>
      </c>
      <c r="R522" t="str">
        <f t="shared" si="25"/>
        <v>plays</v>
      </c>
      <c r="S522" s="11">
        <v>43574</v>
      </c>
      <c r="T522" s="9">
        <f t="shared" si="26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>(E523/D523) * 100</f>
        <v>145.53947368421052</v>
      </c>
      <c r="P523">
        <f>E523/G523</f>
        <v>29.975609756097562</v>
      </c>
      <c r="Q523" t="str">
        <f t="shared" si="24"/>
        <v>film &amp; video</v>
      </c>
      <c r="R523" t="str">
        <f t="shared" si="25"/>
        <v>drama</v>
      </c>
      <c r="S523" s="11">
        <v>42605</v>
      </c>
      <c r="T523" s="9">
        <f t="shared" si="26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>(E524/D524) * 100</f>
        <v>32.453465346534657</v>
      </c>
      <c r="P524">
        <f>E524/G524</f>
        <v>85.806282722513089</v>
      </c>
      <c r="Q524" t="str">
        <f t="shared" si="24"/>
        <v>film &amp; video</v>
      </c>
      <c r="R524" t="str">
        <f t="shared" si="25"/>
        <v>shorts</v>
      </c>
      <c r="S524" s="11">
        <v>41093</v>
      </c>
      <c r="T524" s="9">
        <f t="shared" si="26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>(E525/D525) * 100</f>
        <v>700.33333333333326</v>
      </c>
      <c r="P525">
        <f>E525/G525</f>
        <v>70.82022471910112</v>
      </c>
      <c r="Q525" t="str">
        <f t="shared" si="24"/>
        <v>film &amp; video</v>
      </c>
      <c r="R525" t="str">
        <f t="shared" si="25"/>
        <v>shorts</v>
      </c>
      <c r="S525" s="11">
        <v>40241</v>
      </c>
      <c r="T525" s="9">
        <f t="shared" si="26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>(E526/D526) * 100</f>
        <v>83.904860392967933</v>
      </c>
      <c r="P526">
        <f>E526/G526</f>
        <v>40.998484082870135</v>
      </c>
      <c r="Q526" t="str">
        <f t="shared" si="24"/>
        <v>theater</v>
      </c>
      <c r="R526" t="str">
        <f t="shared" si="25"/>
        <v>plays</v>
      </c>
      <c r="S526" s="11">
        <v>40294</v>
      </c>
      <c r="T526" s="9">
        <f t="shared" si="26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>(E527/D527) * 100</f>
        <v>84.19047619047619</v>
      </c>
      <c r="P527">
        <f>E527/G527</f>
        <v>28.063492063492063</v>
      </c>
      <c r="Q527" t="str">
        <f t="shared" si="24"/>
        <v>technology</v>
      </c>
      <c r="R527" t="str">
        <f t="shared" si="25"/>
        <v>wearables</v>
      </c>
      <c r="S527" s="11">
        <v>40505</v>
      </c>
      <c r="T527" s="9">
        <f t="shared" si="26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>(E528/D528) * 100</f>
        <v>155.95180722891567</v>
      </c>
      <c r="P528">
        <f>E528/G528</f>
        <v>88.054421768707485</v>
      </c>
      <c r="Q528" t="str">
        <f t="shared" si="24"/>
        <v>theater</v>
      </c>
      <c r="R528" t="str">
        <f t="shared" si="25"/>
        <v>plays</v>
      </c>
      <c r="S528" s="11">
        <v>42364</v>
      </c>
      <c r="T528" s="9">
        <f t="shared" si="26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>(E529/D529) * 100</f>
        <v>99.619450317124731</v>
      </c>
      <c r="P529">
        <f>E529/G529</f>
        <v>31</v>
      </c>
      <c r="Q529" t="str">
        <f t="shared" si="24"/>
        <v>film &amp; video</v>
      </c>
      <c r="R529" t="str">
        <f t="shared" si="25"/>
        <v>animation</v>
      </c>
      <c r="S529" s="11">
        <v>42405</v>
      </c>
      <c r="T529" s="9">
        <f t="shared" si="26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>(E530/D530) * 100</f>
        <v>80.300000000000011</v>
      </c>
      <c r="P530">
        <f>E530/G530</f>
        <v>90.337500000000006</v>
      </c>
      <c r="Q530" t="str">
        <f t="shared" si="24"/>
        <v>music</v>
      </c>
      <c r="R530" t="str">
        <f t="shared" si="25"/>
        <v>indie rock</v>
      </c>
      <c r="S530" s="11">
        <v>41601</v>
      </c>
      <c r="T530" s="9">
        <f t="shared" si="26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>(E531/D531) * 100</f>
        <v>11.254901960784313</v>
      </c>
      <c r="P531">
        <f>E531/G531</f>
        <v>63.777777777777779</v>
      </c>
      <c r="Q531" t="str">
        <f t="shared" si="24"/>
        <v>games</v>
      </c>
      <c r="R531" t="str">
        <f t="shared" si="25"/>
        <v>video games</v>
      </c>
      <c r="S531" s="11">
        <v>41769</v>
      </c>
      <c r="T531" s="9">
        <f t="shared" si="26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>(E532/D532) * 100</f>
        <v>91.740952380952379</v>
      </c>
      <c r="P532">
        <f>E532/G532</f>
        <v>53.995515695067262</v>
      </c>
      <c r="Q532" t="str">
        <f t="shared" si="24"/>
        <v>publishing</v>
      </c>
      <c r="R532" t="str">
        <f t="shared" si="25"/>
        <v>fiction</v>
      </c>
      <c r="S532" s="11">
        <v>40421</v>
      </c>
      <c r="T532" s="9">
        <f t="shared" si="26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>(E533/D533) * 100</f>
        <v>95.521156936261391</v>
      </c>
      <c r="P533">
        <f>E533/G533</f>
        <v>48.993956043956047</v>
      </c>
      <c r="Q533" t="str">
        <f t="shared" si="24"/>
        <v>games</v>
      </c>
      <c r="R533" t="str">
        <f t="shared" si="25"/>
        <v>video games</v>
      </c>
      <c r="S533" s="11">
        <v>41589</v>
      </c>
      <c r="T533" s="9">
        <f t="shared" si="26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>(E534/D534) * 100</f>
        <v>502.87499999999994</v>
      </c>
      <c r="P534">
        <f>E534/G534</f>
        <v>63.857142857142854</v>
      </c>
      <c r="Q534" t="str">
        <f t="shared" si="24"/>
        <v>theater</v>
      </c>
      <c r="R534" t="str">
        <f t="shared" si="25"/>
        <v>plays</v>
      </c>
      <c r="S534" s="11">
        <v>43125</v>
      </c>
      <c r="T534" s="9">
        <f t="shared" si="26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>(E535/D535) * 100</f>
        <v>159.24394463667818</v>
      </c>
      <c r="P535">
        <f>E535/G535</f>
        <v>82.996393146979258</v>
      </c>
      <c r="Q535" t="str">
        <f t="shared" si="24"/>
        <v>music</v>
      </c>
      <c r="R535" t="str">
        <f t="shared" si="25"/>
        <v>indie rock</v>
      </c>
      <c r="S535" s="11">
        <v>41479</v>
      </c>
      <c r="T535" s="9">
        <f t="shared" si="26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>(E536/D536) * 100</f>
        <v>15.022446689113355</v>
      </c>
      <c r="P536">
        <f>E536/G536</f>
        <v>55.08230452674897</v>
      </c>
      <c r="Q536" t="str">
        <f t="shared" si="24"/>
        <v>film &amp; video</v>
      </c>
      <c r="R536" t="str">
        <f t="shared" si="25"/>
        <v>drama</v>
      </c>
      <c r="S536" s="11">
        <v>43329</v>
      </c>
      <c r="T536" s="9">
        <f t="shared" si="26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>(E537/D537) * 100</f>
        <v>482.03846153846149</v>
      </c>
      <c r="P537">
        <f>E537/G537</f>
        <v>62.044554455445542</v>
      </c>
      <c r="Q537" t="str">
        <f t="shared" si="24"/>
        <v>theater</v>
      </c>
      <c r="R537" t="str">
        <f t="shared" si="25"/>
        <v>plays</v>
      </c>
      <c r="S537" s="11">
        <v>43259</v>
      </c>
      <c r="T537" s="9">
        <f t="shared" si="26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>(E538/D538) * 100</f>
        <v>149.96938775510205</v>
      </c>
      <c r="P538">
        <f>E538/G538</f>
        <v>104.97857142857143</v>
      </c>
      <c r="Q538" t="str">
        <f t="shared" si="24"/>
        <v>publishing</v>
      </c>
      <c r="R538" t="str">
        <f t="shared" si="25"/>
        <v>fiction</v>
      </c>
      <c r="S538" s="11">
        <v>40414</v>
      </c>
      <c r="T538" s="9">
        <f t="shared" si="26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>(E539/D539) * 100</f>
        <v>117.22156398104266</v>
      </c>
      <c r="P539">
        <f>E539/G539</f>
        <v>94.044676806083643</v>
      </c>
      <c r="Q539" t="str">
        <f t="shared" si="24"/>
        <v>film &amp; video</v>
      </c>
      <c r="R539" t="str">
        <f t="shared" si="25"/>
        <v>documentary</v>
      </c>
      <c r="S539" s="11">
        <v>43342</v>
      </c>
      <c r="T539" s="9">
        <f t="shared" si="26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>(E540/D540) * 100</f>
        <v>37.695968274950431</v>
      </c>
      <c r="P540">
        <f>E540/G540</f>
        <v>44.007716049382715</v>
      </c>
      <c r="Q540" t="str">
        <f t="shared" si="24"/>
        <v>games</v>
      </c>
      <c r="R540" t="str">
        <f t="shared" si="25"/>
        <v>mobile games</v>
      </c>
      <c r="S540" s="11">
        <v>41539</v>
      </c>
      <c r="T540" s="9">
        <f t="shared" si="26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>(E541/D541) * 100</f>
        <v>72.653061224489804</v>
      </c>
      <c r="P541">
        <f>E541/G541</f>
        <v>92.467532467532465</v>
      </c>
      <c r="Q541" t="str">
        <f t="shared" si="24"/>
        <v>food</v>
      </c>
      <c r="R541" t="str">
        <f t="shared" si="25"/>
        <v>food trucks</v>
      </c>
      <c r="S541" s="11">
        <v>43647</v>
      </c>
      <c r="T541" s="9">
        <f t="shared" si="26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>(E542/D542) * 100</f>
        <v>265.98113207547169</v>
      </c>
      <c r="P542">
        <f>E542/G542</f>
        <v>57.072874493927124</v>
      </c>
      <c r="Q542" t="str">
        <f t="shared" si="24"/>
        <v>photography</v>
      </c>
      <c r="R542" t="str">
        <f t="shared" si="25"/>
        <v>photography books</v>
      </c>
      <c r="S542" s="11">
        <v>43225</v>
      </c>
      <c r="T542" s="9">
        <f t="shared" si="26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>(E543/D543) * 100</f>
        <v>24.205617977528089</v>
      </c>
      <c r="P543">
        <f>E543/G543</f>
        <v>109.07848101265823</v>
      </c>
      <c r="Q543" t="str">
        <f t="shared" si="24"/>
        <v>games</v>
      </c>
      <c r="R543" t="str">
        <f t="shared" si="25"/>
        <v>mobile games</v>
      </c>
      <c r="S543" s="11">
        <v>42165</v>
      </c>
      <c r="T543" s="9">
        <f t="shared" si="26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>(E544/D544) * 100</f>
        <v>2.5064935064935066</v>
      </c>
      <c r="P544">
        <f>E544/G544</f>
        <v>39.387755102040813</v>
      </c>
      <c r="Q544" t="str">
        <f t="shared" si="24"/>
        <v>music</v>
      </c>
      <c r="R544" t="str">
        <f t="shared" si="25"/>
        <v>indie rock</v>
      </c>
      <c r="S544" s="11">
        <v>42391</v>
      </c>
      <c r="T544" s="9">
        <f t="shared" si="26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>(E545/D545) * 100</f>
        <v>16.329799764428738</v>
      </c>
      <c r="P545">
        <f>E545/G545</f>
        <v>77.022222222222226</v>
      </c>
      <c r="Q545" t="str">
        <f t="shared" si="24"/>
        <v>games</v>
      </c>
      <c r="R545" t="str">
        <f t="shared" si="25"/>
        <v>video games</v>
      </c>
      <c r="S545" s="11">
        <v>41528</v>
      </c>
      <c r="T545" s="9">
        <f t="shared" si="26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>(E546/D546) * 100</f>
        <v>276.5</v>
      </c>
      <c r="P546">
        <f>E546/G546</f>
        <v>92.166666666666671</v>
      </c>
      <c r="Q546" t="str">
        <f t="shared" si="24"/>
        <v>music</v>
      </c>
      <c r="R546" t="str">
        <f t="shared" si="25"/>
        <v>rock</v>
      </c>
      <c r="S546" s="11">
        <v>42377</v>
      </c>
      <c r="T546" s="9">
        <f t="shared" si="26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>(E547/D547) * 100</f>
        <v>88.803571428571431</v>
      </c>
      <c r="P547">
        <f>E547/G547</f>
        <v>61.007063197026021</v>
      </c>
      <c r="Q547" t="str">
        <f t="shared" si="24"/>
        <v>theater</v>
      </c>
      <c r="R547" t="str">
        <f t="shared" si="25"/>
        <v>plays</v>
      </c>
      <c r="S547" s="11">
        <v>43824</v>
      </c>
      <c r="T547" s="9">
        <f t="shared" si="26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>(E548/D548) * 100</f>
        <v>163.57142857142856</v>
      </c>
      <c r="P548">
        <f>E548/G548</f>
        <v>78.068181818181813</v>
      </c>
      <c r="Q548" t="str">
        <f t="shared" si="24"/>
        <v>theater</v>
      </c>
      <c r="R548" t="str">
        <f t="shared" si="25"/>
        <v>plays</v>
      </c>
      <c r="S548" s="11">
        <v>43360</v>
      </c>
      <c r="T548" s="9">
        <f t="shared" si="26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>(E549/D549) * 100</f>
        <v>969</v>
      </c>
      <c r="P549">
        <f>E549/G549</f>
        <v>80.75</v>
      </c>
      <c r="Q549" t="str">
        <f t="shared" si="24"/>
        <v>film &amp; video</v>
      </c>
      <c r="R549" t="str">
        <f t="shared" si="25"/>
        <v>drama</v>
      </c>
      <c r="S549" s="11">
        <v>42029</v>
      </c>
      <c r="T549" s="9">
        <f t="shared" si="26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>(E550/D550) * 100</f>
        <v>270.91376701966715</v>
      </c>
      <c r="P550">
        <f>E550/G550</f>
        <v>59.991289782244557</v>
      </c>
      <c r="Q550" t="str">
        <f t="shared" si="24"/>
        <v>theater</v>
      </c>
      <c r="R550" t="str">
        <f t="shared" si="25"/>
        <v>plays</v>
      </c>
      <c r="S550" s="11">
        <v>42461</v>
      </c>
      <c r="T550" s="9">
        <f t="shared" si="26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>(E551/D551) * 100</f>
        <v>284.21355932203392</v>
      </c>
      <c r="P551">
        <f>E551/G551</f>
        <v>110.03018372703411</v>
      </c>
      <c r="Q551" t="str">
        <f t="shared" si="24"/>
        <v>technology</v>
      </c>
      <c r="R551" t="str">
        <f t="shared" si="25"/>
        <v>wearables</v>
      </c>
      <c r="S551" s="11">
        <v>41422</v>
      </c>
      <c r="T551" s="9">
        <f t="shared" si="26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>(E552/D552) * 100</f>
        <v>4</v>
      </c>
      <c r="P552">
        <f>E552/G552</f>
        <v>4</v>
      </c>
      <c r="Q552" t="str">
        <f t="shared" si="24"/>
        <v>music</v>
      </c>
      <c r="R552" t="str">
        <f t="shared" si="25"/>
        <v>indie rock</v>
      </c>
      <c r="S552" s="11">
        <v>40968</v>
      </c>
      <c r="T552" s="9">
        <f t="shared" si="26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>(E553/D553) * 100</f>
        <v>58.6329816768462</v>
      </c>
      <c r="P553">
        <f>E553/G553</f>
        <v>37.99856063332134</v>
      </c>
      <c r="Q553" t="str">
        <f t="shared" si="24"/>
        <v>technology</v>
      </c>
      <c r="R553" t="str">
        <f t="shared" si="25"/>
        <v>web</v>
      </c>
      <c r="S553" s="11">
        <v>41993</v>
      </c>
      <c r="T553" s="9">
        <f t="shared" si="26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>(E554/D554) * 100</f>
        <v>98.51111111111112</v>
      </c>
      <c r="P554">
        <f>E554/G554</f>
        <v>96.369565217391298</v>
      </c>
      <c r="Q554" t="str">
        <f t="shared" si="24"/>
        <v>theater</v>
      </c>
      <c r="R554" t="str">
        <f t="shared" si="25"/>
        <v>plays</v>
      </c>
      <c r="S554" s="11">
        <v>42700</v>
      </c>
      <c r="T554" s="9">
        <f t="shared" si="26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>(E555/D555) * 100</f>
        <v>43.975381008206334</v>
      </c>
      <c r="P555">
        <f>E555/G555</f>
        <v>72.978599221789878</v>
      </c>
      <c r="Q555" t="str">
        <f t="shared" si="24"/>
        <v>music</v>
      </c>
      <c r="R555" t="str">
        <f t="shared" si="25"/>
        <v>rock</v>
      </c>
      <c r="S555" s="11">
        <v>40545</v>
      </c>
      <c r="T555" s="9">
        <f t="shared" si="26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>(E556/D556) * 100</f>
        <v>151.66315789473683</v>
      </c>
      <c r="P556">
        <f>E556/G556</f>
        <v>26.007220216606498</v>
      </c>
      <c r="Q556" t="str">
        <f t="shared" si="24"/>
        <v>music</v>
      </c>
      <c r="R556" t="str">
        <f t="shared" si="25"/>
        <v>indie rock</v>
      </c>
      <c r="S556" s="11">
        <v>42723</v>
      </c>
      <c r="T556" s="9">
        <f t="shared" si="26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>(E557/D557) * 100</f>
        <v>223.63492063492063</v>
      </c>
      <c r="P557">
        <f>E557/G557</f>
        <v>104.36296296296297</v>
      </c>
      <c r="Q557" t="str">
        <f t="shared" si="24"/>
        <v>music</v>
      </c>
      <c r="R557" t="str">
        <f t="shared" si="25"/>
        <v>rock</v>
      </c>
      <c r="S557" s="11">
        <v>41731</v>
      </c>
      <c r="T557" s="9">
        <f t="shared" si="26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>(E558/D558) * 100</f>
        <v>239.75</v>
      </c>
      <c r="P558">
        <f>E558/G558</f>
        <v>102.18852459016394</v>
      </c>
      <c r="Q558" t="str">
        <f t="shared" si="24"/>
        <v>publishing</v>
      </c>
      <c r="R558" t="str">
        <f t="shared" si="25"/>
        <v>translations</v>
      </c>
      <c r="S558" s="11">
        <v>40792</v>
      </c>
      <c r="T558" s="9">
        <f t="shared" si="26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>(E559/D559) * 100</f>
        <v>199.33333333333334</v>
      </c>
      <c r="P559">
        <f>E559/G559</f>
        <v>54.117647058823529</v>
      </c>
      <c r="Q559" t="str">
        <f t="shared" si="24"/>
        <v>film &amp; video</v>
      </c>
      <c r="R559" t="str">
        <f t="shared" si="25"/>
        <v>science fiction</v>
      </c>
      <c r="S559" s="11">
        <v>42279</v>
      </c>
      <c r="T559" s="9">
        <f t="shared" si="26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>(E560/D560) * 100</f>
        <v>137.34482758620689</v>
      </c>
      <c r="P560">
        <f>E560/G560</f>
        <v>63.222222222222221</v>
      </c>
      <c r="Q560" t="str">
        <f t="shared" si="24"/>
        <v>theater</v>
      </c>
      <c r="R560" t="str">
        <f t="shared" si="25"/>
        <v>plays</v>
      </c>
      <c r="S560" s="11">
        <v>42424</v>
      </c>
      <c r="T560" s="9">
        <f t="shared" si="26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>(E561/D561) * 100</f>
        <v>100.9696106362773</v>
      </c>
      <c r="P561">
        <f>E561/G561</f>
        <v>104.03228962818004</v>
      </c>
      <c r="Q561" t="str">
        <f t="shared" si="24"/>
        <v>theater</v>
      </c>
      <c r="R561" t="str">
        <f t="shared" si="25"/>
        <v>plays</v>
      </c>
      <c r="S561" s="11">
        <v>42584</v>
      </c>
      <c r="T561" s="9">
        <f t="shared" si="26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>(E562/D562) * 100</f>
        <v>794.16</v>
      </c>
      <c r="P562">
        <f>E562/G562</f>
        <v>49.994334277620396</v>
      </c>
      <c r="Q562" t="str">
        <f t="shared" si="24"/>
        <v>film &amp; video</v>
      </c>
      <c r="R562" t="str">
        <f t="shared" si="25"/>
        <v>animation</v>
      </c>
      <c r="S562" s="11">
        <v>40865</v>
      </c>
      <c r="T562" s="9">
        <f t="shared" si="26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>(E563/D563) * 100</f>
        <v>369.7</v>
      </c>
      <c r="P563">
        <f>E563/G563</f>
        <v>56.015151515151516</v>
      </c>
      <c r="Q563" t="str">
        <f t="shared" si="24"/>
        <v>theater</v>
      </c>
      <c r="R563" t="str">
        <f t="shared" si="25"/>
        <v>plays</v>
      </c>
      <c r="S563" s="11">
        <v>40833</v>
      </c>
      <c r="T563" s="9">
        <f t="shared" si="26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>(E564/D564) * 100</f>
        <v>12.818181818181817</v>
      </c>
      <c r="P564">
        <f>E564/G564</f>
        <v>48.807692307692307</v>
      </c>
      <c r="Q564" t="str">
        <f t="shared" si="24"/>
        <v>music</v>
      </c>
      <c r="R564" t="str">
        <f t="shared" si="25"/>
        <v>rock</v>
      </c>
      <c r="S564" s="11">
        <v>43536</v>
      </c>
      <c r="T564" s="9">
        <f t="shared" si="26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>(E565/D565) * 100</f>
        <v>138.02702702702703</v>
      </c>
      <c r="P565">
        <f>E565/G565</f>
        <v>60.082352941176474</v>
      </c>
      <c r="Q565" t="str">
        <f t="shared" si="24"/>
        <v>film &amp; video</v>
      </c>
      <c r="R565" t="str">
        <f t="shared" si="25"/>
        <v>documentary</v>
      </c>
      <c r="S565" s="11">
        <v>43417</v>
      </c>
      <c r="T565" s="9">
        <f t="shared" si="26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>(E566/D566) * 100</f>
        <v>83.813278008298752</v>
      </c>
      <c r="P566">
        <f>E566/G566</f>
        <v>78.990502793296088</v>
      </c>
      <c r="Q566" t="str">
        <f t="shared" si="24"/>
        <v>theater</v>
      </c>
      <c r="R566" t="str">
        <f t="shared" si="25"/>
        <v>plays</v>
      </c>
      <c r="S566" s="11">
        <v>42078</v>
      </c>
      <c r="T566" s="9">
        <f t="shared" si="26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>(E567/D567) * 100</f>
        <v>204.60063224446787</v>
      </c>
      <c r="P567">
        <f>E567/G567</f>
        <v>53.99499443826474</v>
      </c>
      <c r="Q567" t="str">
        <f t="shared" si="24"/>
        <v>theater</v>
      </c>
      <c r="R567" t="str">
        <f t="shared" si="25"/>
        <v>plays</v>
      </c>
      <c r="S567" s="11">
        <v>40862</v>
      </c>
      <c r="T567" s="9">
        <f t="shared" si="26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>(E568/D568) * 100</f>
        <v>44.344086021505376</v>
      </c>
      <c r="P568">
        <f>E568/G568</f>
        <v>111.45945945945945</v>
      </c>
      <c r="Q568" t="str">
        <f t="shared" si="24"/>
        <v>music</v>
      </c>
      <c r="R568" t="str">
        <f t="shared" si="25"/>
        <v>electric music</v>
      </c>
      <c r="S568" s="11">
        <v>42424</v>
      </c>
      <c r="T568" s="9">
        <f t="shared" si="26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>(E569/D569) * 100</f>
        <v>218.60294117647058</v>
      </c>
      <c r="P569">
        <f>E569/G569</f>
        <v>60.922131147540981</v>
      </c>
      <c r="Q569" t="str">
        <f t="shared" si="24"/>
        <v>music</v>
      </c>
      <c r="R569" t="str">
        <f t="shared" si="25"/>
        <v>rock</v>
      </c>
      <c r="S569" s="11">
        <v>41830</v>
      </c>
      <c r="T569" s="9">
        <f t="shared" si="26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>(E570/D570) * 100</f>
        <v>186.03314917127071</v>
      </c>
      <c r="P570">
        <f>E570/G570</f>
        <v>26.0015444015444</v>
      </c>
      <c r="Q570" t="str">
        <f t="shared" si="24"/>
        <v>theater</v>
      </c>
      <c r="R570" t="str">
        <f t="shared" si="25"/>
        <v>plays</v>
      </c>
      <c r="S570" s="11">
        <v>40374</v>
      </c>
      <c r="T570" s="9">
        <f t="shared" si="26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>(E571/D571) * 100</f>
        <v>237.33830845771143</v>
      </c>
      <c r="P571">
        <f>E571/G571</f>
        <v>80.993208828522924</v>
      </c>
      <c r="Q571" t="str">
        <f t="shared" si="24"/>
        <v>film &amp; video</v>
      </c>
      <c r="R571" t="str">
        <f t="shared" si="25"/>
        <v>animation</v>
      </c>
      <c r="S571" s="11">
        <v>40554</v>
      </c>
      <c r="T571" s="9">
        <f t="shared" si="26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>(E572/D572) * 100</f>
        <v>305.65384615384613</v>
      </c>
      <c r="P572">
        <f>E572/G572</f>
        <v>34.995963302752294</v>
      </c>
      <c r="Q572" t="str">
        <f t="shared" si="24"/>
        <v>music</v>
      </c>
      <c r="R572" t="str">
        <f t="shared" si="25"/>
        <v>rock</v>
      </c>
      <c r="S572" s="11">
        <v>41993</v>
      </c>
      <c r="T572" s="9">
        <f t="shared" si="26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>(E573/D573) * 100</f>
        <v>94.142857142857139</v>
      </c>
      <c r="P573">
        <f>E573/G573</f>
        <v>94.142857142857139</v>
      </c>
      <c r="Q573" t="str">
        <f t="shared" si="24"/>
        <v>film &amp; video</v>
      </c>
      <c r="R573" t="str">
        <f t="shared" si="25"/>
        <v>shorts</v>
      </c>
      <c r="S573" s="11">
        <v>42174</v>
      </c>
      <c r="T573" s="9">
        <f t="shared" si="26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>(E574/D574) * 100</f>
        <v>54.400000000000006</v>
      </c>
      <c r="P574">
        <f>E574/G574</f>
        <v>52.085106382978722</v>
      </c>
      <c r="Q574" t="str">
        <f t="shared" si="24"/>
        <v>music</v>
      </c>
      <c r="R574" t="str">
        <f t="shared" si="25"/>
        <v>rock</v>
      </c>
      <c r="S574" s="11">
        <v>42275</v>
      </c>
      <c r="T574" s="9">
        <f t="shared" si="26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>(E575/D575) * 100</f>
        <v>111.88059701492537</v>
      </c>
      <c r="P575">
        <f>E575/G575</f>
        <v>24.986666666666668</v>
      </c>
      <c r="Q575" t="str">
        <f t="shared" si="24"/>
        <v>journalism</v>
      </c>
      <c r="R575" t="str">
        <f t="shared" si="25"/>
        <v>audio</v>
      </c>
      <c r="S575" s="11">
        <v>41761</v>
      </c>
      <c r="T575" s="9">
        <f t="shared" si="26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>(E576/D576) * 100</f>
        <v>369.14814814814815</v>
      </c>
      <c r="P576">
        <f>E576/G576</f>
        <v>69.215277777777771</v>
      </c>
      <c r="Q576" t="str">
        <f t="shared" si="24"/>
        <v>food</v>
      </c>
      <c r="R576" t="str">
        <f t="shared" si="25"/>
        <v>food trucks</v>
      </c>
      <c r="S576" s="11">
        <v>43806</v>
      </c>
      <c r="T576" s="9">
        <f t="shared" si="26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>(E577/D577) * 100</f>
        <v>62.930372148859547</v>
      </c>
      <c r="P577">
        <f>E577/G577</f>
        <v>93.944444444444443</v>
      </c>
      <c r="Q577" t="str">
        <f t="shared" si="24"/>
        <v>theater</v>
      </c>
      <c r="R577" t="str">
        <f t="shared" si="25"/>
        <v>plays</v>
      </c>
      <c r="S577" s="11">
        <v>41779</v>
      </c>
      <c r="T577" s="9">
        <f t="shared" si="26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>(E578/D578) * 100</f>
        <v>64.927835051546396</v>
      </c>
      <c r="P578">
        <f>E578/G578</f>
        <v>98.40625</v>
      </c>
      <c r="Q578" t="str">
        <f t="shared" si="24"/>
        <v>theater</v>
      </c>
      <c r="R578" t="str">
        <f t="shared" si="25"/>
        <v>plays</v>
      </c>
      <c r="S578" s="11">
        <v>43040</v>
      </c>
      <c r="T578" s="9">
        <f t="shared" si="26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>(E579/D579) * 100</f>
        <v>18.853658536585368</v>
      </c>
      <c r="P579">
        <f>E579/G579</f>
        <v>41.783783783783782</v>
      </c>
      <c r="Q579" t="str">
        <f t="shared" ref="Q579:Q642" si="27">LEFT(N579,FIND("/",N579)-1)</f>
        <v>music</v>
      </c>
      <c r="R579" t="str">
        <f t="shared" ref="R579:R642" si="28">MID(N579,FIND("/",N579)+1,LEN(N579)-FIND("/",N579))</f>
        <v>jazz</v>
      </c>
      <c r="S579" s="11">
        <v>40613</v>
      </c>
      <c r="T579" s="9">
        <f t="shared" ref="T579:T642" si="2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>(E580/D580) * 100</f>
        <v>16.754404145077721</v>
      </c>
      <c r="P580">
        <f>E580/G580</f>
        <v>65.991836734693877</v>
      </c>
      <c r="Q580" t="str">
        <f t="shared" si="27"/>
        <v>film &amp; video</v>
      </c>
      <c r="R580" t="str">
        <f t="shared" si="28"/>
        <v>science fiction</v>
      </c>
      <c r="S580" s="11">
        <v>40878</v>
      </c>
      <c r="T580" s="9">
        <f t="shared" si="2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>(E581/D581) * 100</f>
        <v>101.11290322580646</v>
      </c>
      <c r="P581">
        <f>E581/G581</f>
        <v>72.05747126436782</v>
      </c>
      <c r="Q581" t="str">
        <f t="shared" si="27"/>
        <v>music</v>
      </c>
      <c r="R581" t="str">
        <f t="shared" si="28"/>
        <v>jazz</v>
      </c>
      <c r="S581" s="11">
        <v>40762</v>
      </c>
      <c r="T581" s="9">
        <f t="shared" si="2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>(E582/D582) * 100</f>
        <v>341.5022831050228</v>
      </c>
      <c r="P582">
        <f>E582/G582</f>
        <v>48.003209242618745</v>
      </c>
      <c r="Q582" t="str">
        <f t="shared" si="27"/>
        <v>theater</v>
      </c>
      <c r="R582" t="str">
        <f t="shared" si="28"/>
        <v>plays</v>
      </c>
      <c r="S582" s="11">
        <v>41696</v>
      </c>
      <c r="T582" s="9">
        <f t="shared" si="2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>(E583/D583) * 100</f>
        <v>64.016666666666666</v>
      </c>
      <c r="P583">
        <f>E583/G583</f>
        <v>54.098591549295776</v>
      </c>
      <c r="Q583" t="str">
        <f t="shared" si="27"/>
        <v>technology</v>
      </c>
      <c r="R583" t="str">
        <f t="shared" si="28"/>
        <v>web</v>
      </c>
      <c r="S583" s="11">
        <v>40662</v>
      </c>
      <c r="T583" s="9">
        <f t="shared" si="2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>(E584/D584) * 100</f>
        <v>52.080459770114942</v>
      </c>
      <c r="P584">
        <f>E584/G584</f>
        <v>107.88095238095238</v>
      </c>
      <c r="Q584" t="str">
        <f t="shared" si="27"/>
        <v>games</v>
      </c>
      <c r="R584" t="str">
        <f t="shared" si="28"/>
        <v>video games</v>
      </c>
      <c r="S584" s="11">
        <v>42165</v>
      </c>
      <c r="T584" s="9">
        <f t="shared" si="2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>(E585/D585) * 100</f>
        <v>322.40211640211641</v>
      </c>
      <c r="P585">
        <f>E585/G585</f>
        <v>67.034103410341032</v>
      </c>
      <c r="Q585" t="str">
        <f t="shared" si="27"/>
        <v>film &amp; video</v>
      </c>
      <c r="R585" t="str">
        <f t="shared" si="28"/>
        <v>documentary</v>
      </c>
      <c r="S585" s="11">
        <v>40959</v>
      </c>
      <c r="T585" s="9">
        <f t="shared" si="2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>(E586/D586) * 100</f>
        <v>119.50810185185186</v>
      </c>
      <c r="P586">
        <f>E586/G586</f>
        <v>64.01425914445133</v>
      </c>
      <c r="Q586" t="str">
        <f t="shared" si="27"/>
        <v>technology</v>
      </c>
      <c r="R586" t="str">
        <f t="shared" si="28"/>
        <v>web</v>
      </c>
      <c r="S586" s="11">
        <v>41024</v>
      </c>
      <c r="T586" s="9">
        <f t="shared" si="2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>(E587/D587) * 100</f>
        <v>146.79775280898878</v>
      </c>
      <c r="P587">
        <f>E587/G587</f>
        <v>96.066176470588232</v>
      </c>
      <c r="Q587" t="str">
        <f t="shared" si="27"/>
        <v>publishing</v>
      </c>
      <c r="R587" t="str">
        <f t="shared" si="28"/>
        <v>translations</v>
      </c>
      <c r="S587" s="11">
        <v>40255</v>
      </c>
      <c r="T587" s="9">
        <f t="shared" si="2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>(E588/D588) * 100</f>
        <v>950.57142857142856</v>
      </c>
      <c r="P588">
        <f>E588/G588</f>
        <v>51.184615384615384</v>
      </c>
      <c r="Q588" t="str">
        <f t="shared" si="27"/>
        <v>music</v>
      </c>
      <c r="R588" t="str">
        <f t="shared" si="28"/>
        <v>rock</v>
      </c>
      <c r="S588" s="11">
        <v>40499</v>
      </c>
      <c r="T588" s="9">
        <f t="shared" si="2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>(E589/D589) * 100</f>
        <v>72.893617021276597</v>
      </c>
      <c r="P589">
        <f>E589/G589</f>
        <v>43.92307692307692</v>
      </c>
      <c r="Q589" t="str">
        <f t="shared" si="27"/>
        <v>food</v>
      </c>
      <c r="R589" t="str">
        <f t="shared" si="28"/>
        <v>food trucks</v>
      </c>
      <c r="S589" s="11">
        <v>43484</v>
      </c>
      <c r="T589" s="9">
        <f t="shared" si="2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>(E590/D590) * 100</f>
        <v>79.008248730964468</v>
      </c>
      <c r="P590">
        <f>E590/G590</f>
        <v>91.021198830409361</v>
      </c>
      <c r="Q590" t="str">
        <f t="shared" si="27"/>
        <v>theater</v>
      </c>
      <c r="R590" t="str">
        <f t="shared" si="28"/>
        <v>plays</v>
      </c>
      <c r="S590" s="11">
        <v>40262</v>
      </c>
      <c r="T590" s="9">
        <f t="shared" si="2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>(E591/D591) * 100</f>
        <v>64.721518987341781</v>
      </c>
      <c r="P591">
        <f>E591/G591</f>
        <v>50.127450980392155</v>
      </c>
      <c r="Q591" t="str">
        <f t="shared" si="27"/>
        <v>film &amp; video</v>
      </c>
      <c r="R591" t="str">
        <f t="shared" si="28"/>
        <v>documentary</v>
      </c>
      <c r="S591" s="11">
        <v>42190</v>
      </c>
      <c r="T591" s="9">
        <f t="shared" si="2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>(E592/D592) * 100</f>
        <v>82.028169014084511</v>
      </c>
      <c r="P592">
        <f>E592/G592</f>
        <v>67.720930232558146</v>
      </c>
      <c r="Q592" t="str">
        <f t="shared" si="27"/>
        <v>publishing</v>
      </c>
      <c r="R592" t="str">
        <f t="shared" si="28"/>
        <v>radio &amp; podcasts</v>
      </c>
      <c r="S592" s="11">
        <v>41994</v>
      </c>
      <c r="T592" s="9">
        <f t="shared" si="2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>(E593/D593) * 100</f>
        <v>1037.6666666666667</v>
      </c>
      <c r="P593">
        <f>E593/G593</f>
        <v>61.03921568627451</v>
      </c>
      <c r="Q593" t="str">
        <f t="shared" si="27"/>
        <v>games</v>
      </c>
      <c r="R593" t="str">
        <f t="shared" si="28"/>
        <v>video games</v>
      </c>
      <c r="S593" s="11">
        <v>40373</v>
      </c>
      <c r="T593" s="9">
        <f t="shared" si="2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>(E594/D594) * 100</f>
        <v>12.910076530612244</v>
      </c>
      <c r="P594">
        <f>E594/G594</f>
        <v>80.011857707509876</v>
      </c>
      <c r="Q594" t="str">
        <f t="shared" si="27"/>
        <v>theater</v>
      </c>
      <c r="R594" t="str">
        <f t="shared" si="28"/>
        <v>plays</v>
      </c>
      <c r="S594" s="11">
        <v>41789</v>
      </c>
      <c r="T594" s="9">
        <f t="shared" si="2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>(E595/D595) * 100</f>
        <v>154.84210526315789</v>
      </c>
      <c r="P595">
        <f>E595/G595</f>
        <v>47.001497753369947</v>
      </c>
      <c r="Q595" t="str">
        <f t="shared" si="27"/>
        <v>film &amp; video</v>
      </c>
      <c r="R595" t="str">
        <f t="shared" si="28"/>
        <v>animation</v>
      </c>
      <c r="S595" s="11">
        <v>41724</v>
      </c>
      <c r="T595" s="9">
        <f t="shared" si="2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>(E596/D596) * 100</f>
        <v>7.0991735537190088</v>
      </c>
      <c r="P596">
        <f>E596/G596</f>
        <v>71.127388535031841</v>
      </c>
      <c r="Q596" t="str">
        <f t="shared" si="27"/>
        <v>theater</v>
      </c>
      <c r="R596" t="str">
        <f t="shared" si="28"/>
        <v>plays</v>
      </c>
      <c r="S596" s="11">
        <v>42548</v>
      </c>
      <c r="T596" s="9">
        <f t="shared" si="2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>(E597/D597) * 100</f>
        <v>208.52773826458036</v>
      </c>
      <c r="P597">
        <f>E597/G597</f>
        <v>89.99079189686924</v>
      </c>
      <c r="Q597" t="str">
        <f t="shared" si="27"/>
        <v>theater</v>
      </c>
      <c r="R597" t="str">
        <f t="shared" si="28"/>
        <v>plays</v>
      </c>
      <c r="S597" s="11">
        <v>40253</v>
      </c>
      <c r="T597" s="9">
        <f t="shared" si="2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>(E598/D598) * 100</f>
        <v>99.683544303797461</v>
      </c>
      <c r="P598">
        <f>E598/G598</f>
        <v>43.032786885245905</v>
      </c>
      <c r="Q598" t="str">
        <f t="shared" si="27"/>
        <v>film &amp; video</v>
      </c>
      <c r="R598" t="str">
        <f t="shared" si="28"/>
        <v>drama</v>
      </c>
      <c r="S598" s="11">
        <v>42434</v>
      </c>
      <c r="T598" s="9">
        <f t="shared" si="2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>(E599/D599) * 100</f>
        <v>201.59756097560978</v>
      </c>
      <c r="P599">
        <f>E599/G599</f>
        <v>67.997714808043881</v>
      </c>
      <c r="Q599" t="str">
        <f t="shared" si="27"/>
        <v>theater</v>
      </c>
      <c r="R599" t="str">
        <f t="shared" si="28"/>
        <v>plays</v>
      </c>
      <c r="S599" s="11">
        <v>43786</v>
      </c>
      <c r="T599" s="9">
        <f t="shared" si="2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>(E600/D600) * 100</f>
        <v>162.09032258064516</v>
      </c>
      <c r="P600">
        <f>E600/G600</f>
        <v>73.004566210045667</v>
      </c>
      <c r="Q600" t="str">
        <f t="shared" si="27"/>
        <v>music</v>
      </c>
      <c r="R600" t="str">
        <f t="shared" si="28"/>
        <v>rock</v>
      </c>
      <c r="S600" s="11">
        <v>40344</v>
      </c>
      <c r="T600" s="9">
        <f t="shared" si="2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>(E601/D601) * 100</f>
        <v>3.6436208125445471</v>
      </c>
      <c r="P601">
        <f>E601/G601</f>
        <v>62.341463414634148</v>
      </c>
      <c r="Q601" t="str">
        <f t="shared" si="27"/>
        <v>film &amp; video</v>
      </c>
      <c r="R601" t="str">
        <f t="shared" si="28"/>
        <v>documentary</v>
      </c>
      <c r="S601" s="11">
        <v>42047</v>
      </c>
      <c r="T601" s="9">
        <f t="shared" si="2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>(E602/D602) * 100</f>
        <v>5</v>
      </c>
      <c r="P602">
        <f>E602/G602</f>
        <v>5</v>
      </c>
      <c r="Q602" t="str">
        <f t="shared" si="27"/>
        <v>food</v>
      </c>
      <c r="R602" t="str">
        <f t="shared" si="28"/>
        <v>food trucks</v>
      </c>
      <c r="S602" s="11">
        <v>41485</v>
      </c>
      <c r="T602" s="9">
        <f t="shared" si="2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>(E603/D603) * 100</f>
        <v>206.63492063492063</v>
      </c>
      <c r="P603">
        <f>E603/G603</f>
        <v>67.103092783505161</v>
      </c>
      <c r="Q603" t="str">
        <f t="shared" si="27"/>
        <v>technology</v>
      </c>
      <c r="R603" t="str">
        <f t="shared" si="28"/>
        <v>wearables</v>
      </c>
      <c r="S603" s="11">
        <v>41789</v>
      </c>
      <c r="T603" s="9">
        <f t="shared" si="2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>(E604/D604) * 100</f>
        <v>128.23628691983123</v>
      </c>
      <c r="P604">
        <f>E604/G604</f>
        <v>79.978947368421046</v>
      </c>
      <c r="Q604" t="str">
        <f t="shared" si="27"/>
        <v>theater</v>
      </c>
      <c r="R604" t="str">
        <f t="shared" si="28"/>
        <v>plays</v>
      </c>
      <c r="S604" s="11">
        <v>42160</v>
      </c>
      <c r="T604" s="9">
        <f t="shared" si="2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>(E605/D605) * 100</f>
        <v>119.66037735849055</v>
      </c>
      <c r="P605">
        <f>E605/G605</f>
        <v>62.176470588235297</v>
      </c>
      <c r="Q605" t="str">
        <f t="shared" si="27"/>
        <v>theater</v>
      </c>
      <c r="R605" t="str">
        <f t="shared" si="28"/>
        <v>plays</v>
      </c>
      <c r="S605" s="11">
        <v>43573</v>
      </c>
      <c r="T605" s="9">
        <f t="shared" si="2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>(E606/D606) * 100</f>
        <v>170.73055242390078</v>
      </c>
      <c r="P606">
        <f>E606/G606</f>
        <v>53.005950297514879</v>
      </c>
      <c r="Q606" t="str">
        <f t="shared" si="27"/>
        <v>theater</v>
      </c>
      <c r="R606" t="str">
        <f t="shared" si="28"/>
        <v>plays</v>
      </c>
      <c r="S606" s="11">
        <v>40565</v>
      </c>
      <c r="T606" s="9">
        <f t="shared" si="2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>(E607/D607) * 100</f>
        <v>187.21212121212122</v>
      </c>
      <c r="P607">
        <f>E607/G607</f>
        <v>57.738317757009348</v>
      </c>
      <c r="Q607" t="str">
        <f t="shared" si="27"/>
        <v>publishing</v>
      </c>
      <c r="R607" t="str">
        <f t="shared" si="28"/>
        <v>nonfiction</v>
      </c>
      <c r="S607" s="11">
        <v>42280</v>
      </c>
      <c r="T607" s="9">
        <f t="shared" si="2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>(E608/D608) * 100</f>
        <v>188.38235294117646</v>
      </c>
      <c r="P608">
        <f>E608/G608</f>
        <v>40.03125</v>
      </c>
      <c r="Q608" t="str">
        <f t="shared" si="27"/>
        <v>music</v>
      </c>
      <c r="R608" t="str">
        <f t="shared" si="28"/>
        <v>rock</v>
      </c>
      <c r="S608" s="11">
        <v>42436</v>
      </c>
      <c r="T608" s="9">
        <f t="shared" si="2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>(E609/D609) * 100</f>
        <v>131.29869186046511</v>
      </c>
      <c r="P609">
        <f>E609/G609</f>
        <v>81.016591928251117</v>
      </c>
      <c r="Q609" t="str">
        <f t="shared" si="27"/>
        <v>food</v>
      </c>
      <c r="R609" t="str">
        <f t="shared" si="28"/>
        <v>food trucks</v>
      </c>
      <c r="S609" s="11">
        <v>41721</v>
      </c>
      <c r="T609" s="9">
        <f t="shared" si="2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>(E610/D610) * 100</f>
        <v>283.97435897435901</v>
      </c>
      <c r="P610">
        <f>E610/G610</f>
        <v>35.047468354430379</v>
      </c>
      <c r="Q610" t="str">
        <f t="shared" si="27"/>
        <v>music</v>
      </c>
      <c r="R610" t="str">
        <f t="shared" si="28"/>
        <v>jazz</v>
      </c>
      <c r="S610" s="11">
        <v>43530</v>
      </c>
      <c r="T610" s="9">
        <f t="shared" si="2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>(E611/D611) * 100</f>
        <v>120.41999999999999</v>
      </c>
      <c r="P611">
        <f>E611/G611</f>
        <v>102.92307692307692</v>
      </c>
      <c r="Q611" t="str">
        <f t="shared" si="27"/>
        <v>film &amp; video</v>
      </c>
      <c r="R611" t="str">
        <f t="shared" si="28"/>
        <v>science fiction</v>
      </c>
      <c r="S611" s="11">
        <v>43481</v>
      </c>
      <c r="T611" s="9">
        <f t="shared" si="2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>(E612/D612) * 100</f>
        <v>419.0560747663551</v>
      </c>
      <c r="P612">
        <f>E612/G612</f>
        <v>27.998126756166094</v>
      </c>
      <c r="Q612" t="str">
        <f t="shared" si="27"/>
        <v>theater</v>
      </c>
      <c r="R612" t="str">
        <f t="shared" si="28"/>
        <v>plays</v>
      </c>
      <c r="S612" s="11">
        <v>41259</v>
      </c>
      <c r="T612" s="9">
        <f t="shared" si="2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>(E613/D613) * 100</f>
        <v>13.853658536585368</v>
      </c>
      <c r="P613">
        <f>E613/G613</f>
        <v>75.733333333333334</v>
      </c>
      <c r="Q613" t="str">
        <f t="shared" si="27"/>
        <v>theater</v>
      </c>
      <c r="R613" t="str">
        <f t="shared" si="28"/>
        <v>plays</v>
      </c>
      <c r="S613" s="11">
        <v>41480</v>
      </c>
      <c r="T613" s="9">
        <f t="shared" si="2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>(E614/D614) * 100</f>
        <v>139.43548387096774</v>
      </c>
      <c r="P614">
        <f>E614/G614</f>
        <v>45.026041666666664</v>
      </c>
      <c r="Q614" t="str">
        <f t="shared" si="27"/>
        <v>music</v>
      </c>
      <c r="R614" t="str">
        <f t="shared" si="28"/>
        <v>electric music</v>
      </c>
      <c r="S614" s="11">
        <v>40474</v>
      </c>
      <c r="T614" s="9">
        <f t="shared" si="2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>(E615/D615) * 100</f>
        <v>174</v>
      </c>
      <c r="P615">
        <f>E615/G615</f>
        <v>73.615384615384613</v>
      </c>
      <c r="Q615" t="str">
        <f t="shared" si="27"/>
        <v>theater</v>
      </c>
      <c r="R615" t="str">
        <f t="shared" si="28"/>
        <v>plays</v>
      </c>
      <c r="S615" s="11">
        <v>42973</v>
      </c>
      <c r="T615" s="9">
        <f t="shared" si="2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>(E616/D616) * 100</f>
        <v>155.49056603773585</v>
      </c>
      <c r="P616">
        <f>E616/G616</f>
        <v>56.991701244813278</v>
      </c>
      <c r="Q616" t="str">
        <f t="shared" si="27"/>
        <v>theater</v>
      </c>
      <c r="R616" t="str">
        <f t="shared" si="28"/>
        <v>plays</v>
      </c>
      <c r="S616" s="11">
        <v>42746</v>
      </c>
      <c r="T616" s="9">
        <f t="shared" si="2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>(E617/D617) * 100</f>
        <v>170.44705882352943</v>
      </c>
      <c r="P617">
        <f>E617/G617</f>
        <v>85.223529411764702</v>
      </c>
      <c r="Q617" t="str">
        <f t="shared" si="27"/>
        <v>theater</v>
      </c>
      <c r="R617" t="str">
        <f t="shared" si="28"/>
        <v>plays</v>
      </c>
      <c r="S617" s="11">
        <v>42489</v>
      </c>
      <c r="T617" s="9">
        <f t="shared" si="2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>(E618/D618) * 100</f>
        <v>189.515625</v>
      </c>
      <c r="P618">
        <f>E618/G618</f>
        <v>50.962184873949582</v>
      </c>
      <c r="Q618" t="str">
        <f t="shared" si="27"/>
        <v>music</v>
      </c>
      <c r="R618" t="str">
        <f t="shared" si="28"/>
        <v>indie rock</v>
      </c>
      <c r="S618" s="11">
        <v>41537</v>
      </c>
      <c r="T618" s="9">
        <f t="shared" si="2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>(E619/D619) * 100</f>
        <v>249.71428571428572</v>
      </c>
      <c r="P619">
        <f>E619/G619</f>
        <v>63.563636363636363</v>
      </c>
      <c r="Q619" t="str">
        <f t="shared" si="27"/>
        <v>theater</v>
      </c>
      <c r="R619" t="str">
        <f t="shared" si="28"/>
        <v>plays</v>
      </c>
      <c r="S619" s="11">
        <v>41794</v>
      </c>
      <c r="T619" s="9">
        <f t="shared" si="2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>(E620/D620) * 100</f>
        <v>48.860523665659613</v>
      </c>
      <c r="P620">
        <f>E620/G620</f>
        <v>80.999165275459092</v>
      </c>
      <c r="Q620" t="str">
        <f t="shared" si="27"/>
        <v>publishing</v>
      </c>
      <c r="R620" t="str">
        <f t="shared" si="28"/>
        <v>nonfiction</v>
      </c>
      <c r="S620" s="11">
        <v>41396</v>
      </c>
      <c r="T620" s="9">
        <f t="shared" si="2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>(E621/D621) * 100</f>
        <v>28.461970393057683</v>
      </c>
      <c r="P621">
        <f>E621/G621</f>
        <v>86.044753086419746</v>
      </c>
      <c r="Q621" t="str">
        <f t="shared" si="27"/>
        <v>theater</v>
      </c>
      <c r="R621" t="str">
        <f t="shared" si="28"/>
        <v>plays</v>
      </c>
      <c r="S621" s="11">
        <v>40669</v>
      </c>
      <c r="T621" s="9">
        <f t="shared" si="2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>(E622/D622) * 100</f>
        <v>268.02325581395348</v>
      </c>
      <c r="P622">
        <f>E622/G622</f>
        <v>90.0390625</v>
      </c>
      <c r="Q622" t="str">
        <f t="shared" si="27"/>
        <v>photography</v>
      </c>
      <c r="R622" t="str">
        <f t="shared" si="28"/>
        <v>photography books</v>
      </c>
      <c r="S622" s="11">
        <v>42559</v>
      </c>
      <c r="T622" s="9">
        <f t="shared" si="2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>(E623/D623) * 100</f>
        <v>619.80078125</v>
      </c>
      <c r="P623">
        <f>E623/G623</f>
        <v>74.006063432835816</v>
      </c>
      <c r="Q623" t="str">
        <f t="shared" si="27"/>
        <v>theater</v>
      </c>
      <c r="R623" t="str">
        <f t="shared" si="28"/>
        <v>plays</v>
      </c>
      <c r="S623" s="11">
        <v>42626</v>
      </c>
      <c r="T623" s="9">
        <f t="shared" si="2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>(E624/D624) * 100</f>
        <v>3.1301587301587301</v>
      </c>
      <c r="P624">
        <f>E624/G624</f>
        <v>92.4375</v>
      </c>
      <c r="Q624" t="str">
        <f t="shared" si="27"/>
        <v>music</v>
      </c>
      <c r="R624" t="str">
        <f t="shared" si="28"/>
        <v>indie rock</v>
      </c>
      <c r="S624" s="11">
        <v>43205</v>
      </c>
      <c r="T624" s="9">
        <f t="shared" si="2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>(E625/D625) * 100</f>
        <v>159.92152704135739</v>
      </c>
      <c r="P625">
        <f>E625/G625</f>
        <v>55.999257333828446</v>
      </c>
      <c r="Q625" t="str">
        <f t="shared" si="27"/>
        <v>theater</v>
      </c>
      <c r="R625" t="str">
        <f t="shared" si="28"/>
        <v>plays</v>
      </c>
      <c r="S625" s="11">
        <v>42201</v>
      </c>
      <c r="T625" s="9">
        <f t="shared" si="2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>(E626/D626) * 100</f>
        <v>279.39215686274508</v>
      </c>
      <c r="P626">
        <f>E626/G626</f>
        <v>32.983796296296298</v>
      </c>
      <c r="Q626" t="str">
        <f t="shared" si="27"/>
        <v>photography</v>
      </c>
      <c r="R626" t="str">
        <f t="shared" si="28"/>
        <v>photography books</v>
      </c>
      <c r="S626" s="11">
        <v>42029</v>
      </c>
      <c r="T626" s="9">
        <f t="shared" si="2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>(E627/D627) * 100</f>
        <v>77.373333333333335</v>
      </c>
      <c r="P627">
        <f>E627/G627</f>
        <v>93.596774193548384</v>
      </c>
      <c r="Q627" t="str">
        <f t="shared" si="27"/>
        <v>theater</v>
      </c>
      <c r="R627" t="str">
        <f t="shared" si="28"/>
        <v>plays</v>
      </c>
      <c r="S627" s="11">
        <v>43857</v>
      </c>
      <c r="T627" s="9">
        <f t="shared" si="2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>(E628/D628) * 100</f>
        <v>206.32812500000003</v>
      </c>
      <c r="P628">
        <f>E628/G628</f>
        <v>69.867724867724874</v>
      </c>
      <c r="Q628" t="str">
        <f t="shared" si="27"/>
        <v>theater</v>
      </c>
      <c r="R628" t="str">
        <f t="shared" si="28"/>
        <v>plays</v>
      </c>
      <c r="S628" s="11">
        <v>40449</v>
      </c>
      <c r="T628" s="9">
        <f t="shared" si="2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>(E629/D629) * 100</f>
        <v>694.25</v>
      </c>
      <c r="P629">
        <f>E629/G629</f>
        <v>72.129870129870127</v>
      </c>
      <c r="Q629" t="str">
        <f t="shared" si="27"/>
        <v>food</v>
      </c>
      <c r="R629" t="str">
        <f t="shared" si="28"/>
        <v>food trucks</v>
      </c>
      <c r="S629" s="11">
        <v>40345</v>
      </c>
      <c r="T629" s="9">
        <f t="shared" si="2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>(E630/D630) * 100</f>
        <v>151.78947368421052</v>
      </c>
      <c r="P630">
        <f>E630/G630</f>
        <v>30.041666666666668</v>
      </c>
      <c r="Q630" t="str">
        <f t="shared" si="27"/>
        <v>music</v>
      </c>
      <c r="R630" t="str">
        <f t="shared" si="28"/>
        <v>indie rock</v>
      </c>
      <c r="S630" s="11">
        <v>40455</v>
      </c>
      <c r="T630" s="9">
        <f t="shared" si="2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>(E631/D631) * 100</f>
        <v>64.58207217694995</v>
      </c>
      <c r="P631">
        <f>E631/G631</f>
        <v>73.968000000000004</v>
      </c>
      <c r="Q631" t="str">
        <f t="shared" si="27"/>
        <v>theater</v>
      </c>
      <c r="R631" t="str">
        <f t="shared" si="28"/>
        <v>plays</v>
      </c>
      <c r="S631" s="11">
        <v>42557</v>
      </c>
      <c r="T631" s="9">
        <f t="shared" si="2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>(E632/D632) * 100</f>
        <v>62.873684210526314</v>
      </c>
      <c r="P632">
        <f>E632/G632</f>
        <v>68.65517241379311</v>
      </c>
      <c r="Q632" t="str">
        <f t="shared" si="27"/>
        <v>theater</v>
      </c>
      <c r="R632" t="str">
        <f t="shared" si="28"/>
        <v>plays</v>
      </c>
      <c r="S632" s="11">
        <v>43586</v>
      </c>
      <c r="T632" s="9">
        <f t="shared" si="2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>(E633/D633) * 100</f>
        <v>310.39864864864865</v>
      </c>
      <c r="P633">
        <f>E633/G633</f>
        <v>59.992164544564154</v>
      </c>
      <c r="Q633" t="str">
        <f t="shared" si="27"/>
        <v>theater</v>
      </c>
      <c r="R633" t="str">
        <f t="shared" si="28"/>
        <v>plays</v>
      </c>
      <c r="S633" s="11">
        <v>43550</v>
      </c>
      <c r="T633" s="9">
        <f t="shared" si="2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>(E634/D634) * 100</f>
        <v>42.859916782246884</v>
      </c>
      <c r="P634">
        <f>E634/G634</f>
        <v>111.15827338129496</v>
      </c>
      <c r="Q634" t="str">
        <f t="shared" si="27"/>
        <v>theater</v>
      </c>
      <c r="R634" t="str">
        <f t="shared" si="28"/>
        <v>plays</v>
      </c>
      <c r="S634" s="11">
        <v>41945</v>
      </c>
      <c r="T634" s="9">
        <f t="shared" si="2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>(E635/D635) * 100</f>
        <v>83.119402985074629</v>
      </c>
      <c r="P635">
        <f>E635/G635</f>
        <v>53.038095238095238</v>
      </c>
      <c r="Q635" t="str">
        <f t="shared" si="27"/>
        <v>film &amp; video</v>
      </c>
      <c r="R635" t="str">
        <f t="shared" si="28"/>
        <v>animation</v>
      </c>
      <c r="S635" s="11">
        <v>42315</v>
      </c>
      <c r="T635" s="9">
        <f t="shared" si="2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>(E636/D636) * 100</f>
        <v>78.531302876480552</v>
      </c>
      <c r="P636">
        <f>E636/G636</f>
        <v>55.985524728588658</v>
      </c>
      <c r="Q636" t="str">
        <f t="shared" si="27"/>
        <v>film &amp; video</v>
      </c>
      <c r="R636" t="str">
        <f t="shared" si="28"/>
        <v>television</v>
      </c>
      <c r="S636" s="11">
        <v>42819</v>
      </c>
      <c r="T636" s="9">
        <f t="shared" si="2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>(E637/D637) * 100</f>
        <v>114.09352517985612</v>
      </c>
      <c r="P637">
        <f>E637/G637</f>
        <v>69.986760812003524</v>
      </c>
      <c r="Q637" t="str">
        <f t="shared" si="27"/>
        <v>film &amp; video</v>
      </c>
      <c r="R637" t="str">
        <f t="shared" si="28"/>
        <v>television</v>
      </c>
      <c r="S637" s="11">
        <v>41314</v>
      </c>
      <c r="T637" s="9">
        <f t="shared" si="2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>(E638/D638) * 100</f>
        <v>64.537683358624179</v>
      </c>
      <c r="P638">
        <f>E638/G638</f>
        <v>48.998079877112133</v>
      </c>
      <c r="Q638" t="str">
        <f t="shared" si="27"/>
        <v>film &amp; video</v>
      </c>
      <c r="R638" t="str">
        <f t="shared" si="28"/>
        <v>animation</v>
      </c>
      <c r="S638" s="11">
        <v>40926</v>
      </c>
      <c r="T638" s="9">
        <f t="shared" si="2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>(E639/D639) * 100</f>
        <v>79.411764705882348</v>
      </c>
      <c r="P639">
        <f>E639/G639</f>
        <v>103.84615384615384</v>
      </c>
      <c r="Q639" t="str">
        <f t="shared" si="27"/>
        <v>theater</v>
      </c>
      <c r="R639" t="str">
        <f t="shared" si="28"/>
        <v>plays</v>
      </c>
      <c r="S639" s="11">
        <v>42688</v>
      </c>
      <c r="T639" s="9">
        <f t="shared" si="2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>(E640/D640) * 100</f>
        <v>11.419117647058824</v>
      </c>
      <c r="P640">
        <f>E640/G640</f>
        <v>99.127659574468083</v>
      </c>
      <c r="Q640" t="str">
        <f t="shared" si="27"/>
        <v>theater</v>
      </c>
      <c r="R640" t="str">
        <f t="shared" si="28"/>
        <v>plays</v>
      </c>
      <c r="S640" s="11">
        <v>40386</v>
      </c>
      <c r="T640" s="9">
        <f t="shared" si="2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>(E641/D641) * 100</f>
        <v>56.186046511627907</v>
      </c>
      <c r="P641">
        <f>E641/G641</f>
        <v>107.37777777777778</v>
      </c>
      <c r="Q641" t="str">
        <f t="shared" si="27"/>
        <v>film &amp; video</v>
      </c>
      <c r="R641" t="str">
        <f t="shared" si="28"/>
        <v>drama</v>
      </c>
      <c r="S641" s="11">
        <v>43309</v>
      </c>
      <c r="T641" s="9">
        <f t="shared" si="2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>(E642/D642) * 100</f>
        <v>16.501669449081803</v>
      </c>
      <c r="P642">
        <f>E642/G642</f>
        <v>76.922178988326849</v>
      </c>
      <c r="Q642" t="str">
        <f t="shared" si="27"/>
        <v>theater</v>
      </c>
      <c r="R642" t="str">
        <f t="shared" si="28"/>
        <v>plays</v>
      </c>
      <c r="S642" s="11">
        <v>42387</v>
      </c>
      <c r="T642" s="9">
        <f t="shared" si="2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>(E643/D643) * 100</f>
        <v>119.96808510638297</v>
      </c>
      <c r="P643">
        <f>E643/G643</f>
        <v>58.128865979381445</v>
      </c>
      <c r="Q643" t="str">
        <f t="shared" ref="Q643:Q706" si="30">LEFT(N643,FIND("/",N643)-1)</f>
        <v>theater</v>
      </c>
      <c r="R643" t="str">
        <f t="shared" ref="R643:R706" si="31">MID(N643,FIND("/",N643)+1,LEN(N643)-FIND("/",N643))</f>
        <v>plays</v>
      </c>
      <c r="S643" s="11">
        <v>42786</v>
      </c>
      <c r="T643" s="9">
        <f t="shared" ref="T643:T706" si="32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>(E644/D644) * 100</f>
        <v>145.45652173913044</v>
      </c>
      <c r="P644">
        <f>E644/G644</f>
        <v>103.73643410852713</v>
      </c>
      <c r="Q644" t="str">
        <f t="shared" si="30"/>
        <v>technology</v>
      </c>
      <c r="R644" t="str">
        <f t="shared" si="31"/>
        <v>wearables</v>
      </c>
      <c r="S644" s="11">
        <v>43451</v>
      </c>
      <c r="T644" s="9">
        <f t="shared" si="3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>(E645/D645) * 100</f>
        <v>221.38255033557047</v>
      </c>
      <c r="P645">
        <f>E645/G645</f>
        <v>87.962666666666664</v>
      </c>
      <c r="Q645" t="str">
        <f t="shared" si="30"/>
        <v>theater</v>
      </c>
      <c r="R645" t="str">
        <f t="shared" si="31"/>
        <v>plays</v>
      </c>
      <c r="S645" s="11">
        <v>42795</v>
      </c>
      <c r="T645" s="9">
        <f t="shared" si="32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>(E646/D646) * 100</f>
        <v>48.396694214876035</v>
      </c>
      <c r="P646">
        <f>E646/G646</f>
        <v>28</v>
      </c>
      <c r="Q646" t="str">
        <f t="shared" si="30"/>
        <v>theater</v>
      </c>
      <c r="R646" t="str">
        <f t="shared" si="31"/>
        <v>plays</v>
      </c>
      <c r="S646" s="11">
        <v>43452</v>
      </c>
      <c r="T646" s="9">
        <f t="shared" si="32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>(E647/D647) * 100</f>
        <v>92.911504424778755</v>
      </c>
      <c r="P647">
        <f>E647/G647</f>
        <v>37.999361294443261</v>
      </c>
      <c r="Q647" t="str">
        <f t="shared" si="30"/>
        <v>music</v>
      </c>
      <c r="R647" t="str">
        <f t="shared" si="31"/>
        <v>rock</v>
      </c>
      <c r="S647" s="11">
        <v>43369</v>
      </c>
      <c r="T647" s="9">
        <f t="shared" si="32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>(E648/D648) * 100</f>
        <v>88.599797365754824</v>
      </c>
      <c r="P648">
        <f>E648/G648</f>
        <v>29.999313893653515</v>
      </c>
      <c r="Q648" t="str">
        <f t="shared" si="30"/>
        <v>games</v>
      </c>
      <c r="R648" t="str">
        <f t="shared" si="31"/>
        <v>video games</v>
      </c>
      <c r="S648" s="11">
        <v>41346</v>
      </c>
      <c r="T648" s="9">
        <f t="shared" si="32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>(E649/D649) * 100</f>
        <v>41.4</v>
      </c>
      <c r="P649">
        <f>E649/G649</f>
        <v>103.5</v>
      </c>
      <c r="Q649" t="str">
        <f t="shared" si="30"/>
        <v>publishing</v>
      </c>
      <c r="R649" t="str">
        <f t="shared" si="31"/>
        <v>translations</v>
      </c>
      <c r="S649" s="11">
        <v>43199</v>
      </c>
      <c r="T649" s="9">
        <f t="shared" si="32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>(E650/D650) * 100</f>
        <v>63.056795131845846</v>
      </c>
      <c r="P650">
        <f>E650/G650</f>
        <v>85.994467496542185</v>
      </c>
      <c r="Q650" t="str">
        <f t="shared" si="30"/>
        <v>food</v>
      </c>
      <c r="R650" t="str">
        <f t="shared" si="31"/>
        <v>food trucks</v>
      </c>
      <c r="S650" s="11">
        <v>42922</v>
      </c>
      <c r="T650" s="9">
        <f t="shared" si="32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>(E651/D651) * 100</f>
        <v>48.482333607230892</v>
      </c>
      <c r="P651">
        <f>E651/G651</f>
        <v>98.011627906976742</v>
      </c>
      <c r="Q651" t="str">
        <f t="shared" si="30"/>
        <v>theater</v>
      </c>
      <c r="R651" t="str">
        <f t="shared" si="31"/>
        <v>plays</v>
      </c>
      <c r="S651" s="11">
        <v>40471</v>
      </c>
      <c r="T651" s="9">
        <f t="shared" si="32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>(E652/D652) * 100</f>
        <v>2</v>
      </c>
      <c r="P652">
        <f>E652/G652</f>
        <v>2</v>
      </c>
      <c r="Q652" t="str">
        <f t="shared" si="30"/>
        <v>music</v>
      </c>
      <c r="R652" t="str">
        <f t="shared" si="31"/>
        <v>jazz</v>
      </c>
      <c r="S652" s="11">
        <v>41828</v>
      </c>
      <c r="T652" s="9">
        <f t="shared" si="32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>(E653/D653) * 100</f>
        <v>88.47941026944585</v>
      </c>
      <c r="P653">
        <f>E653/G653</f>
        <v>44.994570837642193</v>
      </c>
      <c r="Q653" t="str">
        <f t="shared" si="30"/>
        <v>film &amp; video</v>
      </c>
      <c r="R653" t="str">
        <f t="shared" si="31"/>
        <v>shorts</v>
      </c>
      <c r="S653" s="11">
        <v>41692</v>
      </c>
      <c r="T653" s="9">
        <f t="shared" si="3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>(E654/D654) * 100</f>
        <v>126.84</v>
      </c>
      <c r="P654">
        <f>E654/G654</f>
        <v>31.012224938875306</v>
      </c>
      <c r="Q654" t="str">
        <f t="shared" si="30"/>
        <v>technology</v>
      </c>
      <c r="R654" t="str">
        <f t="shared" si="31"/>
        <v>web</v>
      </c>
      <c r="S654" s="11">
        <v>42587</v>
      </c>
      <c r="T654" s="9">
        <f t="shared" si="3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>(E655/D655) * 100</f>
        <v>2338.833333333333</v>
      </c>
      <c r="P655">
        <f>E655/G655</f>
        <v>59.970085470085472</v>
      </c>
      <c r="Q655" t="str">
        <f t="shared" si="30"/>
        <v>technology</v>
      </c>
      <c r="R655" t="str">
        <f t="shared" si="31"/>
        <v>web</v>
      </c>
      <c r="S655" s="11">
        <v>42468</v>
      </c>
      <c r="T655" s="9">
        <f t="shared" si="3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>(E656/D656) * 100</f>
        <v>508.38857142857148</v>
      </c>
      <c r="P656">
        <f>E656/G656</f>
        <v>58.9973474801061</v>
      </c>
      <c r="Q656" t="str">
        <f t="shared" si="30"/>
        <v>music</v>
      </c>
      <c r="R656" t="str">
        <f t="shared" si="31"/>
        <v>metal</v>
      </c>
      <c r="S656" s="11">
        <v>42240</v>
      </c>
      <c r="T656" s="9">
        <f t="shared" si="3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>(E657/D657) * 100</f>
        <v>191.47826086956522</v>
      </c>
      <c r="P657">
        <f>E657/G657</f>
        <v>50.045454545454547</v>
      </c>
      <c r="Q657" t="str">
        <f t="shared" si="30"/>
        <v>photography</v>
      </c>
      <c r="R657" t="str">
        <f t="shared" si="31"/>
        <v>photography books</v>
      </c>
      <c r="S657" s="11">
        <v>42796</v>
      </c>
      <c r="T657" s="9">
        <f t="shared" si="32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>(E658/D658) * 100</f>
        <v>42.127533783783782</v>
      </c>
      <c r="P658">
        <f>E658/G658</f>
        <v>98.966269841269835</v>
      </c>
      <c r="Q658" t="str">
        <f t="shared" si="30"/>
        <v>food</v>
      </c>
      <c r="R658" t="str">
        <f t="shared" si="31"/>
        <v>food trucks</v>
      </c>
      <c r="S658" s="11">
        <v>43097</v>
      </c>
      <c r="T658" s="9">
        <f t="shared" si="32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>(E659/D659) * 100</f>
        <v>8.24</v>
      </c>
      <c r="P659">
        <f>E659/G659</f>
        <v>58.857142857142854</v>
      </c>
      <c r="Q659" t="str">
        <f t="shared" si="30"/>
        <v>film &amp; video</v>
      </c>
      <c r="R659" t="str">
        <f t="shared" si="31"/>
        <v>science fiction</v>
      </c>
      <c r="S659" s="11">
        <v>43096</v>
      </c>
      <c r="T659" s="9">
        <f t="shared" si="32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>(E660/D660) * 100</f>
        <v>60.064638783269963</v>
      </c>
      <c r="P660">
        <f>E660/G660</f>
        <v>81.010256410256417</v>
      </c>
      <c r="Q660" t="str">
        <f t="shared" si="30"/>
        <v>music</v>
      </c>
      <c r="R660" t="str">
        <f t="shared" si="31"/>
        <v>rock</v>
      </c>
      <c r="S660" s="11">
        <v>42246</v>
      </c>
      <c r="T660" s="9">
        <f t="shared" si="32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>(E661/D661) * 100</f>
        <v>47.232808616404313</v>
      </c>
      <c r="P661">
        <f>E661/G661</f>
        <v>76.013333333333335</v>
      </c>
      <c r="Q661" t="str">
        <f t="shared" si="30"/>
        <v>film &amp; video</v>
      </c>
      <c r="R661" t="str">
        <f t="shared" si="31"/>
        <v>documentary</v>
      </c>
      <c r="S661" s="11">
        <v>40570</v>
      </c>
      <c r="T661" s="9">
        <f t="shared" si="32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>(E662/D662) * 100</f>
        <v>81.736263736263737</v>
      </c>
      <c r="P662">
        <f>E662/G662</f>
        <v>96.597402597402592</v>
      </c>
      <c r="Q662" t="str">
        <f t="shared" si="30"/>
        <v>theater</v>
      </c>
      <c r="R662" t="str">
        <f t="shared" si="31"/>
        <v>plays</v>
      </c>
      <c r="S662" s="11">
        <v>42237</v>
      </c>
      <c r="T662" s="9">
        <f t="shared" si="32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>(E663/D663) * 100</f>
        <v>54.187265917603</v>
      </c>
      <c r="P663">
        <f>E663/G663</f>
        <v>76.957446808510639</v>
      </c>
      <c r="Q663" t="str">
        <f t="shared" si="30"/>
        <v>music</v>
      </c>
      <c r="R663" t="str">
        <f t="shared" si="31"/>
        <v>jazz</v>
      </c>
      <c r="S663" s="11">
        <v>40996</v>
      </c>
      <c r="T663" s="9">
        <f t="shared" si="32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>(E664/D664) * 100</f>
        <v>97.868131868131869</v>
      </c>
      <c r="P664">
        <f>E664/G664</f>
        <v>67.984732824427482</v>
      </c>
      <c r="Q664" t="str">
        <f t="shared" si="30"/>
        <v>theater</v>
      </c>
      <c r="R664" t="str">
        <f t="shared" si="31"/>
        <v>plays</v>
      </c>
      <c r="S664" s="11">
        <v>43443</v>
      </c>
      <c r="T664" s="9">
        <f t="shared" si="32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>(E665/D665) * 100</f>
        <v>77.239999999999995</v>
      </c>
      <c r="P665">
        <f>E665/G665</f>
        <v>88.781609195402297</v>
      </c>
      <c r="Q665" t="str">
        <f t="shared" si="30"/>
        <v>theater</v>
      </c>
      <c r="R665" t="str">
        <f t="shared" si="31"/>
        <v>plays</v>
      </c>
      <c r="S665" s="11">
        <v>40458</v>
      </c>
      <c r="T665" s="9">
        <f t="shared" si="32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>(E666/D666) * 100</f>
        <v>33.464735516372798</v>
      </c>
      <c r="P666">
        <f>E666/G666</f>
        <v>24.99623706491063</v>
      </c>
      <c r="Q666" t="str">
        <f t="shared" si="30"/>
        <v>music</v>
      </c>
      <c r="R666" t="str">
        <f t="shared" si="31"/>
        <v>jazz</v>
      </c>
      <c r="S666" s="11">
        <v>40959</v>
      </c>
      <c r="T666" s="9">
        <f t="shared" si="3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>(E667/D667) * 100</f>
        <v>239.58823529411765</v>
      </c>
      <c r="P667">
        <f>E667/G667</f>
        <v>44.922794117647058</v>
      </c>
      <c r="Q667" t="str">
        <f t="shared" si="30"/>
        <v>film &amp; video</v>
      </c>
      <c r="R667" t="str">
        <f t="shared" si="31"/>
        <v>documentary</v>
      </c>
      <c r="S667" s="11">
        <v>40733</v>
      </c>
      <c r="T667" s="9">
        <f t="shared" si="32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>(E668/D668) * 100</f>
        <v>64.032258064516128</v>
      </c>
      <c r="P668">
        <f>E668/G668</f>
        <v>79.400000000000006</v>
      </c>
      <c r="Q668" t="str">
        <f t="shared" si="30"/>
        <v>theater</v>
      </c>
      <c r="R668" t="str">
        <f t="shared" si="31"/>
        <v>plays</v>
      </c>
      <c r="S668" s="11">
        <v>41516</v>
      </c>
      <c r="T668" s="9">
        <f t="shared" si="32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>(E669/D669) * 100</f>
        <v>176.15942028985506</v>
      </c>
      <c r="P669">
        <f>E669/G669</f>
        <v>29.009546539379475</v>
      </c>
      <c r="Q669" t="str">
        <f t="shared" si="30"/>
        <v>journalism</v>
      </c>
      <c r="R669" t="str">
        <f t="shared" si="31"/>
        <v>audio</v>
      </c>
      <c r="S669" s="11">
        <v>41892</v>
      </c>
      <c r="T669" s="9">
        <f t="shared" si="32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>(E670/D670) * 100</f>
        <v>20.33818181818182</v>
      </c>
      <c r="P670">
        <f>E670/G670</f>
        <v>73.59210526315789</v>
      </c>
      <c r="Q670" t="str">
        <f t="shared" si="30"/>
        <v>theater</v>
      </c>
      <c r="R670" t="str">
        <f t="shared" si="31"/>
        <v>plays</v>
      </c>
      <c r="S670" s="11">
        <v>41122</v>
      </c>
      <c r="T670" s="9">
        <f t="shared" si="3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>(E671/D671) * 100</f>
        <v>358.64754098360658</v>
      </c>
      <c r="P671">
        <f>E671/G671</f>
        <v>107.97038864898211</v>
      </c>
      <c r="Q671" t="str">
        <f t="shared" si="30"/>
        <v>theater</v>
      </c>
      <c r="R671" t="str">
        <f t="shared" si="31"/>
        <v>plays</v>
      </c>
      <c r="S671" s="11">
        <v>42912</v>
      </c>
      <c r="T671" s="9">
        <f t="shared" si="32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>(E672/D672) * 100</f>
        <v>468.85802469135803</v>
      </c>
      <c r="P672">
        <f>E672/G672</f>
        <v>68.987284287011803</v>
      </c>
      <c r="Q672" t="str">
        <f t="shared" si="30"/>
        <v>music</v>
      </c>
      <c r="R672" t="str">
        <f t="shared" si="31"/>
        <v>indie rock</v>
      </c>
      <c r="S672" s="11">
        <v>42425</v>
      </c>
      <c r="T672" s="9">
        <f t="shared" si="32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>(E673/D673) * 100</f>
        <v>122.05635245901641</v>
      </c>
      <c r="P673">
        <f>E673/G673</f>
        <v>111.02236719478098</v>
      </c>
      <c r="Q673" t="str">
        <f t="shared" si="30"/>
        <v>theater</v>
      </c>
      <c r="R673" t="str">
        <f t="shared" si="31"/>
        <v>plays</v>
      </c>
      <c r="S673" s="11">
        <v>40390</v>
      </c>
      <c r="T673" s="9">
        <f t="shared" si="32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>(E674/D674) * 100</f>
        <v>55.931783729156137</v>
      </c>
      <c r="P674">
        <f>E674/G674</f>
        <v>24.997515808491418</v>
      </c>
      <c r="Q674" t="str">
        <f t="shared" si="30"/>
        <v>theater</v>
      </c>
      <c r="R674" t="str">
        <f t="shared" si="31"/>
        <v>plays</v>
      </c>
      <c r="S674" s="11">
        <v>43180</v>
      </c>
      <c r="T674" s="9">
        <f t="shared" si="32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>(E675/D675) * 100</f>
        <v>43.660714285714285</v>
      </c>
      <c r="P675">
        <f>E675/G675</f>
        <v>42.155172413793103</v>
      </c>
      <c r="Q675" t="str">
        <f t="shared" si="30"/>
        <v>music</v>
      </c>
      <c r="R675" t="str">
        <f t="shared" si="31"/>
        <v>indie rock</v>
      </c>
      <c r="S675" s="11">
        <v>42475</v>
      </c>
      <c r="T675" s="9">
        <f t="shared" si="32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>(E676/D676) * 100</f>
        <v>33.53837141183363</v>
      </c>
      <c r="P676">
        <f>E676/G676</f>
        <v>47.003284072249592</v>
      </c>
      <c r="Q676" t="str">
        <f t="shared" si="30"/>
        <v>photography</v>
      </c>
      <c r="R676" t="str">
        <f t="shared" si="31"/>
        <v>photography books</v>
      </c>
      <c r="S676" s="11">
        <v>40774</v>
      </c>
      <c r="T676" s="9">
        <f t="shared" si="3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>(E677/D677) * 100</f>
        <v>122.97938144329896</v>
      </c>
      <c r="P677">
        <f>E677/G677</f>
        <v>36.0392749244713</v>
      </c>
      <c r="Q677" t="str">
        <f t="shared" si="30"/>
        <v>journalism</v>
      </c>
      <c r="R677" t="str">
        <f t="shared" si="31"/>
        <v>audio</v>
      </c>
      <c r="S677" s="11">
        <v>43719</v>
      </c>
      <c r="T677" s="9">
        <f t="shared" si="3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>(E678/D678) * 100</f>
        <v>189.74959871589084</v>
      </c>
      <c r="P678">
        <f>E678/G678</f>
        <v>101.03760683760684</v>
      </c>
      <c r="Q678" t="str">
        <f t="shared" si="30"/>
        <v>photography</v>
      </c>
      <c r="R678" t="str">
        <f t="shared" si="31"/>
        <v>photography books</v>
      </c>
      <c r="S678" s="11">
        <v>41178</v>
      </c>
      <c r="T678" s="9">
        <f t="shared" si="32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>(E679/D679) * 100</f>
        <v>83.622641509433961</v>
      </c>
      <c r="P679">
        <f>E679/G679</f>
        <v>39.927927927927925</v>
      </c>
      <c r="Q679" t="str">
        <f t="shared" si="30"/>
        <v>publishing</v>
      </c>
      <c r="R679" t="str">
        <f t="shared" si="31"/>
        <v>fiction</v>
      </c>
      <c r="S679" s="11">
        <v>42561</v>
      </c>
      <c r="T679" s="9">
        <f t="shared" si="32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>(E680/D680) * 100</f>
        <v>17.968844221105527</v>
      </c>
      <c r="P680">
        <f>E680/G680</f>
        <v>83.158139534883716</v>
      </c>
      <c r="Q680" t="str">
        <f t="shared" si="30"/>
        <v>film &amp; video</v>
      </c>
      <c r="R680" t="str">
        <f t="shared" si="31"/>
        <v>drama</v>
      </c>
      <c r="S680" s="11">
        <v>43484</v>
      </c>
      <c r="T680" s="9">
        <f t="shared" si="3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>(E681/D681) * 100</f>
        <v>1036.5</v>
      </c>
      <c r="P681">
        <f>E681/G681</f>
        <v>39.97520661157025</v>
      </c>
      <c r="Q681" t="str">
        <f t="shared" si="30"/>
        <v>food</v>
      </c>
      <c r="R681" t="str">
        <f t="shared" si="31"/>
        <v>food trucks</v>
      </c>
      <c r="S681" s="11">
        <v>43756</v>
      </c>
      <c r="T681" s="9">
        <f t="shared" si="32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>(E682/D682) * 100</f>
        <v>97.405219780219781</v>
      </c>
      <c r="P682">
        <f>E682/G682</f>
        <v>47.993908629441627</v>
      </c>
      <c r="Q682" t="str">
        <f t="shared" si="30"/>
        <v>games</v>
      </c>
      <c r="R682" t="str">
        <f t="shared" si="31"/>
        <v>mobile games</v>
      </c>
      <c r="S682" s="11">
        <v>43813</v>
      </c>
      <c r="T682" s="9">
        <f t="shared" si="32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>(E683/D683) * 100</f>
        <v>86.386203150461711</v>
      </c>
      <c r="P683">
        <f>E683/G683</f>
        <v>95.978877489438744</v>
      </c>
      <c r="Q683" t="str">
        <f t="shared" si="30"/>
        <v>theater</v>
      </c>
      <c r="R683" t="str">
        <f t="shared" si="31"/>
        <v>plays</v>
      </c>
      <c r="S683" s="11">
        <v>40898</v>
      </c>
      <c r="T683" s="9">
        <f t="shared" si="3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>(E684/D684) * 100</f>
        <v>150.16666666666666</v>
      </c>
      <c r="P684">
        <f>E684/G684</f>
        <v>78.728155339805824</v>
      </c>
      <c r="Q684" t="str">
        <f t="shared" si="30"/>
        <v>theater</v>
      </c>
      <c r="R684" t="str">
        <f t="shared" si="31"/>
        <v>plays</v>
      </c>
      <c r="S684" s="11">
        <v>41619</v>
      </c>
      <c r="T684" s="9">
        <f t="shared" si="3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>(E685/D685) * 100</f>
        <v>358.43478260869563</v>
      </c>
      <c r="P685">
        <f>E685/G685</f>
        <v>56.081632653061227</v>
      </c>
      <c r="Q685" t="str">
        <f t="shared" si="30"/>
        <v>theater</v>
      </c>
      <c r="R685" t="str">
        <f t="shared" si="31"/>
        <v>plays</v>
      </c>
      <c r="S685" s="11">
        <v>43359</v>
      </c>
      <c r="T685" s="9">
        <f t="shared" si="3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>(E686/D686) * 100</f>
        <v>542.85714285714289</v>
      </c>
      <c r="P686">
        <f>E686/G686</f>
        <v>69.090909090909093</v>
      </c>
      <c r="Q686" t="str">
        <f t="shared" si="30"/>
        <v>publishing</v>
      </c>
      <c r="R686" t="str">
        <f t="shared" si="31"/>
        <v>nonfiction</v>
      </c>
      <c r="S686" s="11">
        <v>40358</v>
      </c>
      <c r="T686" s="9">
        <f t="shared" si="32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>(E687/D687) * 100</f>
        <v>67.500714285714281</v>
      </c>
      <c r="P687">
        <f>E687/G687</f>
        <v>102.05291576673866</v>
      </c>
      <c r="Q687" t="str">
        <f t="shared" si="30"/>
        <v>theater</v>
      </c>
      <c r="R687" t="str">
        <f t="shared" si="31"/>
        <v>plays</v>
      </c>
      <c r="S687" s="11">
        <v>42239</v>
      </c>
      <c r="T687" s="9">
        <f t="shared" si="3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>(E688/D688) * 100</f>
        <v>191.74666666666667</v>
      </c>
      <c r="P688">
        <f>E688/G688</f>
        <v>107.32089552238806</v>
      </c>
      <c r="Q688" t="str">
        <f t="shared" si="30"/>
        <v>technology</v>
      </c>
      <c r="R688" t="str">
        <f t="shared" si="31"/>
        <v>wearables</v>
      </c>
      <c r="S688" s="11">
        <v>43186</v>
      </c>
      <c r="T688" s="9">
        <f t="shared" si="3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>(E689/D689) * 100</f>
        <v>932</v>
      </c>
      <c r="P689">
        <f>E689/G689</f>
        <v>51.970260223048328</v>
      </c>
      <c r="Q689" t="str">
        <f t="shared" si="30"/>
        <v>theater</v>
      </c>
      <c r="R689" t="str">
        <f t="shared" si="31"/>
        <v>plays</v>
      </c>
      <c r="S689" s="11">
        <v>42806</v>
      </c>
      <c r="T689" s="9">
        <f t="shared" si="3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>(E690/D690) * 100</f>
        <v>429.27586206896552</v>
      </c>
      <c r="P690">
        <f>E690/G690</f>
        <v>71.137142857142862</v>
      </c>
      <c r="Q690" t="str">
        <f t="shared" si="30"/>
        <v>film &amp; video</v>
      </c>
      <c r="R690" t="str">
        <f t="shared" si="31"/>
        <v>television</v>
      </c>
      <c r="S690" s="11">
        <v>43475</v>
      </c>
      <c r="T690" s="9">
        <f t="shared" si="3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>(E691/D691) * 100</f>
        <v>100.65753424657535</v>
      </c>
      <c r="P691">
        <f>E691/G691</f>
        <v>106.49275362318841</v>
      </c>
      <c r="Q691" t="str">
        <f t="shared" si="30"/>
        <v>technology</v>
      </c>
      <c r="R691" t="str">
        <f t="shared" si="31"/>
        <v>web</v>
      </c>
      <c r="S691" s="11">
        <v>41576</v>
      </c>
      <c r="T691" s="9">
        <f t="shared" si="3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>(E692/D692) * 100</f>
        <v>226.61111111111109</v>
      </c>
      <c r="P692">
        <f>E692/G692</f>
        <v>42.93684210526316</v>
      </c>
      <c r="Q692" t="str">
        <f t="shared" si="30"/>
        <v>film &amp; video</v>
      </c>
      <c r="R692" t="str">
        <f t="shared" si="31"/>
        <v>documentary</v>
      </c>
      <c r="S692" s="11">
        <v>40874</v>
      </c>
      <c r="T692" s="9">
        <f t="shared" si="3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>(E693/D693) * 100</f>
        <v>142.38</v>
      </c>
      <c r="P693">
        <f>E693/G693</f>
        <v>30.037974683544302</v>
      </c>
      <c r="Q693" t="str">
        <f t="shared" si="30"/>
        <v>film &amp; video</v>
      </c>
      <c r="R693" t="str">
        <f t="shared" si="31"/>
        <v>documentary</v>
      </c>
      <c r="S693" s="11">
        <v>41185</v>
      </c>
      <c r="T693" s="9">
        <f t="shared" si="32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>(E694/D694) * 100</f>
        <v>90.633333333333326</v>
      </c>
      <c r="P694">
        <f>E694/G694</f>
        <v>70.623376623376629</v>
      </c>
      <c r="Q694" t="str">
        <f t="shared" si="30"/>
        <v>music</v>
      </c>
      <c r="R694" t="str">
        <f t="shared" si="31"/>
        <v>rock</v>
      </c>
      <c r="S694" s="11">
        <v>43655</v>
      </c>
      <c r="T694" s="9">
        <f t="shared" si="32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>(E695/D695) * 100</f>
        <v>63.966740576496676</v>
      </c>
      <c r="P695">
        <f>E695/G695</f>
        <v>66.016018306636155</v>
      </c>
      <c r="Q695" t="str">
        <f t="shared" si="30"/>
        <v>theater</v>
      </c>
      <c r="R695" t="str">
        <f t="shared" si="31"/>
        <v>plays</v>
      </c>
      <c r="S695" s="11">
        <v>43025</v>
      </c>
      <c r="T695" s="9">
        <f t="shared" si="32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>(E696/D696) * 100</f>
        <v>84.131868131868131</v>
      </c>
      <c r="P696">
        <f>E696/G696</f>
        <v>96.911392405063296</v>
      </c>
      <c r="Q696" t="str">
        <f t="shared" si="30"/>
        <v>theater</v>
      </c>
      <c r="R696" t="str">
        <f t="shared" si="31"/>
        <v>plays</v>
      </c>
      <c r="S696" s="11">
        <v>43066</v>
      </c>
      <c r="T696" s="9">
        <f t="shared" si="3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>(E697/D697) * 100</f>
        <v>133.93478260869566</v>
      </c>
      <c r="P697">
        <f>E697/G697</f>
        <v>62.867346938775512</v>
      </c>
      <c r="Q697" t="str">
        <f t="shared" si="30"/>
        <v>music</v>
      </c>
      <c r="R697" t="str">
        <f t="shared" si="31"/>
        <v>rock</v>
      </c>
      <c r="S697" s="11">
        <v>42322</v>
      </c>
      <c r="T697" s="9">
        <f t="shared" si="32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>(E698/D698) * 100</f>
        <v>59.042047531992694</v>
      </c>
      <c r="P698">
        <f>E698/G698</f>
        <v>108.98537682789652</v>
      </c>
      <c r="Q698" t="str">
        <f t="shared" si="30"/>
        <v>theater</v>
      </c>
      <c r="R698" t="str">
        <f t="shared" si="31"/>
        <v>plays</v>
      </c>
      <c r="S698" s="11">
        <v>42114</v>
      </c>
      <c r="T698" s="9">
        <f t="shared" si="32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>(E699/D699) * 100</f>
        <v>152.80062063615205</v>
      </c>
      <c r="P699">
        <f>E699/G699</f>
        <v>26.999314599040439</v>
      </c>
      <c r="Q699" t="str">
        <f t="shared" si="30"/>
        <v>music</v>
      </c>
      <c r="R699" t="str">
        <f t="shared" si="31"/>
        <v>electric music</v>
      </c>
      <c r="S699" s="11">
        <v>43190</v>
      </c>
      <c r="T699" s="9">
        <f t="shared" si="3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>(E700/D700) * 100</f>
        <v>446.69121140142522</v>
      </c>
      <c r="P700">
        <f>E700/G700</f>
        <v>65.004147943311438</v>
      </c>
      <c r="Q700" t="str">
        <f t="shared" si="30"/>
        <v>technology</v>
      </c>
      <c r="R700" t="str">
        <f t="shared" si="31"/>
        <v>wearables</v>
      </c>
      <c r="S700" s="11">
        <v>40871</v>
      </c>
      <c r="T700" s="9">
        <f t="shared" si="32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>(E701/D701) * 100</f>
        <v>84.391891891891888</v>
      </c>
      <c r="P701">
        <f>E701/G701</f>
        <v>111.51785714285714</v>
      </c>
      <c r="Q701" t="str">
        <f t="shared" si="30"/>
        <v>film &amp; video</v>
      </c>
      <c r="R701" t="str">
        <f t="shared" si="31"/>
        <v>drama</v>
      </c>
      <c r="S701" s="11">
        <v>43641</v>
      </c>
      <c r="T701" s="9">
        <f t="shared" si="32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>(E702/D702) * 100</f>
        <v>3</v>
      </c>
      <c r="P702">
        <f>E702/G702</f>
        <v>3</v>
      </c>
      <c r="Q702" t="str">
        <f t="shared" si="30"/>
        <v>technology</v>
      </c>
      <c r="R702" t="str">
        <f t="shared" si="31"/>
        <v>wearables</v>
      </c>
      <c r="S702" s="11">
        <v>40203</v>
      </c>
      <c r="T702" s="9">
        <f t="shared" si="32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>(E703/D703) * 100</f>
        <v>175.02692307692308</v>
      </c>
      <c r="P703">
        <f>E703/G703</f>
        <v>110.99268292682927</v>
      </c>
      <c r="Q703" t="str">
        <f t="shared" si="30"/>
        <v>theater</v>
      </c>
      <c r="R703" t="str">
        <f t="shared" si="31"/>
        <v>plays</v>
      </c>
      <c r="S703" s="11">
        <v>40629</v>
      </c>
      <c r="T703" s="9">
        <f t="shared" si="32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>(E704/D704) * 100</f>
        <v>54.137931034482754</v>
      </c>
      <c r="P704">
        <f>E704/G704</f>
        <v>56.746987951807228</v>
      </c>
      <c r="Q704" t="str">
        <f t="shared" si="30"/>
        <v>technology</v>
      </c>
      <c r="R704" t="str">
        <f t="shared" si="31"/>
        <v>wearables</v>
      </c>
      <c r="S704" s="11">
        <v>41477</v>
      </c>
      <c r="T704" s="9">
        <f t="shared" si="3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>(E705/D705) * 100</f>
        <v>311.87381703470032</v>
      </c>
      <c r="P705">
        <f>E705/G705</f>
        <v>97.020608439646708</v>
      </c>
      <c r="Q705" t="str">
        <f t="shared" si="30"/>
        <v>publishing</v>
      </c>
      <c r="R705" t="str">
        <f t="shared" si="31"/>
        <v>translations</v>
      </c>
      <c r="S705" s="11">
        <v>41020</v>
      </c>
      <c r="T705" s="9">
        <f t="shared" si="32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>(E706/D706) * 100</f>
        <v>122.78160919540231</v>
      </c>
      <c r="P706">
        <f>E706/G706</f>
        <v>92.08620689655173</v>
      </c>
      <c r="Q706" t="str">
        <f t="shared" si="30"/>
        <v>film &amp; video</v>
      </c>
      <c r="R706" t="str">
        <f t="shared" si="31"/>
        <v>animation</v>
      </c>
      <c r="S706" s="11">
        <v>42555</v>
      </c>
      <c r="T706" s="9">
        <f t="shared" si="32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>(E707/D707) * 100</f>
        <v>99.026517383618156</v>
      </c>
      <c r="P707">
        <f>E707/G707</f>
        <v>82.986666666666665</v>
      </c>
      <c r="Q707" t="str">
        <f t="shared" ref="Q707:Q770" si="33">LEFT(N707,FIND("/",N707)-1)</f>
        <v>publishing</v>
      </c>
      <c r="R707" t="str">
        <f t="shared" ref="R707:R770" si="34">MID(N707,FIND("/",N707)+1,LEN(N707)-FIND("/",N707))</f>
        <v>nonfiction</v>
      </c>
      <c r="S707" s="11">
        <v>41619</v>
      </c>
      <c r="T707" s="9">
        <f t="shared" ref="T707:T770" si="35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>(E708/D708) * 100</f>
        <v>127.84686346863469</v>
      </c>
      <c r="P708">
        <f>E708/G708</f>
        <v>103.03791821561339</v>
      </c>
      <c r="Q708" t="str">
        <f t="shared" si="33"/>
        <v>technology</v>
      </c>
      <c r="R708" t="str">
        <f t="shared" si="34"/>
        <v>web</v>
      </c>
      <c r="S708" s="11">
        <v>43471</v>
      </c>
      <c r="T708" s="9">
        <f t="shared" si="35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>(E709/D709) * 100</f>
        <v>158.61643835616439</v>
      </c>
      <c r="P709">
        <f>E709/G709</f>
        <v>68.922619047619051</v>
      </c>
      <c r="Q709" t="str">
        <f t="shared" si="33"/>
        <v>film &amp; video</v>
      </c>
      <c r="R709" t="str">
        <f t="shared" si="34"/>
        <v>drama</v>
      </c>
      <c r="S709" s="11">
        <v>43442</v>
      </c>
      <c r="T709" s="9">
        <f t="shared" si="35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>(E710/D710) * 100</f>
        <v>707.05882352941171</v>
      </c>
      <c r="P710">
        <f>E710/G710</f>
        <v>87.737226277372258</v>
      </c>
      <c r="Q710" t="str">
        <f t="shared" si="33"/>
        <v>theater</v>
      </c>
      <c r="R710" t="str">
        <f t="shared" si="34"/>
        <v>plays</v>
      </c>
      <c r="S710" s="11">
        <v>42877</v>
      </c>
      <c r="T710" s="9">
        <f t="shared" si="35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>(E711/D711) * 100</f>
        <v>142.38775510204081</v>
      </c>
      <c r="P711">
        <f>E711/G711</f>
        <v>75.021505376344081</v>
      </c>
      <c r="Q711" t="str">
        <f t="shared" si="33"/>
        <v>theater</v>
      </c>
      <c r="R711" t="str">
        <f t="shared" si="34"/>
        <v>plays</v>
      </c>
      <c r="S711" s="11">
        <v>41018</v>
      </c>
      <c r="T711" s="9">
        <f t="shared" si="35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>(E712/D712) * 100</f>
        <v>147.86046511627907</v>
      </c>
      <c r="P712">
        <f>E712/G712</f>
        <v>50.863999999999997</v>
      </c>
      <c r="Q712" t="str">
        <f t="shared" si="33"/>
        <v>theater</v>
      </c>
      <c r="R712" t="str">
        <f t="shared" si="34"/>
        <v>plays</v>
      </c>
      <c r="S712" s="11">
        <v>43295</v>
      </c>
      <c r="T712" s="9">
        <f t="shared" si="35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>(E713/D713) * 100</f>
        <v>20.322580645161288</v>
      </c>
      <c r="P713">
        <f>E713/G713</f>
        <v>90</v>
      </c>
      <c r="Q713" t="str">
        <f t="shared" si="33"/>
        <v>theater</v>
      </c>
      <c r="R713" t="str">
        <f t="shared" si="34"/>
        <v>plays</v>
      </c>
      <c r="S713" s="11">
        <v>42393</v>
      </c>
      <c r="T713" s="9">
        <f t="shared" si="35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>(E714/D714) * 100</f>
        <v>1840.625</v>
      </c>
      <c r="P714">
        <f>E714/G714</f>
        <v>72.896039603960389</v>
      </c>
      <c r="Q714" t="str">
        <f t="shared" si="33"/>
        <v>theater</v>
      </c>
      <c r="R714" t="str">
        <f t="shared" si="34"/>
        <v>plays</v>
      </c>
      <c r="S714" s="11">
        <v>42559</v>
      </c>
      <c r="T714" s="9">
        <f t="shared" si="35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>(E715/D715) * 100</f>
        <v>161.94202898550725</v>
      </c>
      <c r="P715">
        <f>E715/G715</f>
        <v>108.48543689320388</v>
      </c>
      <c r="Q715" t="str">
        <f t="shared" si="33"/>
        <v>publishing</v>
      </c>
      <c r="R715" t="str">
        <f t="shared" si="34"/>
        <v>radio &amp; podcasts</v>
      </c>
      <c r="S715" s="11">
        <v>42604</v>
      </c>
      <c r="T715" s="9">
        <f t="shared" si="35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>(E716/D716) * 100</f>
        <v>472.82077922077923</v>
      </c>
      <c r="P716">
        <f>E716/G716</f>
        <v>101.98095238095237</v>
      </c>
      <c r="Q716" t="str">
        <f t="shared" si="33"/>
        <v>music</v>
      </c>
      <c r="R716" t="str">
        <f t="shared" si="34"/>
        <v>rock</v>
      </c>
      <c r="S716" s="11">
        <v>41870</v>
      </c>
      <c r="T716" s="9">
        <f t="shared" si="35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>(E717/D717) * 100</f>
        <v>24.466101694915253</v>
      </c>
      <c r="P717">
        <f>E717/G717</f>
        <v>44.009146341463413</v>
      </c>
      <c r="Q717" t="str">
        <f t="shared" si="33"/>
        <v>games</v>
      </c>
      <c r="R717" t="str">
        <f t="shared" si="34"/>
        <v>mobile games</v>
      </c>
      <c r="S717" s="11">
        <v>40397</v>
      </c>
      <c r="T717" s="9">
        <f t="shared" si="35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>(E718/D718) * 100</f>
        <v>517.65</v>
      </c>
      <c r="P718">
        <f>E718/G718</f>
        <v>65.942675159235662</v>
      </c>
      <c r="Q718" t="str">
        <f t="shared" si="33"/>
        <v>theater</v>
      </c>
      <c r="R718" t="str">
        <f t="shared" si="34"/>
        <v>plays</v>
      </c>
      <c r="S718" s="11">
        <v>41465</v>
      </c>
      <c r="T718" s="9">
        <f t="shared" si="35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>(E719/D719) * 100</f>
        <v>247.64285714285714</v>
      </c>
      <c r="P719">
        <f>E719/G719</f>
        <v>24.987387387387386</v>
      </c>
      <c r="Q719" t="str">
        <f t="shared" si="33"/>
        <v>film &amp; video</v>
      </c>
      <c r="R719" t="str">
        <f t="shared" si="34"/>
        <v>documentary</v>
      </c>
      <c r="S719" s="11">
        <v>40777</v>
      </c>
      <c r="T719" s="9">
        <f t="shared" si="35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>(E720/D720) * 100</f>
        <v>100.20481927710843</v>
      </c>
      <c r="P720">
        <f>E720/G720</f>
        <v>28.003367003367003</v>
      </c>
      <c r="Q720" t="str">
        <f t="shared" si="33"/>
        <v>technology</v>
      </c>
      <c r="R720" t="str">
        <f t="shared" si="34"/>
        <v>wearables</v>
      </c>
      <c r="S720" s="11">
        <v>41442</v>
      </c>
      <c r="T720" s="9">
        <f t="shared" si="35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>(E721/D721) * 100</f>
        <v>153</v>
      </c>
      <c r="P721">
        <f>E721/G721</f>
        <v>85.829268292682926</v>
      </c>
      <c r="Q721" t="str">
        <f t="shared" si="33"/>
        <v>publishing</v>
      </c>
      <c r="R721" t="str">
        <f t="shared" si="34"/>
        <v>fiction</v>
      </c>
      <c r="S721" s="11">
        <v>41058</v>
      </c>
      <c r="T721" s="9">
        <f t="shared" si="35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>(E722/D722) * 100</f>
        <v>37.091954022988503</v>
      </c>
      <c r="P722">
        <f>E722/G722</f>
        <v>84.921052631578945</v>
      </c>
      <c r="Q722" t="str">
        <f t="shared" si="33"/>
        <v>theater</v>
      </c>
      <c r="R722" t="str">
        <f t="shared" si="34"/>
        <v>plays</v>
      </c>
      <c r="S722" s="11">
        <v>43152</v>
      </c>
      <c r="T722" s="9">
        <f t="shared" si="35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>(E723/D723) * 100</f>
        <v>4.392394822006473</v>
      </c>
      <c r="P723">
        <f>E723/G723</f>
        <v>90.483333333333334</v>
      </c>
      <c r="Q723" t="str">
        <f t="shared" si="33"/>
        <v>music</v>
      </c>
      <c r="R723" t="str">
        <f t="shared" si="34"/>
        <v>rock</v>
      </c>
      <c r="S723" s="11">
        <v>43194</v>
      </c>
      <c r="T723" s="9">
        <f t="shared" si="35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>(E724/D724) * 100</f>
        <v>156.50721649484535</v>
      </c>
      <c r="P724">
        <f>E724/G724</f>
        <v>25.00197628458498</v>
      </c>
      <c r="Q724" t="str">
        <f t="shared" si="33"/>
        <v>film &amp; video</v>
      </c>
      <c r="R724" t="str">
        <f t="shared" si="34"/>
        <v>documentary</v>
      </c>
      <c r="S724" s="11">
        <v>43045</v>
      </c>
      <c r="T724" s="9">
        <f t="shared" si="35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>(E725/D725) * 100</f>
        <v>270.40816326530609</v>
      </c>
      <c r="P725">
        <f>E725/G725</f>
        <v>92.013888888888886</v>
      </c>
      <c r="Q725" t="str">
        <f t="shared" si="33"/>
        <v>theater</v>
      </c>
      <c r="R725" t="str">
        <f t="shared" si="34"/>
        <v>plays</v>
      </c>
      <c r="S725" s="11">
        <v>42431</v>
      </c>
      <c r="T725" s="9">
        <f t="shared" si="35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>(E726/D726) * 100</f>
        <v>134.05952380952382</v>
      </c>
      <c r="P726">
        <f>E726/G726</f>
        <v>93.066115702479337</v>
      </c>
      <c r="Q726" t="str">
        <f t="shared" si="33"/>
        <v>theater</v>
      </c>
      <c r="R726" t="str">
        <f t="shared" si="34"/>
        <v>plays</v>
      </c>
      <c r="S726" s="11">
        <v>41934</v>
      </c>
      <c r="T726" s="9">
        <f t="shared" si="35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>(E727/D727) * 100</f>
        <v>50.398033126293996</v>
      </c>
      <c r="P727">
        <f>E727/G727</f>
        <v>61.008145363408524</v>
      </c>
      <c r="Q727" t="str">
        <f t="shared" si="33"/>
        <v>games</v>
      </c>
      <c r="R727" t="str">
        <f t="shared" si="34"/>
        <v>mobile games</v>
      </c>
      <c r="S727" s="11">
        <v>41958</v>
      </c>
      <c r="T727" s="9">
        <f t="shared" si="35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>(E728/D728) * 100</f>
        <v>88.815837937384899</v>
      </c>
      <c r="P728">
        <f>E728/G728</f>
        <v>92.036259541984734</v>
      </c>
      <c r="Q728" t="str">
        <f t="shared" si="33"/>
        <v>theater</v>
      </c>
      <c r="R728" t="str">
        <f t="shared" si="34"/>
        <v>plays</v>
      </c>
      <c r="S728" s="11">
        <v>40476</v>
      </c>
      <c r="T728" s="9">
        <f t="shared" si="35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>(E729/D729) * 100</f>
        <v>165</v>
      </c>
      <c r="P729">
        <f>E729/G729</f>
        <v>81.132596685082873</v>
      </c>
      <c r="Q729" t="str">
        <f t="shared" si="33"/>
        <v>technology</v>
      </c>
      <c r="R729" t="str">
        <f t="shared" si="34"/>
        <v>web</v>
      </c>
      <c r="S729" s="11">
        <v>43485</v>
      </c>
      <c r="T729" s="9">
        <f t="shared" si="35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>(E730/D730) * 100</f>
        <v>17.5</v>
      </c>
      <c r="P730">
        <f>E730/G730</f>
        <v>73.5</v>
      </c>
      <c r="Q730" t="str">
        <f t="shared" si="33"/>
        <v>theater</v>
      </c>
      <c r="R730" t="str">
        <f t="shared" si="34"/>
        <v>plays</v>
      </c>
      <c r="S730" s="11">
        <v>42515</v>
      </c>
      <c r="T730" s="9">
        <f t="shared" si="35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>(E731/D731) * 100</f>
        <v>185.66071428571428</v>
      </c>
      <c r="P731">
        <f>E731/G731</f>
        <v>85.221311475409834</v>
      </c>
      <c r="Q731" t="str">
        <f t="shared" si="33"/>
        <v>film &amp; video</v>
      </c>
      <c r="R731" t="str">
        <f t="shared" si="34"/>
        <v>drama</v>
      </c>
      <c r="S731" s="11">
        <v>41309</v>
      </c>
      <c r="T731" s="9">
        <f t="shared" si="35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>(E732/D732) * 100</f>
        <v>412.6631944444444</v>
      </c>
      <c r="P732">
        <f>E732/G732</f>
        <v>110.96825396825396</v>
      </c>
      <c r="Q732" t="str">
        <f t="shared" si="33"/>
        <v>technology</v>
      </c>
      <c r="R732" t="str">
        <f t="shared" si="34"/>
        <v>wearables</v>
      </c>
      <c r="S732" s="11">
        <v>42147</v>
      </c>
      <c r="T732" s="9">
        <f t="shared" si="35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>(E733/D733) * 100</f>
        <v>90.25</v>
      </c>
      <c r="P733">
        <f>E733/G733</f>
        <v>32.968036529680369</v>
      </c>
      <c r="Q733" t="str">
        <f t="shared" si="33"/>
        <v>technology</v>
      </c>
      <c r="R733" t="str">
        <f t="shared" si="34"/>
        <v>web</v>
      </c>
      <c r="S733" s="11">
        <v>42939</v>
      </c>
      <c r="T733" s="9">
        <f t="shared" si="35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>(E734/D734) * 100</f>
        <v>91.984615384615381</v>
      </c>
      <c r="P734">
        <f>E734/G734</f>
        <v>96.005352363960753</v>
      </c>
      <c r="Q734" t="str">
        <f t="shared" si="33"/>
        <v>music</v>
      </c>
      <c r="R734" t="str">
        <f t="shared" si="34"/>
        <v>rock</v>
      </c>
      <c r="S734" s="11">
        <v>42816</v>
      </c>
      <c r="T734" s="9">
        <f t="shared" si="35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>(E735/D735) * 100</f>
        <v>527.00632911392404</v>
      </c>
      <c r="P735">
        <f>E735/G735</f>
        <v>84.96632653061225</v>
      </c>
      <c r="Q735" t="str">
        <f t="shared" si="33"/>
        <v>music</v>
      </c>
      <c r="R735" t="str">
        <f t="shared" si="34"/>
        <v>metal</v>
      </c>
      <c r="S735" s="11">
        <v>41844</v>
      </c>
      <c r="T735" s="9">
        <f t="shared" si="35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>(E736/D736) * 100</f>
        <v>319.14285714285711</v>
      </c>
      <c r="P736">
        <f>E736/G736</f>
        <v>25.007462686567163</v>
      </c>
      <c r="Q736" t="str">
        <f t="shared" si="33"/>
        <v>theater</v>
      </c>
      <c r="R736" t="str">
        <f t="shared" si="34"/>
        <v>plays</v>
      </c>
      <c r="S736" s="11">
        <v>42763</v>
      </c>
      <c r="T736" s="9">
        <f t="shared" si="35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>(E737/D737) * 100</f>
        <v>354.18867924528303</v>
      </c>
      <c r="P737">
        <f>E737/G737</f>
        <v>65.998995479658461</v>
      </c>
      <c r="Q737" t="str">
        <f t="shared" si="33"/>
        <v>photography</v>
      </c>
      <c r="R737" t="str">
        <f t="shared" si="34"/>
        <v>photography books</v>
      </c>
      <c r="S737" s="11">
        <v>42459</v>
      </c>
      <c r="T737" s="9">
        <f t="shared" si="35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>(E738/D738) * 100</f>
        <v>32.896103896103895</v>
      </c>
      <c r="P738">
        <f>E738/G738</f>
        <v>87.34482758620689</v>
      </c>
      <c r="Q738" t="str">
        <f t="shared" si="33"/>
        <v>publishing</v>
      </c>
      <c r="R738" t="str">
        <f t="shared" si="34"/>
        <v>nonfiction</v>
      </c>
      <c r="S738" s="11">
        <v>42055</v>
      </c>
      <c r="T738" s="9">
        <f t="shared" si="35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>(E739/D739) * 100</f>
        <v>135.8918918918919</v>
      </c>
      <c r="P739">
        <f>E739/G739</f>
        <v>27.933333333333334</v>
      </c>
      <c r="Q739" t="str">
        <f t="shared" si="33"/>
        <v>music</v>
      </c>
      <c r="R739" t="str">
        <f t="shared" si="34"/>
        <v>indie rock</v>
      </c>
      <c r="S739" s="11">
        <v>42685</v>
      </c>
      <c r="T739" s="9">
        <f t="shared" si="35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>(E740/D740) * 100</f>
        <v>2.0843373493975905</v>
      </c>
      <c r="P740">
        <f>E740/G740</f>
        <v>103.8</v>
      </c>
      <c r="Q740" t="str">
        <f t="shared" si="33"/>
        <v>theater</v>
      </c>
      <c r="R740" t="str">
        <f t="shared" si="34"/>
        <v>plays</v>
      </c>
      <c r="S740" s="11">
        <v>41959</v>
      </c>
      <c r="T740" s="9">
        <f t="shared" si="35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>(E741/D741) * 100</f>
        <v>61</v>
      </c>
      <c r="P741">
        <f>E741/G741</f>
        <v>31.937172774869111</v>
      </c>
      <c r="Q741" t="str">
        <f t="shared" si="33"/>
        <v>music</v>
      </c>
      <c r="R741" t="str">
        <f t="shared" si="34"/>
        <v>indie rock</v>
      </c>
      <c r="S741" s="11">
        <v>41089</v>
      </c>
      <c r="T741" s="9">
        <f t="shared" si="35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>(E742/D742) * 100</f>
        <v>30.037735849056602</v>
      </c>
      <c r="P742">
        <f>E742/G742</f>
        <v>99.5</v>
      </c>
      <c r="Q742" t="str">
        <f t="shared" si="33"/>
        <v>theater</v>
      </c>
      <c r="R742" t="str">
        <f t="shared" si="34"/>
        <v>plays</v>
      </c>
      <c r="S742" s="11">
        <v>42769</v>
      </c>
      <c r="T742" s="9">
        <f t="shared" si="35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>(E743/D743) * 100</f>
        <v>1179.1666666666665</v>
      </c>
      <c r="P743">
        <f>E743/G743</f>
        <v>108.84615384615384</v>
      </c>
      <c r="Q743" t="str">
        <f t="shared" si="33"/>
        <v>theater</v>
      </c>
      <c r="R743" t="str">
        <f t="shared" si="34"/>
        <v>plays</v>
      </c>
      <c r="S743" s="11">
        <v>40321</v>
      </c>
      <c r="T743" s="9">
        <f t="shared" si="35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>(E744/D744) * 100</f>
        <v>1126.0833333333335</v>
      </c>
      <c r="P744">
        <f>E744/G744</f>
        <v>110.76229508196721</v>
      </c>
      <c r="Q744" t="str">
        <f t="shared" si="33"/>
        <v>music</v>
      </c>
      <c r="R744" t="str">
        <f t="shared" si="34"/>
        <v>electric music</v>
      </c>
      <c r="S744" s="11">
        <v>40197</v>
      </c>
      <c r="T744" s="9">
        <f t="shared" si="35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>(E745/D745) * 100</f>
        <v>12.923076923076923</v>
      </c>
      <c r="P745">
        <f>E745/G745</f>
        <v>29.647058823529413</v>
      </c>
      <c r="Q745" t="str">
        <f t="shared" si="33"/>
        <v>theater</v>
      </c>
      <c r="R745" t="str">
        <f t="shared" si="34"/>
        <v>plays</v>
      </c>
      <c r="S745" s="11">
        <v>42298</v>
      </c>
      <c r="T745" s="9">
        <f t="shared" si="35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>(E746/D746) * 100</f>
        <v>712</v>
      </c>
      <c r="P746">
        <f>E746/G746</f>
        <v>101.71428571428571</v>
      </c>
      <c r="Q746" t="str">
        <f t="shared" si="33"/>
        <v>theater</v>
      </c>
      <c r="R746" t="str">
        <f t="shared" si="34"/>
        <v>plays</v>
      </c>
      <c r="S746" s="11">
        <v>43322</v>
      </c>
      <c r="T746" s="9">
        <f t="shared" si="35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>(E747/D747) * 100</f>
        <v>30.304347826086957</v>
      </c>
      <c r="P747">
        <f>E747/G747</f>
        <v>61.5</v>
      </c>
      <c r="Q747" t="str">
        <f t="shared" si="33"/>
        <v>technology</v>
      </c>
      <c r="R747" t="str">
        <f t="shared" si="34"/>
        <v>wearables</v>
      </c>
      <c r="S747" s="11">
        <v>40328</v>
      </c>
      <c r="T747" s="9">
        <f t="shared" si="35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>(E748/D748) * 100</f>
        <v>212.50896057347671</v>
      </c>
      <c r="P748">
        <f>E748/G748</f>
        <v>35</v>
      </c>
      <c r="Q748" t="str">
        <f t="shared" si="33"/>
        <v>technology</v>
      </c>
      <c r="R748" t="str">
        <f t="shared" si="34"/>
        <v>web</v>
      </c>
      <c r="S748" s="11">
        <v>40825</v>
      </c>
      <c r="T748" s="9">
        <f t="shared" si="35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>(E749/D749) * 100</f>
        <v>228.85714285714286</v>
      </c>
      <c r="P749">
        <f>E749/G749</f>
        <v>40.049999999999997</v>
      </c>
      <c r="Q749" t="str">
        <f t="shared" si="33"/>
        <v>theater</v>
      </c>
      <c r="R749" t="str">
        <f t="shared" si="34"/>
        <v>plays</v>
      </c>
      <c r="S749" s="11">
        <v>40423</v>
      </c>
      <c r="T749" s="9">
        <f t="shared" si="35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>(E750/D750) * 100</f>
        <v>34.959979476654695</v>
      </c>
      <c r="P750">
        <f>E750/G750</f>
        <v>110.97231270358306</v>
      </c>
      <c r="Q750" t="str">
        <f t="shared" si="33"/>
        <v>film &amp; video</v>
      </c>
      <c r="R750" t="str">
        <f t="shared" si="34"/>
        <v>animation</v>
      </c>
      <c r="S750" s="11">
        <v>40238</v>
      </c>
      <c r="T750" s="9">
        <f t="shared" si="35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>(E751/D751) * 100</f>
        <v>157.29069767441862</v>
      </c>
      <c r="P751">
        <f>E751/G751</f>
        <v>36.959016393442624</v>
      </c>
      <c r="Q751" t="str">
        <f t="shared" si="33"/>
        <v>technology</v>
      </c>
      <c r="R751" t="str">
        <f t="shared" si="34"/>
        <v>wearables</v>
      </c>
      <c r="S751" s="11">
        <v>41920</v>
      </c>
      <c r="T751" s="9">
        <f t="shared" si="35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>(E752/D752) * 100</f>
        <v>1</v>
      </c>
      <c r="P752">
        <f>E752/G752</f>
        <v>1</v>
      </c>
      <c r="Q752" t="str">
        <f t="shared" si="33"/>
        <v>music</v>
      </c>
      <c r="R752" t="str">
        <f t="shared" si="34"/>
        <v>electric music</v>
      </c>
      <c r="S752" s="11">
        <v>40360</v>
      </c>
      <c r="T752" s="9">
        <f t="shared" si="35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>(E753/D753) * 100</f>
        <v>232.30555555555554</v>
      </c>
      <c r="P753">
        <f>E753/G753</f>
        <v>30.974074074074075</v>
      </c>
      <c r="Q753" t="str">
        <f t="shared" si="33"/>
        <v>publishing</v>
      </c>
      <c r="R753" t="str">
        <f t="shared" si="34"/>
        <v>nonfiction</v>
      </c>
      <c r="S753" s="11">
        <v>42446</v>
      </c>
      <c r="T753" s="9">
        <f t="shared" si="35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>(E754/D754) * 100</f>
        <v>92.448275862068968</v>
      </c>
      <c r="P754">
        <f>E754/G754</f>
        <v>47.035087719298247</v>
      </c>
      <c r="Q754" t="str">
        <f t="shared" si="33"/>
        <v>theater</v>
      </c>
      <c r="R754" t="str">
        <f t="shared" si="34"/>
        <v>plays</v>
      </c>
      <c r="S754" s="11">
        <v>40395</v>
      </c>
      <c r="T754" s="9">
        <f t="shared" si="35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>(E755/D755) * 100</f>
        <v>256.70212765957444</v>
      </c>
      <c r="P755">
        <f>E755/G755</f>
        <v>88.065693430656935</v>
      </c>
      <c r="Q755" t="str">
        <f t="shared" si="33"/>
        <v>photography</v>
      </c>
      <c r="R755" t="str">
        <f t="shared" si="34"/>
        <v>photography books</v>
      </c>
      <c r="S755" s="11">
        <v>40321</v>
      </c>
      <c r="T755" s="9">
        <f t="shared" si="35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>(E756/D756) * 100</f>
        <v>168.47017045454547</v>
      </c>
      <c r="P756">
        <f>E756/G756</f>
        <v>37.005616224648989</v>
      </c>
      <c r="Q756" t="str">
        <f t="shared" si="33"/>
        <v>theater</v>
      </c>
      <c r="R756" t="str">
        <f t="shared" si="34"/>
        <v>plays</v>
      </c>
      <c r="S756" s="11">
        <v>41210</v>
      </c>
      <c r="T756" s="9">
        <f t="shared" si="35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>(E757/D757) * 100</f>
        <v>166.57777777777778</v>
      </c>
      <c r="P757">
        <f>E757/G757</f>
        <v>26.027777777777779</v>
      </c>
      <c r="Q757" t="str">
        <f t="shared" si="33"/>
        <v>theater</v>
      </c>
      <c r="R757" t="str">
        <f t="shared" si="34"/>
        <v>plays</v>
      </c>
      <c r="S757" s="11">
        <v>43096</v>
      </c>
      <c r="T757" s="9">
        <f t="shared" si="35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>(E758/D758) * 100</f>
        <v>772.07692307692309</v>
      </c>
      <c r="P758">
        <f>E758/G758</f>
        <v>67.817567567567565</v>
      </c>
      <c r="Q758" t="str">
        <f t="shared" si="33"/>
        <v>theater</v>
      </c>
      <c r="R758" t="str">
        <f t="shared" si="34"/>
        <v>plays</v>
      </c>
      <c r="S758" s="11">
        <v>42024</v>
      </c>
      <c r="T758" s="9">
        <f t="shared" si="35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>(E759/D759) * 100</f>
        <v>406.85714285714283</v>
      </c>
      <c r="P759">
        <f>E759/G759</f>
        <v>49.964912280701753</v>
      </c>
      <c r="Q759" t="str">
        <f t="shared" si="33"/>
        <v>film &amp; video</v>
      </c>
      <c r="R759" t="str">
        <f t="shared" si="34"/>
        <v>drama</v>
      </c>
      <c r="S759" s="11">
        <v>40675</v>
      </c>
      <c r="T759" s="9">
        <f t="shared" si="35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>(E760/D760) * 100</f>
        <v>564.20608108108115</v>
      </c>
      <c r="P760">
        <f>E760/G760</f>
        <v>110.01646903820817</v>
      </c>
      <c r="Q760" t="str">
        <f t="shared" si="33"/>
        <v>music</v>
      </c>
      <c r="R760" t="str">
        <f t="shared" si="34"/>
        <v>rock</v>
      </c>
      <c r="S760" s="11">
        <v>41936</v>
      </c>
      <c r="T760" s="9">
        <f t="shared" si="35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>(E761/D761) * 100</f>
        <v>68.426865671641792</v>
      </c>
      <c r="P761">
        <f>E761/G761</f>
        <v>89.964678178963894</v>
      </c>
      <c r="Q761" t="str">
        <f t="shared" si="33"/>
        <v>music</v>
      </c>
      <c r="R761" t="str">
        <f t="shared" si="34"/>
        <v>electric music</v>
      </c>
      <c r="S761" s="11">
        <v>43136</v>
      </c>
      <c r="T761" s="9">
        <f t="shared" si="35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>(E762/D762) * 100</f>
        <v>34.351966873706004</v>
      </c>
      <c r="P762">
        <f>E762/G762</f>
        <v>79.009523809523813</v>
      </c>
      <c r="Q762" t="str">
        <f t="shared" si="33"/>
        <v>games</v>
      </c>
      <c r="R762" t="str">
        <f t="shared" si="34"/>
        <v>video games</v>
      </c>
      <c r="S762" s="11">
        <v>43678</v>
      </c>
      <c r="T762" s="9">
        <f t="shared" si="35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>(E763/D763) * 100</f>
        <v>655.4545454545455</v>
      </c>
      <c r="P763">
        <f>E763/G763</f>
        <v>86.867469879518069</v>
      </c>
      <c r="Q763" t="str">
        <f t="shared" si="33"/>
        <v>music</v>
      </c>
      <c r="R763" t="str">
        <f t="shared" si="34"/>
        <v>rock</v>
      </c>
      <c r="S763" s="11">
        <v>42938</v>
      </c>
      <c r="T763" s="9">
        <f t="shared" si="35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>(E764/D764) * 100</f>
        <v>177.25714285714284</v>
      </c>
      <c r="P764">
        <f>E764/G764</f>
        <v>62.04</v>
      </c>
      <c r="Q764" t="str">
        <f t="shared" si="33"/>
        <v>music</v>
      </c>
      <c r="R764" t="str">
        <f t="shared" si="34"/>
        <v>jazz</v>
      </c>
      <c r="S764" s="11">
        <v>41241</v>
      </c>
      <c r="T764" s="9">
        <f t="shared" si="35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>(E765/D765) * 100</f>
        <v>113.17857142857144</v>
      </c>
      <c r="P765">
        <f>E765/G765</f>
        <v>26.970212765957445</v>
      </c>
      <c r="Q765" t="str">
        <f t="shared" si="33"/>
        <v>theater</v>
      </c>
      <c r="R765" t="str">
        <f t="shared" si="34"/>
        <v>plays</v>
      </c>
      <c r="S765" s="11">
        <v>41037</v>
      </c>
      <c r="T765" s="9">
        <f t="shared" si="35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>(E766/D766) * 100</f>
        <v>728.18181818181824</v>
      </c>
      <c r="P766">
        <f>E766/G766</f>
        <v>54.121621621621621</v>
      </c>
      <c r="Q766" t="str">
        <f t="shared" si="33"/>
        <v>music</v>
      </c>
      <c r="R766" t="str">
        <f t="shared" si="34"/>
        <v>rock</v>
      </c>
      <c r="S766" s="11">
        <v>40676</v>
      </c>
      <c r="T766" s="9">
        <f t="shared" si="35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>(E767/D767) * 100</f>
        <v>208.33333333333334</v>
      </c>
      <c r="P767">
        <f>E767/G767</f>
        <v>41.035353535353536</v>
      </c>
      <c r="Q767" t="str">
        <f t="shared" si="33"/>
        <v>music</v>
      </c>
      <c r="R767" t="str">
        <f t="shared" si="34"/>
        <v>indie rock</v>
      </c>
      <c r="S767" s="11">
        <v>42840</v>
      </c>
      <c r="T767" s="9">
        <f t="shared" si="35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>(E768/D768) * 100</f>
        <v>31.171232876712331</v>
      </c>
      <c r="P768">
        <f>E768/G768</f>
        <v>55.052419354838712</v>
      </c>
      <c r="Q768" t="str">
        <f t="shared" si="33"/>
        <v>film &amp; video</v>
      </c>
      <c r="R768" t="str">
        <f t="shared" si="34"/>
        <v>science fiction</v>
      </c>
      <c r="S768" s="11">
        <v>43362</v>
      </c>
      <c r="T768" s="9">
        <f t="shared" si="35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>(E769/D769) * 100</f>
        <v>56.967078189300416</v>
      </c>
      <c r="P769">
        <f>E769/G769</f>
        <v>107.93762183235867</v>
      </c>
      <c r="Q769" t="str">
        <f t="shared" si="33"/>
        <v>publishing</v>
      </c>
      <c r="R769" t="str">
        <f t="shared" si="34"/>
        <v>translations</v>
      </c>
      <c r="S769" s="11">
        <v>42283</v>
      </c>
      <c r="T769" s="9">
        <f t="shared" si="35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>(E770/D770) * 100</f>
        <v>231</v>
      </c>
      <c r="P770">
        <f>E770/G770</f>
        <v>73.92</v>
      </c>
      <c r="Q770" t="str">
        <f t="shared" si="33"/>
        <v>theater</v>
      </c>
      <c r="R770" t="str">
        <f t="shared" si="34"/>
        <v>plays</v>
      </c>
      <c r="S770" s="11">
        <v>41619</v>
      </c>
      <c r="T770" s="9">
        <f t="shared" si="35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>(E771/D771) * 100</f>
        <v>86.867834394904463</v>
      </c>
      <c r="P771">
        <f>E771/G771</f>
        <v>31.995894428152493</v>
      </c>
      <c r="Q771" t="str">
        <f t="shared" ref="Q771:Q834" si="36">LEFT(N771,FIND("/",N771)-1)</f>
        <v>games</v>
      </c>
      <c r="R771" t="str">
        <f t="shared" ref="R771:R834" si="37">MID(N771,FIND("/",N771)+1,LEN(N771)-FIND("/",N771))</f>
        <v>video games</v>
      </c>
      <c r="S771" s="11">
        <v>41501</v>
      </c>
      <c r="T771" s="9">
        <f t="shared" ref="T771:T834" si="38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>(E772/D772) * 100</f>
        <v>270.74418604651163</v>
      </c>
      <c r="P772">
        <f>E772/G772</f>
        <v>53.898148148148145</v>
      </c>
      <c r="Q772" t="str">
        <f t="shared" si="36"/>
        <v>theater</v>
      </c>
      <c r="R772" t="str">
        <f t="shared" si="37"/>
        <v>plays</v>
      </c>
      <c r="S772" s="11">
        <v>41743</v>
      </c>
      <c r="T772" s="9">
        <f t="shared" si="38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>(E773/D773) * 100</f>
        <v>49.446428571428569</v>
      </c>
      <c r="P773">
        <f>E773/G773</f>
        <v>106.5</v>
      </c>
      <c r="Q773" t="str">
        <f t="shared" si="36"/>
        <v>theater</v>
      </c>
      <c r="R773" t="str">
        <f t="shared" si="37"/>
        <v>plays</v>
      </c>
      <c r="S773" s="11">
        <v>43491</v>
      </c>
      <c r="T773" s="9">
        <f t="shared" si="38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>(E774/D774) * 100</f>
        <v>113.3596256684492</v>
      </c>
      <c r="P774">
        <f>E774/G774</f>
        <v>32.999805409612762</v>
      </c>
      <c r="Q774" t="str">
        <f t="shared" si="36"/>
        <v>music</v>
      </c>
      <c r="R774" t="str">
        <f t="shared" si="37"/>
        <v>indie rock</v>
      </c>
      <c r="S774" s="11">
        <v>43505</v>
      </c>
      <c r="T774" s="9">
        <f t="shared" si="38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>(E775/D775) * 100</f>
        <v>190.55555555555554</v>
      </c>
      <c r="P775">
        <f>E775/G775</f>
        <v>43.00254993625159</v>
      </c>
      <c r="Q775" t="str">
        <f t="shared" si="36"/>
        <v>theater</v>
      </c>
      <c r="R775" t="str">
        <f t="shared" si="37"/>
        <v>plays</v>
      </c>
      <c r="S775" s="11">
        <v>42838</v>
      </c>
      <c r="T775" s="9">
        <f t="shared" si="38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>(E776/D776) * 100</f>
        <v>135.5</v>
      </c>
      <c r="P776">
        <f>E776/G776</f>
        <v>86.858974358974365</v>
      </c>
      <c r="Q776" t="str">
        <f t="shared" si="36"/>
        <v>technology</v>
      </c>
      <c r="R776" t="str">
        <f t="shared" si="37"/>
        <v>web</v>
      </c>
      <c r="S776" s="11">
        <v>42513</v>
      </c>
      <c r="T776" s="9">
        <f t="shared" si="38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>(E777/D777) * 100</f>
        <v>10.297872340425531</v>
      </c>
      <c r="P777">
        <f>E777/G777</f>
        <v>96.8</v>
      </c>
      <c r="Q777" t="str">
        <f t="shared" si="36"/>
        <v>music</v>
      </c>
      <c r="R777" t="str">
        <f t="shared" si="37"/>
        <v>rock</v>
      </c>
      <c r="S777" s="11">
        <v>41949</v>
      </c>
      <c r="T777" s="9">
        <f t="shared" si="38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>(E778/D778) * 100</f>
        <v>65.544223826714799</v>
      </c>
      <c r="P778">
        <f>E778/G778</f>
        <v>32.995456610631528</v>
      </c>
      <c r="Q778" t="str">
        <f t="shared" si="36"/>
        <v>theater</v>
      </c>
      <c r="R778" t="str">
        <f t="shared" si="37"/>
        <v>plays</v>
      </c>
      <c r="S778" s="11">
        <v>43650</v>
      </c>
      <c r="T778" s="9">
        <f t="shared" si="38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>(E779/D779) * 100</f>
        <v>49.026652452025587</v>
      </c>
      <c r="P779">
        <f>E779/G779</f>
        <v>68.028106508875737</v>
      </c>
      <c r="Q779" t="str">
        <f t="shared" si="36"/>
        <v>theater</v>
      </c>
      <c r="R779" t="str">
        <f t="shared" si="37"/>
        <v>plays</v>
      </c>
      <c r="S779" s="11">
        <v>40809</v>
      </c>
      <c r="T779" s="9">
        <f t="shared" si="38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>(E780/D780) * 100</f>
        <v>787.92307692307691</v>
      </c>
      <c r="P780">
        <f>E780/G780</f>
        <v>58.867816091954026</v>
      </c>
      <c r="Q780" t="str">
        <f t="shared" si="36"/>
        <v>film &amp; video</v>
      </c>
      <c r="R780" t="str">
        <f t="shared" si="37"/>
        <v>animation</v>
      </c>
      <c r="S780" s="11">
        <v>40768</v>
      </c>
      <c r="T780" s="9">
        <f t="shared" si="38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>(E781/D781) * 100</f>
        <v>80.306347746090154</v>
      </c>
      <c r="P781">
        <f>E781/G781</f>
        <v>105.04572803850782</v>
      </c>
      <c r="Q781" t="str">
        <f t="shared" si="36"/>
        <v>theater</v>
      </c>
      <c r="R781" t="str">
        <f t="shared" si="37"/>
        <v>plays</v>
      </c>
      <c r="S781" s="11">
        <v>42230</v>
      </c>
      <c r="T781" s="9">
        <f t="shared" si="38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>(E782/D782) * 100</f>
        <v>106.29411764705883</v>
      </c>
      <c r="P782">
        <f>E782/G782</f>
        <v>33.054878048780488</v>
      </c>
      <c r="Q782" t="str">
        <f t="shared" si="36"/>
        <v>film &amp; video</v>
      </c>
      <c r="R782" t="str">
        <f t="shared" si="37"/>
        <v>drama</v>
      </c>
      <c r="S782" s="11">
        <v>42573</v>
      </c>
      <c r="T782" s="9">
        <f t="shared" si="38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>(E783/D783) * 100</f>
        <v>50.735632183908038</v>
      </c>
      <c r="P783">
        <f>E783/G783</f>
        <v>78.821428571428569</v>
      </c>
      <c r="Q783" t="str">
        <f t="shared" si="36"/>
        <v>theater</v>
      </c>
      <c r="R783" t="str">
        <f t="shared" si="37"/>
        <v>plays</v>
      </c>
      <c r="S783" s="11">
        <v>40482</v>
      </c>
      <c r="T783" s="9">
        <f t="shared" si="38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>(E784/D784) * 100</f>
        <v>215.31372549019611</v>
      </c>
      <c r="P784">
        <f>E784/G784</f>
        <v>68.204968944099377</v>
      </c>
      <c r="Q784" t="str">
        <f t="shared" si="36"/>
        <v>film &amp; video</v>
      </c>
      <c r="R784" t="str">
        <f t="shared" si="37"/>
        <v>animation</v>
      </c>
      <c r="S784" s="11">
        <v>40603</v>
      </c>
      <c r="T784" s="9">
        <f t="shared" si="38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>(E785/D785) * 100</f>
        <v>141.22972972972974</v>
      </c>
      <c r="P785">
        <f>E785/G785</f>
        <v>75.731884057971016</v>
      </c>
      <c r="Q785" t="str">
        <f t="shared" si="36"/>
        <v>music</v>
      </c>
      <c r="R785" t="str">
        <f t="shared" si="37"/>
        <v>rock</v>
      </c>
      <c r="S785" s="11">
        <v>41625</v>
      </c>
      <c r="T785" s="9">
        <f t="shared" si="38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>(E786/D786) * 100</f>
        <v>115.33745781777279</v>
      </c>
      <c r="P786">
        <f>E786/G786</f>
        <v>30.996070133010882</v>
      </c>
      <c r="Q786" t="str">
        <f t="shared" si="36"/>
        <v>technology</v>
      </c>
      <c r="R786" t="str">
        <f t="shared" si="37"/>
        <v>web</v>
      </c>
      <c r="S786" s="11">
        <v>42435</v>
      </c>
      <c r="T786" s="9">
        <f t="shared" si="38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>(E787/D787) * 100</f>
        <v>193.11940298507463</v>
      </c>
      <c r="P787">
        <f>E787/G787</f>
        <v>101.88188976377953</v>
      </c>
      <c r="Q787" t="str">
        <f t="shared" si="36"/>
        <v>film &amp; video</v>
      </c>
      <c r="R787" t="str">
        <f t="shared" si="37"/>
        <v>animation</v>
      </c>
      <c r="S787" s="11">
        <v>43582</v>
      </c>
      <c r="T787" s="9">
        <f t="shared" si="38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>(E788/D788) * 100</f>
        <v>729.73333333333335</v>
      </c>
      <c r="P788">
        <f>E788/G788</f>
        <v>52.879227053140099</v>
      </c>
      <c r="Q788" t="str">
        <f t="shared" si="36"/>
        <v>music</v>
      </c>
      <c r="R788" t="str">
        <f t="shared" si="37"/>
        <v>jazz</v>
      </c>
      <c r="S788" s="11">
        <v>43186</v>
      </c>
      <c r="T788" s="9">
        <f t="shared" si="38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>(E789/D789) * 100</f>
        <v>99.66339869281046</v>
      </c>
      <c r="P789">
        <f>E789/G789</f>
        <v>71.005820721769496</v>
      </c>
      <c r="Q789" t="str">
        <f t="shared" si="36"/>
        <v>music</v>
      </c>
      <c r="R789" t="str">
        <f t="shared" si="37"/>
        <v>rock</v>
      </c>
      <c r="S789" s="11">
        <v>40684</v>
      </c>
      <c r="T789" s="9">
        <f t="shared" si="38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>(E790/D790) * 100</f>
        <v>88.166666666666671</v>
      </c>
      <c r="P790">
        <f>E790/G790</f>
        <v>102.38709677419355</v>
      </c>
      <c r="Q790" t="str">
        <f t="shared" si="36"/>
        <v>film &amp; video</v>
      </c>
      <c r="R790" t="str">
        <f t="shared" si="37"/>
        <v>animation</v>
      </c>
      <c r="S790" s="11">
        <v>41202</v>
      </c>
      <c r="T790" s="9">
        <f t="shared" si="38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>(E791/D791) * 100</f>
        <v>37.233333333333334</v>
      </c>
      <c r="P791">
        <f>E791/G791</f>
        <v>74.466666666666669</v>
      </c>
      <c r="Q791" t="str">
        <f t="shared" si="36"/>
        <v>theater</v>
      </c>
      <c r="R791" t="str">
        <f t="shared" si="37"/>
        <v>plays</v>
      </c>
      <c r="S791" s="11">
        <v>41786</v>
      </c>
      <c r="T791" s="9">
        <f t="shared" si="38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>(E792/D792) * 100</f>
        <v>30.540075309306079</v>
      </c>
      <c r="P792">
        <f>E792/G792</f>
        <v>51.009883198562441</v>
      </c>
      <c r="Q792" t="str">
        <f t="shared" si="36"/>
        <v>theater</v>
      </c>
      <c r="R792" t="str">
        <f t="shared" si="37"/>
        <v>plays</v>
      </c>
      <c r="S792" s="11">
        <v>40223</v>
      </c>
      <c r="T792" s="9">
        <f t="shared" si="38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>(E793/D793) * 100</f>
        <v>25.714285714285712</v>
      </c>
      <c r="P793">
        <f>E793/G793</f>
        <v>90</v>
      </c>
      <c r="Q793" t="str">
        <f t="shared" si="36"/>
        <v>food</v>
      </c>
      <c r="R793" t="str">
        <f t="shared" si="37"/>
        <v>food trucks</v>
      </c>
      <c r="S793" s="11">
        <v>42715</v>
      </c>
      <c r="T793" s="9">
        <f t="shared" si="38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>(E794/D794) * 100</f>
        <v>34</v>
      </c>
      <c r="P794">
        <f>E794/G794</f>
        <v>97.142857142857139</v>
      </c>
      <c r="Q794" t="str">
        <f t="shared" si="36"/>
        <v>theater</v>
      </c>
      <c r="R794" t="str">
        <f t="shared" si="37"/>
        <v>plays</v>
      </c>
      <c r="S794" s="11">
        <v>41451</v>
      </c>
      <c r="T794" s="9">
        <f t="shared" si="38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>(E795/D795) * 100</f>
        <v>1185.909090909091</v>
      </c>
      <c r="P795">
        <f>E795/G795</f>
        <v>72.071823204419886</v>
      </c>
      <c r="Q795" t="str">
        <f t="shared" si="36"/>
        <v>publishing</v>
      </c>
      <c r="R795" t="str">
        <f t="shared" si="37"/>
        <v>nonfiction</v>
      </c>
      <c r="S795" s="11">
        <v>41450</v>
      </c>
      <c r="T795" s="9">
        <f t="shared" si="38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>(E796/D796) * 100</f>
        <v>125.39393939393939</v>
      </c>
      <c r="P796">
        <f>E796/G796</f>
        <v>75.236363636363635</v>
      </c>
      <c r="Q796" t="str">
        <f t="shared" si="36"/>
        <v>music</v>
      </c>
      <c r="R796" t="str">
        <f t="shared" si="37"/>
        <v>rock</v>
      </c>
      <c r="S796" s="11">
        <v>43091</v>
      </c>
      <c r="T796" s="9">
        <f t="shared" si="38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>(E797/D797) * 100</f>
        <v>14.394366197183098</v>
      </c>
      <c r="P797">
        <f>E797/G797</f>
        <v>32.967741935483872</v>
      </c>
      <c r="Q797" t="str">
        <f t="shared" si="36"/>
        <v>film &amp; video</v>
      </c>
      <c r="R797" t="str">
        <f t="shared" si="37"/>
        <v>drama</v>
      </c>
      <c r="S797" s="11">
        <v>42675</v>
      </c>
      <c r="T797" s="9">
        <f t="shared" si="38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>(E798/D798) * 100</f>
        <v>54.807692307692314</v>
      </c>
      <c r="P798">
        <f>E798/G798</f>
        <v>54.807692307692307</v>
      </c>
      <c r="Q798" t="str">
        <f t="shared" si="36"/>
        <v>games</v>
      </c>
      <c r="R798" t="str">
        <f t="shared" si="37"/>
        <v>mobile games</v>
      </c>
      <c r="S798" s="11">
        <v>41859</v>
      </c>
      <c r="T798" s="9">
        <f t="shared" si="38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>(E799/D799) * 100</f>
        <v>109.63157894736841</v>
      </c>
      <c r="P799">
        <f>E799/G799</f>
        <v>45.037837837837834</v>
      </c>
      <c r="Q799" t="str">
        <f t="shared" si="36"/>
        <v>technology</v>
      </c>
      <c r="R799" t="str">
        <f t="shared" si="37"/>
        <v>web</v>
      </c>
      <c r="S799" s="11">
        <v>43464</v>
      </c>
      <c r="T799" s="9">
        <f t="shared" si="38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>(E800/D800) * 100</f>
        <v>188.47058823529412</v>
      </c>
      <c r="P800">
        <f>E800/G800</f>
        <v>52.958677685950413</v>
      </c>
      <c r="Q800" t="str">
        <f t="shared" si="36"/>
        <v>theater</v>
      </c>
      <c r="R800" t="str">
        <f t="shared" si="37"/>
        <v>plays</v>
      </c>
      <c r="S800" s="11">
        <v>41060</v>
      </c>
      <c r="T800" s="9">
        <f t="shared" si="38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>(E801/D801) * 100</f>
        <v>87.008284023668637</v>
      </c>
      <c r="P801">
        <f>E801/G801</f>
        <v>60.017959183673469</v>
      </c>
      <c r="Q801" t="str">
        <f t="shared" si="36"/>
        <v>theater</v>
      </c>
      <c r="R801" t="str">
        <f t="shared" si="37"/>
        <v>plays</v>
      </c>
      <c r="S801" s="11">
        <v>42399</v>
      </c>
      <c r="T801" s="9">
        <f t="shared" si="38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>(E802/D802) * 100</f>
        <v>1</v>
      </c>
      <c r="P802">
        <f>E802/G802</f>
        <v>1</v>
      </c>
      <c r="Q802" t="str">
        <f t="shared" si="36"/>
        <v>music</v>
      </c>
      <c r="R802" t="str">
        <f t="shared" si="37"/>
        <v>rock</v>
      </c>
      <c r="S802" s="11">
        <v>42167</v>
      </c>
      <c r="T802" s="9">
        <f t="shared" si="38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>(E803/D803) * 100</f>
        <v>202.9130434782609</v>
      </c>
      <c r="P803">
        <f>E803/G803</f>
        <v>44.028301886792455</v>
      </c>
      <c r="Q803" t="str">
        <f t="shared" si="36"/>
        <v>photography</v>
      </c>
      <c r="R803" t="str">
        <f t="shared" si="37"/>
        <v>photography books</v>
      </c>
      <c r="S803" s="11">
        <v>43830</v>
      </c>
      <c r="T803" s="9">
        <f t="shared" si="38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>(E804/D804) * 100</f>
        <v>197.03225806451613</v>
      </c>
      <c r="P804">
        <f>E804/G804</f>
        <v>86.028169014084511</v>
      </c>
      <c r="Q804" t="str">
        <f t="shared" si="36"/>
        <v>photography</v>
      </c>
      <c r="R804" t="str">
        <f t="shared" si="37"/>
        <v>photography books</v>
      </c>
      <c r="S804" s="11">
        <v>43650</v>
      </c>
      <c r="T804" s="9">
        <f t="shared" si="38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>(E805/D805) * 100</f>
        <v>107</v>
      </c>
      <c r="P805">
        <f>E805/G805</f>
        <v>28.012875536480685</v>
      </c>
      <c r="Q805" t="str">
        <f t="shared" si="36"/>
        <v>theater</v>
      </c>
      <c r="R805" t="str">
        <f t="shared" si="37"/>
        <v>plays</v>
      </c>
      <c r="S805" s="11">
        <v>43492</v>
      </c>
      <c r="T805" s="9">
        <f t="shared" si="38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>(E806/D806) * 100</f>
        <v>268.73076923076923</v>
      </c>
      <c r="P806">
        <f>E806/G806</f>
        <v>32.050458715596328</v>
      </c>
      <c r="Q806" t="str">
        <f t="shared" si="36"/>
        <v>music</v>
      </c>
      <c r="R806" t="str">
        <f t="shared" si="37"/>
        <v>rock</v>
      </c>
      <c r="S806" s="11">
        <v>43102</v>
      </c>
      <c r="T806" s="9">
        <f t="shared" si="38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>(E807/D807) * 100</f>
        <v>50.845360824742272</v>
      </c>
      <c r="P807">
        <f>E807/G807</f>
        <v>73.611940298507463</v>
      </c>
      <c r="Q807" t="str">
        <f t="shared" si="36"/>
        <v>film &amp; video</v>
      </c>
      <c r="R807" t="str">
        <f t="shared" si="37"/>
        <v>documentary</v>
      </c>
      <c r="S807" s="11">
        <v>41958</v>
      </c>
      <c r="T807" s="9">
        <f t="shared" si="38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>(E808/D808) * 100</f>
        <v>1180.2857142857142</v>
      </c>
      <c r="P808">
        <f>E808/G808</f>
        <v>108.71052631578948</v>
      </c>
      <c r="Q808" t="str">
        <f t="shared" si="36"/>
        <v>film &amp; video</v>
      </c>
      <c r="R808" t="str">
        <f t="shared" si="37"/>
        <v>drama</v>
      </c>
      <c r="S808" s="11">
        <v>40973</v>
      </c>
      <c r="T808" s="9">
        <f t="shared" si="38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>(E809/D809) * 100</f>
        <v>264</v>
      </c>
      <c r="P809">
        <f>E809/G809</f>
        <v>42.97674418604651</v>
      </c>
      <c r="Q809" t="str">
        <f t="shared" si="36"/>
        <v>theater</v>
      </c>
      <c r="R809" t="str">
        <f t="shared" si="37"/>
        <v>plays</v>
      </c>
      <c r="S809" s="11">
        <v>43753</v>
      </c>
      <c r="T809" s="9">
        <f t="shared" si="38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>(E810/D810) * 100</f>
        <v>30.44230769230769</v>
      </c>
      <c r="P810">
        <f>E810/G810</f>
        <v>83.315789473684205</v>
      </c>
      <c r="Q810" t="str">
        <f t="shared" si="36"/>
        <v>food</v>
      </c>
      <c r="R810" t="str">
        <f t="shared" si="37"/>
        <v>food trucks</v>
      </c>
      <c r="S810" s="11">
        <v>42507</v>
      </c>
      <c r="T810" s="9">
        <f t="shared" si="38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>(E811/D811) * 100</f>
        <v>62.880681818181813</v>
      </c>
      <c r="P811">
        <f>E811/G811</f>
        <v>42</v>
      </c>
      <c r="Q811" t="str">
        <f t="shared" si="36"/>
        <v>film &amp; video</v>
      </c>
      <c r="R811" t="str">
        <f t="shared" si="37"/>
        <v>documentary</v>
      </c>
      <c r="S811" s="11">
        <v>41135</v>
      </c>
      <c r="T811" s="9">
        <f t="shared" si="38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>(E812/D812) * 100</f>
        <v>193.125</v>
      </c>
      <c r="P812">
        <f>E812/G812</f>
        <v>55.927601809954751</v>
      </c>
      <c r="Q812" t="str">
        <f t="shared" si="36"/>
        <v>theater</v>
      </c>
      <c r="R812" t="str">
        <f t="shared" si="37"/>
        <v>plays</v>
      </c>
      <c r="S812" s="11">
        <v>43067</v>
      </c>
      <c r="T812" s="9">
        <f t="shared" si="38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>(E813/D813) * 100</f>
        <v>77.102702702702715</v>
      </c>
      <c r="P813">
        <f>E813/G813</f>
        <v>105.03681885125184</v>
      </c>
      <c r="Q813" t="str">
        <f t="shared" si="36"/>
        <v>games</v>
      </c>
      <c r="R813" t="str">
        <f t="shared" si="37"/>
        <v>video games</v>
      </c>
      <c r="S813" s="11">
        <v>42378</v>
      </c>
      <c r="T813" s="9">
        <f t="shared" si="38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>(E814/D814) * 100</f>
        <v>225.52763819095478</v>
      </c>
      <c r="P814">
        <f>E814/G814</f>
        <v>48</v>
      </c>
      <c r="Q814" t="str">
        <f t="shared" si="36"/>
        <v>publishing</v>
      </c>
      <c r="R814" t="str">
        <f t="shared" si="37"/>
        <v>nonfiction</v>
      </c>
      <c r="S814" s="11">
        <v>43206</v>
      </c>
      <c r="T814" s="9">
        <f t="shared" si="38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>(E815/D815) * 100</f>
        <v>239.40625</v>
      </c>
      <c r="P815">
        <f>E815/G815</f>
        <v>112.66176470588235</v>
      </c>
      <c r="Q815" t="str">
        <f t="shared" si="36"/>
        <v>games</v>
      </c>
      <c r="R815" t="str">
        <f t="shared" si="37"/>
        <v>video games</v>
      </c>
      <c r="S815" s="11">
        <v>41148</v>
      </c>
      <c r="T815" s="9">
        <f t="shared" si="38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>(E816/D816) * 100</f>
        <v>92.1875</v>
      </c>
      <c r="P816">
        <f>E816/G816</f>
        <v>81.944444444444443</v>
      </c>
      <c r="Q816" t="str">
        <f t="shared" si="36"/>
        <v>music</v>
      </c>
      <c r="R816" t="str">
        <f t="shared" si="37"/>
        <v>rock</v>
      </c>
      <c r="S816" s="11">
        <v>42517</v>
      </c>
      <c r="T816" s="9">
        <f t="shared" si="38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>(E817/D817) * 100</f>
        <v>130.23333333333335</v>
      </c>
      <c r="P817">
        <f>E817/G817</f>
        <v>64.049180327868854</v>
      </c>
      <c r="Q817" t="str">
        <f t="shared" si="36"/>
        <v>music</v>
      </c>
      <c r="R817" t="str">
        <f t="shared" si="37"/>
        <v>rock</v>
      </c>
      <c r="S817" s="11">
        <v>43068</v>
      </c>
      <c r="T817" s="9">
        <f t="shared" si="38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>(E818/D818) * 100</f>
        <v>615.21739130434787</v>
      </c>
      <c r="P818">
        <f>E818/G818</f>
        <v>106.39097744360902</v>
      </c>
      <c r="Q818" t="str">
        <f t="shared" si="36"/>
        <v>theater</v>
      </c>
      <c r="R818" t="str">
        <f t="shared" si="37"/>
        <v>plays</v>
      </c>
      <c r="S818" s="11">
        <v>41680</v>
      </c>
      <c r="T818" s="9">
        <f t="shared" si="38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>(E819/D819) * 100</f>
        <v>368.79532163742692</v>
      </c>
      <c r="P819">
        <f>E819/G819</f>
        <v>76.011249497790274</v>
      </c>
      <c r="Q819" t="str">
        <f t="shared" si="36"/>
        <v>publishing</v>
      </c>
      <c r="R819" t="str">
        <f t="shared" si="37"/>
        <v>nonfiction</v>
      </c>
      <c r="S819" s="11">
        <v>43589</v>
      </c>
      <c r="T819" s="9">
        <f t="shared" si="38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>(E820/D820) * 100</f>
        <v>1094.8571428571429</v>
      </c>
      <c r="P820">
        <f>E820/G820</f>
        <v>111.07246376811594</v>
      </c>
      <c r="Q820" t="str">
        <f t="shared" si="36"/>
        <v>theater</v>
      </c>
      <c r="R820" t="str">
        <f t="shared" si="37"/>
        <v>plays</v>
      </c>
      <c r="S820" s="11">
        <v>43486</v>
      </c>
      <c r="T820" s="9">
        <f t="shared" si="38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>(E821/D821) * 100</f>
        <v>50.662921348314605</v>
      </c>
      <c r="P821">
        <f>E821/G821</f>
        <v>95.936170212765958</v>
      </c>
      <c r="Q821" t="str">
        <f t="shared" si="36"/>
        <v>games</v>
      </c>
      <c r="R821" t="str">
        <f t="shared" si="37"/>
        <v>video games</v>
      </c>
      <c r="S821" s="11">
        <v>41237</v>
      </c>
      <c r="T821" s="9">
        <f t="shared" si="38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>(E822/D822) * 100</f>
        <v>800.6</v>
      </c>
      <c r="P822">
        <f>E822/G822</f>
        <v>43.043010752688176</v>
      </c>
      <c r="Q822" t="str">
        <f t="shared" si="36"/>
        <v>music</v>
      </c>
      <c r="R822" t="str">
        <f t="shared" si="37"/>
        <v>rock</v>
      </c>
      <c r="S822" s="11">
        <v>43310</v>
      </c>
      <c r="T822" s="9">
        <f t="shared" si="38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>(E823/D823) * 100</f>
        <v>291.28571428571428</v>
      </c>
      <c r="P823">
        <f>E823/G823</f>
        <v>67.966666666666669</v>
      </c>
      <c r="Q823" t="str">
        <f t="shared" si="36"/>
        <v>film &amp; video</v>
      </c>
      <c r="R823" t="str">
        <f t="shared" si="37"/>
        <v>documentary</v>
      </c>
      <c r="S823" s="11">
        <v>42794</v>
      </c>
      <c r="T823" s="9">
        <f t="shared" si="38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>(E824/D824) * 100</f>
        <v>349.9666666666667</v>
      </c>
      <c r="P824">
        <f>E824/G824</f>
        <v>89.991428571428571</v>
      </c>
      <c r="Q824" t="str">
        <f t="shared" si="36"/>
        <v>music</v>
      </c>
      <c r="R824" t="str">
        <f t="shared" si="37"/>
        <v>rock</v>
      </c>
      <c r="S824" s="11">
        <v>41698</v>
      </c>
      <c r="T824" s="9">
        <f t="shared" si="38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>(E825/D825) * 100</f>
        <v>357.07317073170731</v>
      </c>
      <c r="P825">
        <f>E825/G825</f>
        <v>58.095238095238095</v>
      </c>
      <c r="Q825" t="str">
        <f t="shared" si="36"/>
        <v>music</v>
      </c>
      <c r="R825" t="str">
        <f t="shared" si="37"/>
        <v>rock</v>
      </c>
      <c r="S825" s="11">
        <v>41892</v>
      </c>
      <c r="T825" s="9">
        <f t="shared" si="38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>(E826/D826) * 100</f>
        <v>126.48941176470588</v>
      </c>
      <c r="P826">
        <f>E826/G826</f>
        <v>83.996875000000003</v>
      </c>
      <c r="Q826" t="str">
        <f t="shared" si="36"/>
        <v>publishing</v>
      </c>
      <c r="R826" t="str">
        <f t="shared" si="37"/>
        <v>nonfiction</v>
      </c>
      <c r="S826" s="11">
        <v>40348</v>
      </c>
      <c r="T826" s="9">
        <f t="shared" si="38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>(E827/D827) * 100</f>
        <v>387.5</v>
      </c>
      <c r="P827">
        <f>E827/G827</f>
        <v>88.853503184713375</v>
      </c>
      <c r="Q827" t="str">
        <f t="shared" si="36"/>
        <v>film &amp; video</v>
      </c>
      <c r="R827" t="str">
        <f t="shared" si="37"/>
        <v>shorts</v>
      </c>
      <c r="S827" s="11">
        <v>42941</v>
      </c>
      <c r="T827" s="9">
        <f t="shared" si="38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>(E828/D828) * 100</f>
        <v>457.03571428571428</v>
      </c>
      <c r="P828">
        <f>E828/G828</f>
        <v>65.963917525773198</v>
      </c>
      <c r="Q828" t="str">
        <f t="shared" si="36"/>
        <v>theater</v>
      </c>
      <c r="R828" t="str">
        <f t="shared" si="37"/>
        <v>plays</v>
      </c>
      <c r="S828" s="11">
        <v>40525</v>
      </c>
      <c r="T828" s="9">
        <f t="shared" si="38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>(E829/D829) * 100</f>
        <v>266.69565217391306</v>
      </c>
      <c r="P829">
        <f>E829/G829</f>
        <v>74.804878048780495</v>
      </c>
      <c r="Q829" t="str">
        <f t="shared" si="36"/>
        <v>film &amp; video</v>
      </c>
      <c r="R829" t="str">
        <f t="shared" si="37"/>
        <v>drama</v>
      </c>
      <c r="S829" s="11">
        <v>40666</v>
      </c>
      <c r="T829" s="9">
        <f t="shared" si="38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>(E830/D830) * 100</f>
        <v>69</v>
      </c>
      <c r="P830">
        <f>E830/G830</f>
        <v>69.98571428571428</v>
      </c>
      <c r="Q830" t="str">
        <f t="shared" si="36"/>
        <v>theater</v>
      </c>
      <c r="R830" t="str">
        <f t="shared" si="37"/>
        <v>plays</v>
      </c>
      <c r="S830" s="11">
        <v>43340</v>
      </c>
      <c r="T830" s="9">
        <f t="shared" si="38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>(E831/D831) * 100</f>
        <v>51.34375</v>
      </c>
      <c r="P831">
        <f>E831/G831</f>
        <v>32.006493506493506</v>
      </c>
      <c r="Q831" t="str">
        <f t="shared" si="36"/>
        <v>theater</v>
      </c>
      <c r="R831" t="str">
        <f t="shared" si="37"/>
        <v>plays</v>
      </c>
      <c r="S831" s="11">
        <v>42164</v>
      </c>
      <c r="T831" s="9">
        <f t="shared" si="38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>(E832/D832) * 100</f>
        <v>1.1710526315789473</v>
      </c>
      <c r="P832">
        <f>E832/G832</f>
        <v>64.727272727272734</v>
      </c>
      <c r="Q832" t="str">
        <f t="shared" si="36"/>
        <v>theater</v>
      </c>
      <c r="R832" t="str">
        <f t="shared" si="37"/>
        <v>plays</v>
      </c>
      <c r="S832" s="11">
        <v>43103</v>
      </c>
      <c r="T832" s="9">
        <f t="shared" si="38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>(E833/D833) * 100</f>
        <v>108.97734294541709</v>
      </c>
      <c r="P833">
        <f>E833/G833</f>
        <v>24.998110087408456</v>
      </c>
      <c r="Q833" t="str">
        <f t="shared" si="36"/>
        <v>photography</v>
      </c>
      <c r="R833" t="str">
        <f t="shared" si="37"/>
        <v>photography books</v>
      </c>
      <c r="S833" s="11">
        <v>40994</v>
      </c>
      <c r="T833" s="9">
        <f t="shared" si="38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>(E834/D834) * 100</f>
        <v>315.17592592592592</v>
      </c>
      <c r="P834">
        <f>E834/G834</f>
        <v>104.97764070932922</v>
      </c>
      <c r="Q834" t="str">
        <f t="shared" si="36"/>
        <v>publishing</v>
      </c>
      <c r="R834" t="str">
        <f t="shared" si="37"/>
        <v>translations</v>
      </c>
      <c r="S834" s="11">
        <v>42299</v>
      </c>
      <c r="T834" s="9">
        <f t="shared" si="38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>(E835/D835) * 100</f>
        <v>157.69117647058823</v>
      </c>
      <c r="P835">
        <f>E835/G835</f>
        <v>64.987878787878785</v>
      </c>
      <c r="Q835" t="str">
        <f t="shared" ref="Q835:Q898" si="39">LEFT(N835,FIND("/",N835)-1)</f>
        <v>publishing</v>
      </c>
      <c r="R835" t="str">
        <f t="shared" ref="R835:R898" si="40">MID(N835,FIND("/",N835)+1,LEN(N835)-FIND("/",N835))</f>
        <v>translations</v>
      </c>
      <c r="S835" s="11">
        <v>40588</v>
      </c>
      <c r="T835" s="9">
        <f t="shared" ref="T835:T898" si="41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>(E836/D836) * 100</f>
        <v>153.8082191780822</v>
      </c>
      <c r="P836">
        <f>E836/G836</f>
        <v>94.352941176470594</v>
      </c>
      <c r="Q836" t="str">
        <f t="shared" si="39"/>
        <v>theater</v>
      </c>
      <c r="R836" t="str">
        <f t="shared" si="40"/>
        <v>plays</v>
      </c>
      <c r="S836" s="11">
        <v>41448</v>
      </c>
      <c r="T836" s="9">
        <f t="shared" si="41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>(E837/D837) * 100</f>
        <v>89.738979118329468</v>
      </c>
      <c r="P837">
        <f>E837/G837</f>
        <v>44.001706484641637</v>
      </c>
      <c r="Q837" t="str">
        <f t="shared" si="39"/>
        <v>technology</v>
      </c>
      <c r="R837" t="str">
        <f t="shared" si="40"/>
        <v>web</v>
      </c>
      <c r="S837" s="11">
        <v>42063</v>
      </c>
      <c r="T837" s="9">
        <f t="shared" si="41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>(E838/D838) * 100</f>
        <v>75.135802469135797</v>
      </c>
      <c r="P838">
        <f>E838/G838</f>
        <v>64.744680851063833</v>
      </c>
      <c r="Q838" t="str">
        <f t="shared" si="39"/>
        <v>music</v>
      </c>
      <c r="R838" t="str">
        <f t="shared" si="40"/>
        <v>indie rock</v>
      </c>
      <c r="S838" s="11">
        <v>40214</v>
      </c>
      <c r="T838" s="9">
        <f t="shared" si="41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>(E839/D839) * 100</f>
        <v>852.88135593220341</v>
      </c>
      <c r="P839">
        <f>E839/G839</f>
        <v>84.00667779632721</v>
      </c>
      <c r="Q839" t="str">
        <f t="shared" si="39"/>
        <v>music</v>
      </c>
      <c r="R839" t="str">
        <f t="shared" si="40"/>
        <v>jazz</v>
      </c>
      <c r="S839" s="11">
        <v>40629</v>
      </c>
      <c r="T839" s="9">
        <f t="shared" si="41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>(E840/D840) * 100</f>
        <v>138.90625</v>
      </c>
      <c r="P840">
        <f>E840/G840</f>
        <v>34.061302681992338</v>
      </c>
      <c r="Q840" t="str">
        <f t="shared" si="39"/>
        <v>theater</v>
      </c>
      <c r="R840" t="str">
        <f t="shared" si="40"/>
        <v>plays</v>
      </c>
      <c r="S840" s="11">
        <v>43370</v>
      </c>
      <c r="T840" s="9">
        <f t="shared" si="41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>(E841/D841) * 100</f>
        <v>190.18181818181819</v>
      </c>
      <c r="P841">
        <f>E841/G841</f>
        <v>93.273885350318466</v>
      </c>
      <c r="Q841" t="str">
        <f t="shared" si="39"/>
        <v>film &amp; video</v>
      </c>
      <c r="R841" t="str">
        <f t="shared" si="40"/>
        <v>documentary</v>
      </c>
      <c r="S841" s="11">
        <v>41715</v>
      </c>
      <c r="T841" s="9">
        <f t="shared" si="41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>(E842/D842) * 100</f>
        <v>100.24333619948409</v>
      </c>
      <c r="P842">
        <f>E842/G842</f>
        <v>32.998301726577978</v>
      </c>
      <c r="Q842" t="str">
        <f t="shared" si="39"/>
        <v>theater</v>
      </c>
      <c r="R842" t="str">
        <f t="shared" si="40"/>
        <v>plays</v>
      </c>
      <c r="S842" s="11">
        <v>41836</v>
      </c>
      <c r="T842" s="9">
        <f t="shared" si="41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>(E843/D843) * 100</f>
        <v>142.75824175824175</v>
      </c>
      <c r="P843">
        <f>E843/G843</f>
        <v>83.812903225806451</v>
      </c>
      <c r="Q843" t="str">
        <f t="shared" si="39"/>
        <v>technology</v>
      </c>
      <c r="R843" t="str">
        <f t="shared" si="40"/>
        <v>web</v>
      </c>
      <c r="S843" s="11">
        <v>42419</v>
      </c>
      <c r="T843" s="9">
        <f t="shared" si="41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>(E844/D844) * 100</f>
        <v>563.13333333333333</v>
      </c>
      <c r="P844">
        <f>E844/G844</f>
        <v>63.992424242424242</v>
      </c>
      <c r="Q844" t="str">
        <f t="shared" si="39"/>
        <v>technology</v>
      </c>
      <c r="R844" t="str">
        <f t="shared" si="40"/>
        <v>wearables</v>
      </c>
      <c r="S844" s="11">
        <v>43266</v>
      </c>
      <c r="T844" s="9">
        <f t="shared" si="41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>(E845/D845) * 100</f>
        <v>30.715909090909086</v>
      </c>
      <c r="P845">
        <f>E845/G845</f>
        <v>81.909090909090907</v>
      </c>
      <c r="Q845" t="str">
        <f t="shared" si="39"/>
        <v>photography</v>
      </c>
      <c r="R845" t="str">
        <f t="shared" si="40"/>
        <v>photography books</v>
      </c>
      <c r="S845" s="11">
        <v>43338</v>
      </c>
      <c r="T845" s="9">
        <f t="shared" si="41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>(E846/D846) * 100</f>
        <v>99.39772727272728</v>
      </c>
      <c r="P846">
        <f>E846/G846</f>
        <v>93.053191489361708</v>
      </c>
      <c r="Q846" t="str">
        <f t="shared" si="39"/>
        <v>film &amp; video</v>
      </c>
      <c r="R846" t="str">
        <f t="shared" si="40"/>
        <v>documentary</v>
      </c>
      <c r="S846" s="11">
        <v>40930</v>
      </c>
      <c r="T846" s="9">
        <f t="shared" si="41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>(E847/D847) * 100</f>
        <v>197.54935622317598</v>
      </c>
      <c r="P847">
        <f>E847/G847</f>
        <v>101.98449039881831</v>
      </c>
      <c r="Q847" t="str">
        <f t="shared" si="39"/>
        <v>technology</v>
      </c>
      <c r="R847" t="str">
        <f t="shared" si="40"/>
        <v>web</v>
      </c>
      <c r="S847" s="11">
        <v>43235</v>
      </c>
      <c r="T847" s="9">
        <f t="shared" si="41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>(E848/D848) * 100</f>
        <v>508.5</v>
      </c>
      <c r="P848">
        <f>E848/G848</f>
        <v>105.9375</v>
      </c>
      <c r="Q848" t="str">
        <f t="shared" si="39"/>
        <v>technology</v>
      </c>
      <c r="R848" t="str">
        <f t="shared" si="40"/>
        <v>web</v>
      </c>
      <c r="S848" s="11">
        <v>43302</v>
      </c>
      <c r="T848" s="9">
        <f t="shared" si="41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>(E849/D849) * 100</f>
        <v>237.74468085106383</v>
      </c>
      <c r="P849">
        <f>E849/G849</f>
        <v>101.58181818181818</v>
      </c>
      <c r="Q849" t="str">
        <f t="shared" si="39"/>
        <v>food</v>
      </c>
      <c r="R849" t="str">
        <f t="shared" si="40"/>
        <v>food trucks</v>
      </c>
      <c r="S849" s="11">
        <v>43107</v>
      </c>
      <c r="T849" s="9">
        <f t="shared" si="41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>(E850/D850) * 100</f>
        <v>338.46875</v>
      </c>
      <c r="P850">
        <f>E850/G850</f>
        <v>62.970930232558139</v>
      </c>
      <c r="Q850" t="str">
        <f t="shared" si="39"/>
        <v>film &amp; video</v>
      </c>
      <c r="R850" t="str">
        <f t="shared" si="40"/>
        <v>drama</v>
      </c>
      <c r="S850" s="11">
        <v>40341</v>
      </c>
      <c r="T850" s="9">
        <f t="shared" si="41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>(E851/D851) * 100</f>
        <v>133.08955223880596</v>
      </c>
      <c r="P851">
        <f>E851/G851</f>
        <v>29.045602605863191</v>
      </c>
      <c r="Q851" t="str">
        <f t="shared" si="39"/>
        <v>music</v>
      </c>
      <c r="R851" t="str">
        <f t="shared" si="40"/>
        <v>indie rock</v>
      </c>
      <c r="S851" s="11">
        <v>40948</v>
      </c>
      <c r="T851" s="9">
        <f t="shared" si="41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>(E852/D852) * 100</f>
        <v>1</v>
      </c>
      <c r="P852">
        <f>E852/G852</f>
        <v>1</v>
      </c>
      <c r="Q852" t="str">
        <f t="shared" si="39"/>
        <v>music</v>
      </c>
      <c r="R852" t="str">
        <f t="shared" si="40"/>
        <v>rock</v>
      </c>
      <c r="S852" s="11">
        <v>40866</v>
      </c>
      <c r="T852" s="9">
        <f t="shared" si="41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>(E853/D853) * 100</f>
        <v>207.79999999999998</v>
      </c>
      <c r="P853">
        <f>E853/G853</f>
        <v>77.924999999999997</v>
      </c>
      <c r="Q853" t="str">
        <f t="shared" si="39"/>
        <v>music</v>
      </c>
      <c r="R853" t="str">
        <f t="shared" si="40"/>
        <v>electric music</v>
      </c>
      <c r="S853" s="11">
        <v>41031</v>
      </c>
      <c r="T853" s="9">
        <f t="shared" si="41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>(E854/D854) * 100</f>
        <v>51.122448979591837</v>
      </c>
      <c r="P854">
        <f>E854/G854</f>
        <v>80.806451612903231</v>
      </c>
      <c r="Q854" t="str">
        <f t="shared" si="39"/>
        <v>games</v>
      </c>
      <c r="R854" t="str">
        <f t="shared" si="40"/>
        <v>video games</v>
      </c>
      <c r="S854" s="11">
        <v>40740</v>
      </c>
      <c r="T854" s="9">
        <f t="shared" si="41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>(E855/D855) * 100</f>
        <v>652.05847953216369</v>
      </c>
      <c r="P855">
        <f>E855/G855</f>
        <v>76.006816632583508</v>
      </c>
      <c r="Q855" t="str">
        <f t="shared" si="39"/>
        <v>music</v>
      </c>
      <c r="R855" t="str">
        <f t="shared" si="40"/>
        <v>indie rock</v>
      </c>
      <c r="S855" s="11">
        <v>40714</v>
      </c>
      <c r="T855" s="9">
        <f t="shared" si="41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>(E856/D856) * 100</f>
        <v>113.63099415204678</v>
      </c>
      <c r="P856">
        <f>E856/G856</f>
        <v>72.993613824192337</v>
      </c>
      <c r="Q856" t="str">
        <f t="shared" si="39"/>
        <v>publishing</v>
      </c>
      <c r="R856" t="str">
        <f t="shared" si="40"/>
        <v>fiction</v>
      </c>
      <c r="S856" s="11">
        <v>43787</v>
      </c>
      <c r="T856" s="9">
        <f t="shared" si="41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>(E857/D857) * 100</f>
        <v>102.37606837606839</v>
      </c>
      <c r="P857">
        <f>E857/G857</f>
        <v>53</v>
      </c>
      <c r="Q857" t="str">
        <f t="shared" si="39"/>
        <v>theater</v>
      </c>
      <c r="R857" t="str">
        <f t="shared" si="40"/>
        <v>plays</v>
      </c>
      <c r="S857" s="11">
        <v>40712</v>
      </c>
      <c r="T857" s="9">
        <f t="shared" si="41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>(E858/D858) * 100</f>
        <v>356.58333333333331</v>
      </c>
      <c r="P858">
        <f>E858/G858</f>
        <v>54.164556962025316</v>
      </c>
      <c r="Q858" t="str">
        <f t="shared" si="39"/>
        <v>food</v>
      </c>
      <c r="R858" t="str">
        <f t="shared" si="40"/>
        <v>food trucks</v>
      </c>
      <c r="S858" s="11">
        <v>41023</v>
      </c>
      <c r="T858" s="9">
        <f t="shared" si="41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>(E859/D859) * 100</f>
        <v>139.86792452830187</v>
      </c>
      <c r="P859">
        <f>E859/G859</f>
        <v>32.946666666666665</v>
      </c>
      <c r="Q859" t="str">
        <f t="shared" si="39"/>
        <v>film &amp; video</v>
      </c>
      <c r="R859" t="str">
        <f t="shared" si="40"/>
        <v>shorts</v>
      </c>
      <c r="S859" s="11">
        <v>40944</v>
      </c>
      <c r="T859" s="9">
        <f t="shared" si="41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>(E860/D860) * 100</f>
        <v>69.45</v>
      </c>
      <c r="P860">
        <f>E860/G860</f>
        <v>79.371428571428567</v>
      </c>
      <c r="Q860" t="str">
        <f t="shared" si="39"/>
        <v>food</v>
      </c>
      <c r="R860" t="str">
        <f t="shared" si="40"/>
        <v>food trucks</v>
      </c>
      <c r="S860" s="11">
        <v>43211</v>
      </c>
      <c r="T860" s="9">
        <f t="shared" si="41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>(E861/D861) * 100</f>
        <v>35.534246575342465</v>
      </c>
      <c r="P861">
        <f>E861/G861</f>
        <v>41.174603174603178</v>
      </c>
      <c r="Q861" t="str">
        <f t="shared" si="39"/>
        <v>theater</v>
      </c>
      <c r="R861" t="str">
        <f t="shared" si="40"/>
        <v>plays</v>
      </c>
      <c r="S861" s="11">
        <v>41334</v>
      </c>
      <c r="T861" s="9">
        <f t="shared" si="41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>(E862/D862) * 100</f>
        <v>251.65</v>
      </c>
      <c r="P862">
        <f>E862/G862</f>
        <v>77.430769230769229</v>
      </c>
      <c r="Q862" t="str">
        <f t="shared" si="39"/>
        <v>technology</v>
      </c>
      <c r="R862" t="str">
        <f t="shared" si="40"/>
        <v>wearables</v>
      </c>
      <c r="S862" s="11">
        <v>43515</v>
      </c>
      <c r="T862" s="9">
        <f t="shared" si="41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>(E863/D863) * 100</f>
        <v>105.87500000000001</v>
      </c>
      <c r="P863">
        <f>E863/G863</f>
        <v>57.159509202453989</v>
      </c>
      <c r="Q863" t="str">
        <f t="shared" si="39"/>
        <v>theater</v>
      </c>
      <c r="R863" t="str">
        <f t="shared" si="40"/>
        <v>plays</v>
      </c>
      <c r="S863" s="11">
        <v>40258</v>
      </c>
      <c r="T863" s="9">
        <f t="shared" si="41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>(E864/D864) * 100</f>
        <v>187.42857142857144</v>
      </c>
      <c r="P864">
        <f>E864/G864</f>
        <v>77.17647058823529</v>
      </c>
      <c r="Q864" t="str">
        <f t="shared" si="39"/>
        <v>theater</v>
      </c>
      <c r="R864" t="str">
        <f t="shared" si="40"/>
        <v>plays</v>
      </c>
      <c r="S864" s="11">
        <v>40756</v>
      </c>
      <c r="T864" s="9">
        <f t="shared" si="41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>(E865/D865) * 100</f>
        <v>386.78571428571428</v>
      </c>
      <c r="P865">
        <f>E865/G865</f>
        <v>24.953917050691246</v>
      </c>
      <c r="Q865" t="str">
        <f t="shared" si="39"/>
        <v>film &amp; video</v>
      </c>
      <c r="R865" t="str">
        <f t="shared" si="40"/>
        <v>television</v>
      </c>
      <c r="S865" s="11">
        <v>42172</v>
      </c>
      <c r="T865" s="9">
        <f t="shared" si="41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>(E866/D866) * 100</f>
        <v>347.07142857142856</v>
      </c>
      <c r="P866">
        <f>E866/G866</f>
        <v>97.18</v>
      </c>
      <c r="Q866" t="str">
        <f t="shared" si="39"/>
        <v>film &amp; video</v>
      </c>
      <c r="R866" t="str">
        <f t="shared" si="40"/>
        <v>shorts</v>
      </c>
      <c r="S866" s="11">
        <v>42601</v>
      </c>
      <c r="T866" s="9">
        <f t="shared" si="41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>(E867/D867) * 100</f>
        <v>185.82098765432099</v>
      </c>
      <c r="P867">
        <f>E867/G867</f>
        <v>46.000916870415651</v>
      </c>
      <c r="Q867" t="str">
        <f t="shared" si="39"/>
        <v>theater</v>
      </c>
      <c r="R867" t="str">
        <f t="shared" si="40"/>
        <v>plays</v>
      </c>
      <c r="S867" s="11">
        <v>41897</v>
      </c>
      <c r="T867" s="9">
        <f t="shared" si="41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>(E868/D868) * 100</f>
        <v>43.241247264770237</v>
      </c>
      <c r="P868">
        <f>E868/G868</f>
        <v>88.023385300668153</v>
      </c>
      <c r="Q868" t="str">
        <f t="shared" si="39"/>
        <v>photography</v>
      </c>
      <c r="R868" t="str">
        <f t="shared" si="40"/>
        <v>photography books</v>
      </c>
      <c r="S868" s="11">
        <v>40671</v>
      </c>
      <c r="T868" s="9">
        <f t="shared" si="41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>(E869/D869) * 100</f>
        <v>162.4375</v>
      </c>
      <c r="P869">
        <f>E869/G869</f>
        <v>25.99</v>
      </c>
      <c r="Q869" t="str">
        <f t="shared" si="39"/>
        <v>food</v>
      </c>
      <c r="R869" t="str">
        <f t="shared" si="40"/>
        <v>food trucks</v>
      </c>
      <c r="S869" s="11">
        <v>43382</v>
      </c>
      <c r="T869" s="9">
        <f t="shared" si="41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>(E870/D870) * 100</f>
        <v>184.84285714285716</v>
      </c>
      <c r="P870">
        <f>E870/G870</f>
        <v>102.69047619047619</v>
      </c>
      <c r="Q870" t="str">
        <f t="shared" si="39"/>
        <v>theater</v>
      </c>
      <c r="R870" t="str">
        <f t="shared" si="40"/>
        <v>plays</v>
      </c>
      <c r="S870" s="11">
        <v>41559</v>
      </c>
      <c r="T870" s="9">
        <f t="shared" si="41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>(E871/D871) * 100</f>
        <v>23.703520691785052</v>
      </c>
      <c r="P871">
        <f>E871/G871</f>
        <v>72.958174904942965</v>
      </c>
      <c r="Q871" t="str">
        <f t="shared" si="39"/>
        <v>film &amp; video</v>
      </c>
      <c r="R871" t="str">
        <f t="shared" si="40"/>
        <v>drama</v>
      </c>
      <c r="S871" s="11">
        <v>40350</v>
      </c>
      <c r="T871" s="9">
        <f t="shared" si="41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>(E872/D872) * 100</f>
        <v>89.870129870129873</v>
      </c>
      <c r="P872">
        <f>E872/G872</f>
        <v>57.190082644628099</v>
      </c>
      <c r="Q872" t="str">
        <f t="shared" si="39"/>
        <v>theater</v>
      </c>
      <c r="R872" t="str">
        <f t="shared" si="40"/>
        <v>plays</v>
      </c>
      <c r="S872" s="11">
        <v>42240</v>
      </c>
      <c r="T872" s="9">
        <f t="shared" si="41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>(E873/D873) * 100</f>
        <v>272.6041958041958</v>
      </c>
      <c r="P873">
        <f>E873/G873</f>
        <v>84.013793103448279</v>
      </c>
      <c r="Q873" t="str">
        <f t="shared" si="39"/>
        <v>theater</v>
      </c>
      <c r="R873" t="str">
        <f t="shared" si="40"/>
        <v>plays</v>
      </c>
      <c r="S873" s="11">
        <v>43040</v>
      </c>
      <c r="T873" s="9">
        <f t="shared" si="41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>(E874/D874) * 100</f>
        <v>170.04255319148936</v>
      </c>
      <c r="P874">
        <f>E874/G874</f>
        <v>98.666666666666671</v>
      </c>
      <c r="Q874" t="str">
        <f t="shared" si="39"/>
        <v>film &amp; video</v>
      </c>
      <c r="R874" t="str">
        <f t="shared" si="40"/>
        <v>science fiction</v>
      </c>
      <c r="S874" s="11">
        <v>43346</v>
      </c>
      <c r="T874" s="9">
        <f t="shared" si="41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>(E875/D875) * 100</f>
        <v>188.28503562945369</v>
      </c>
      <c r="P875">
        <f>E875/G875</f>
        <v>42.007419183889773</v>
      </c>
      <c r="Q875" t="str">
        <f t="shared" si="39"/>
        <v>photography</v>
      </c>
      <c r="R875" t="str">
        <f t="shared" si="40"/>
        <v>photography books</v>
      </c>
      <c r="S875" s="11">
        <v>41647</v>
      </c>
      <c r="T875" s="9">
        <f t="shared" si="41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>(E876/D876) * 100</f>
        <v>346.93532338308455</v>
      </c>
      <c r="P876">
        <f>E876/G876</f>
        <v>32.002753556677376</v>
      </c>
      <c r="Q876" t="str">
        <f t="shared" si="39"/>
        <v>photography</v>
      </c>
      <c r="R876" t="str">
        <f t="shared" si="40"/>
        <v>photography books</v>
      </c>
      <c r="S876" s="11">
        <v>40291</v>
      </c>
      <c r="T876" s="9">
        <f t="shared" si="41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>(E877/D877) * 100</f>
        <v>69.177215189873422</v>
      </c>
      <c r="P877">
        <f>E877/G877</f>
        <v>81.567164179104481</v>
      </c>
      <c r="Q877" t="str">
        <f t="shared" si="39"/>
        <v>music</v>
      </c>
      <c r="R877" t="str">
        <f t="shared" si="40"/>
        <v>rock</v>
      </c>
      <c r="S877" s="11">
        <v>40556</v>
      </c>
      <c r="T877" s="9">
        <f t="shared" si="41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>(E878/D878) * 100</f>
        <v>25.433734939759034</v>
      </c>
      <c r="P878">
        <f>E878/G878</f>
        <v>37.035087719298247</v>
      </c>
      <c r="Q878" t="str">
        <f t="shared" si="39"/>
        <v>photography</v>
      </c>
      <c r="R878" t="str">
        <f t="shared" si="40"/>
        <v>photography books</v>
      </c>
      <c r="S878" s="11">
        <v>43624</v>
      </c>
      <c r="T878" s="9">
        <f t="shared" si="41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>(E879/D879) * 100</f>
        <v>77.400977995110026</v>
      </c>
      <c r="P879">
        <f>E879/G879</f>
        <v>103.033360455655</v>
      </c>
      <c r="Q879" t="str">
        <f t="shared" si="39"/>
        <v>food</v>
      </c>
      <c r="R879" t="str">
        <f t="shared" si="40"/>
        <v>food trucks</v>
      </c>
      <c r="S879" s="11">
        <v>42577</v>
      </c>
      <c r="T879" s="9">
        <f t="shared" si="41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>(E880/D880) * 100</f>
        <v>37.481481481481481</v>
      </c>
      <c r="P880">
        <f>E880/G880</f>
        <v>84.333333333333329</v>
      </c>
      <c r="Q880" t="str">
        <f t="shared" si="39"/>
        <v>music</v>
      </c>
      <c r="R880" t="str">
        <f t="shared" si="40"/>
        <v>metal</v>
      </c>
      <c r="S880" s="11">
        <v>43845</v>
      </c>
      <c r="T880" s="9">
        <f t="shared" si="41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>(E881/D881) * 100</f>
        <v>543.79999999999995</v>
      </c>
      <c r="P881">
        <f>E881/G881</f>
        <v>102.60377358490567</v>
      </c>
      <c r="Q881" t="str">
        <f t="shared" si="39"/>
        <v>publishing</v>
      </c>
      <c r="R881" t="str">
        <f t="shared" si="40"/>
        <v>nonfiction</v>
      </c>
      <c r="S881" s="11">
        <v>42788</v>
      </c>
      <c r="T881" s="9">
        <f t="shared" si="41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>(E882/D882) * 100</f>
        <v>228.52189349112427</v>
      </c>
      <c r="P882">
        <f>E882/G882</f>
        <v>79.992129246064621</v>
      </c>
      <c r="Q882" t="str">
        <f t="shared" si="39"/>
        <v>music</v>
      </c>
      <c r="R882" t="str">
        <f t="shared" si="40"/>
        <v>electric music</v>
      </c>
      <c r="S882" s="11">
        <v>43667</v>
      </c>
      <c r="T882" s="9">
        <f t="shared" si="41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>(E883/D883) * 100</f>
        <v>38.948339483394832</v>
      </c>
      <c r="P883">
        <f>E883/G883</f>
        <v>70.055309734513273</v>
      </c>
      <c r="Q883" t="str">
        <f t="shared" si="39"/>
        <v>theater</v>
      </c>
      <c r="R883" t="str">
        <f t="shared" si="40"/>
        <v>plays</v>
      </c>
      <c r="S883" s="11">
        <v>42194</v>
      </c>
      <c r="T883" s="9">
        <f t="shared" si="41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>(E884/D884) * 100</f>
        <v>370</v>
      </c>
      <c r="P884">
        <f>E884/G884</f>
        <v>37</v>
      </c>
      <c r="Q884" t="str">
        <f t="shared" si="39"/>
        <v>theater</v>
      </c>
      <c r="R884" t="str">
        <f t="shared" si="40"/>
        <v>plays</v>
      </c>
      <c r="S884" s="11">
        <v>42025</v>
      </c>
      <c r="T884" s="9">
        <f t="shared" si="41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>(E885/D885) * 100</f>
        <v>237.91176470588232</v>
      </c>
      <c r="P885">
        <f>E885/G885</f>
        <v>41.911917098445599</v>
      </c>
      <c r="Q885" t="str">
        <f t="shared" si="39"/>
        <v>film &amp; video</v>
      </c>
      <c r="R885" t="str">
        <f t="shared" si="40"/>
        <v>shorts</v>
      </c>
      <c r="S885" s="11">
        <v>40323</v>
      </c>
      <c r="T885" s="9">
        <f t="shared" si="41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>(E886/D886) * 100</f>
        <v>64.036299765807954</v>
      </c>
      <c r="P886">
        <f>E886/G886</f>
        <v>57.992576882290564</v>
      </c>
      <c r="Q886" t="str">
        <f t="shared" si="39"/>
        <v>theater</v>
      </c>
      <c r="R886" t="str">
        <f t="shared" si="40"/>
        <v>plays</v>
      </c>
      <c r="S886" s="11">
        <v>41763</v>
      </c>
      <c r="T886" s="9">
        <f t="shared" si="41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>(E887/D887) * 100</f>
        <v>118.27777777777777</v>
      </c>
      <c r="P887">
        <f>E887/G887</f>
        <v>40.942307692307693</v>
      </c>
      <c r="Q887" t="str">
        <f t="shared" si="39"/>
        <v>theater</v>
      </c>
      <c r="R887" t="str">
        <f t="shared" si="40"/>
        <v>plays</v>
      </c>
      <c r="S887" s="11">
        <v>40335</v>
      </c>
      <c r="T887" s="9">
        <f t="shared" si="41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>(E888/D888) * 100</f>
        <v>84.824037184594957</v>
      </c>
      <c r="P888">
        <f>E888/G888</f>
        <v>69.9972602739726</v>
      </c>
      <c r="Q888" t="str">
        <f t="shared" si="39"/>
        <v>music</v>
      </c>
      <c r="R888" t="str">
        <f t="shared" si="40"/>
        <v>indie rock</v>
      </c>
      <c r="S888" s="11">
        <v>40416</v>
      </c>
      <c r="T888" s="9">
        <f t="shared" si="41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>(E889/D889) * 100</f>
        <v>29.346153846153843</v>
      </c>
      <c r="P889">
        <f>E889/G889</f>
        <v>73.838709677419359</v>
      </c>
      <c r="Q889" t="str">
        <f t="shared" si="39"/>
        <v>theater</v>
      </c>
      <c r="R889" t="str">
        <f t="shared" si="40"/>
        <v>plays</v>
      </c>
      <c r="S889" s="11">
        <v>42202</v>
      </c>
      <c r="T889" s="9">
        <f t="shared" si="41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>(E890/D890) * 100</f>
        <v>209.89655172413794</v>
      </c>
      <c r="P890">
        <f>E890/G890</f>
        <v>41.979310344827589</v>
      </c>
      <c r="Q890" t="str">
        <f t="shared" si="39"/>
        <v>theater</v>
      </c>
      <c r="R890" t="str">
        <f t="shared" si="40"/>
        <v>plays</v>
      </c>
      <c r="S890" s="11">
        <v>42836</v>
      </c>
      <c r="T890" s="9">
        <f t="shared" si="41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>(E891/D891) * 100</f>
        <v>169.78571428571431</v>
      </c>
      <c r="P891">
        <f>E891/G891</f>
        <v>77.93442622950819</v>
      </c>
      <c r="Q891" t="str">
        <f t="shared" si="39"/>
        <v>music</v>
      </c>
      <c r="R891" t="str">
        <f t="shared" si="40"/>
        <v>electric music</v>
      </c>
      <c r="S891" s="11">
        <v>41710</v>
      </c>
      <c r="T891" s="9">
        <f t="shared" si="41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>(E892/D892) * 100</f>
        <v>115.95907738095239</v>
      </c>
      <c r="P892">
        <f>E892/G892</f>
        <v>106.01972789115646</v>
      </c>
      <c r="Q892" t="str">
        <f t="shared" si="39"/>
        <v>music</v>
      </c>
      <c r="R892" t="str">
        <f t="shared" si="40"/>
        <v>indie rock</v>
      </c>
      <c r="S892" s="11">
        <v>43640</v>
      </c>
      <c r="T892" s="9">
        <f t="shared" si="41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>(E893/D893) * 100</f>
        <v>258.59999999999997</v>
      </c>
      <c r="P893">
        <f>E893/G893</f>
        <v>47.018181818181816</v>
      </c>
      <c r="Q893" t="str">
        <f t="shared" si="39"/>
        <v>film &amp; video</v>
      </c>
      <c r="R893" t="str">
        <f t="shared" si="40"/>
        <v>documentary</v>
      </c>
      <c r="S893" s="11">
        <v>40880</v>
      </c>
      <c r="T893" s="9">
        <f t="shared" si="41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>(E894/D894) * 100</f>
        <v>230.58333333333331</v>
      </c>
      <c r="P894">
        <f>E894/G894</f>
        <v>76.016483516483518</v>
      </c>
      <c r="Q894" t="str">
        <f t="shared" si="39"/>
        <v>publishing</v>
      </c>
      <c r="R894" t="str">
        <f t="shared" si="40"/>
        <v>translations</v>
      </c>
      <c r="S894" s="11">
        <v>40319</v>
      </c>
      <c r="T894" s="9">
        <f t="shared" si="41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>(E895/D895) * 100</f>
        <v>128.21428571428572</v>
      </c>
      <c r="P895">
        <f>E895/G895</f>
        <v>54.120603015075375</v>
      </c>
      <c r="Q895" t="str">
        <f t="shared" si="39"/>
        <v>film &amp; video</v>
      </c>
      <c r="R895" t="str">
        <f t="shared" si="40"/>
        <v>documentary</v>
      </c>
      <c r="S895" s="11">
        <v>42170</v>
      </c>
      <c r="T895" s="9">
        <f t="shared" si="41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>(E896/D896) * 100</f>
        <v>188.70588235294116</v>
      </c>
      <c r="P896">
        <f>E896/G896</f>
        <v>57.285714285714285</v>
      </c>
      <c r="Q896" t="str">
        <f t="shared" si="39"/>
        <v>film &amp; video</v>
      </c>
      <c r="R896" t="str">
        <f t="shared" si="40"/>
        <v>television</v>
      </c>
      <c r="S896" s="11">
        <v>41466</v>
      </c>
      <c r="T896" s="9">
        <f t="shared" si="41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>(E897/D897) * 100</f>
        <v>6.9511889862327907</v>
      </c>
      <c r="P897">
        <f>E897/G897</f>
        <v>103.81308411214954</v>
      </c>
      <c r="Q897" t="str">
        <f t="shared" si="39"/>
        <v>theater</v>
      </c>
      <c r="R897" t="str">
        <f t="shared" si="40"/>
        <v>plays</v>
      </c>
      <c r="S897" s="11">
        <v>43134</v>
      </c>
      <c r="T897" s="9">
        <f t="shared" si="41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>(E898/D898) * 100</f>
        <v>774.43434343434342</v>
      </c>
      <c r="P898">
        <f>E898/G898</f>
        <v>105.02602739726028</v>
      </c>
      <c r="Q898" t="str">
        <f t="shared" si="39"/>
        <v>food</v>
      </c>
      <c r="R898" t="str">
        <f t="shared" si="40"/>
        <v>food trucks</v>
      </c>
      <c r="S898" s="11">
        <v>40738</v>
      </c>
      <c r="T898" s="9">
        <f t="shared" si="41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>(E899/D899) * 100</f>
        <v>27.693181818181817</v>
      </c>
      <c r="P899">
        <f>E899/G899</f>
        <v>90.259259259259252</v>
      </c>
      <c r="Q899" t="str">
        <f t="shared" ref="Q899:Q962" si="42">LEFT(N899,FIND("/",N899)-1)</f>
        <v>theater</v>
      </c>
      <c r="R899" t="str">
        <f t="shared" ref="R899:R962" si="43">MID(N899,FIND("/",N899)+1,LEN(N899)-FIND("/",N899))</f>
        <v>plays</v>
      </c>
      <c r="S899" s="11">
        <v>43583</v>
      </c>
      <c r="T899" s="9">
        <f t="shared" ref="T899:T962" si="44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>(E900/D900) * 100</f>
        <v>52.479620323841424</v>
      </c>
      <c r="P900">
        <f>E900/G900</f>
        <v>76.978705978705975</v>
      </c>
      <c r="Q900" t="str">
        <f t="shared" si="42"/>
        <v>film &amp; video</v>
      </c>
      <c r="R900" t="str">
        <f t="shared" si="43"/>
        <v>documentary</v>
      </c>
      <c r="S900" s="11">
        <v>43815</v>
      </c>
      <c r="T900" s="9">
        <f t="shared" si="44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>(E901/D901) * 100</f>
        <v>407.09677419354841</v>
      </c>
      <c r="P901">
        <f>E901/G901</f>
        <v>102.60162601626017</v>
      </c>
      <c r="Q901" t="str">
        <f t="shared" si="42"/>
        <v>music</v>
      </c>
      <c r="R901" t="str">
        <f t="shared" si="43"/>
        <v>jazz</v>
      </c>
      <c r="S901" s="11">
        <v>41554</v>
      </c>
      <c r="T901" s="9">
        <f t="shared" si="44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>(E902/D902) * 100</f>
        <v>2</v>
      </c>
      <c r="P902">
        <f>E902/G902</f>
        <v>2</v>
      </c>
      <c r="Q902" t="str">
        <f t="shared" si="42"/>
        <v>technology</v>
      </c>
      <c r="R902" t="str">
        <f t="shared" si="43"/>
        <v>web</v>
      </c>
      <c r="S902" s="11">
        <v>41901</v>
      </c>
      <c r="T902" s="9">
        <f t="shared" si="44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>(E903/D903) * 100</f>
        <v>156.17857142857144</v>
      </c>
      <c r="P903">
        <f>E903/G903</f>
        <v>55.0062893081761</v>
      </c>
      <c r="Q903" t="str">
        <f t="shared" si="42"/>
        <v>music</v>
      </c>
      <c r="R903" t="str">
        <f t="shared" si="43"/>
        <v>rock</v>
      </c>
      <c r="S903" s="11">
        <v>43298</v>
      </c>
      <c r="T903" s="9">
        <f t="shared" si="44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>(E904/D904) * 100</f>
        <v>252.42857142857144</v>
      </c>
      <c r="P904">
        <f>E904/G904</f>
        <v>32.127272727272725</v>
      </c>
      <c r="Q904" t="str">
        <f t="shared" si="42"/>
        <v>technology</v>
      </c>
      <c r="R904" t="str">
        <f t="shared" si="43"/>
        <v>web</v>
      </c>
      <c r="S904" s="11">
        <v>42399</v>
      </c>
      <c r="T904" s="9">
        <f t="shared" si="44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>(E905/D905) * 100</f>
        <v>1.729268292682927</v>
      </c>
      <c r="P905">
        <f>E905/G905</f>
        <v>50.642857142857146</v>
      </c>
      <c r="Q905" t="str">
        <f t="shared" si="42"/>
        <v>publishing</v>
      </c>
      <c r="R905" t="str">
        <f t="shared" si="43"/>
        <v>nonfiction</v>
      </c>
      <c r="S905" s="11">
        <v>41034</v>
      </c>
      <c r="T905" s="9">
        <f t="shared" si="44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>(E906/D906) * 100</f>
        <v>12.230769230769232</v>
      </c>
      <c r="P906">
        <f>E906/G906</f>
        <v>49.6875</v>
      </c>
      <c r="Q906" t="str">
        <f t="shared" si="42"/>
        <v>publishing</v>
      </c>
      <c r="R906" t="str">
        <f t="shared" si="43"/>
        <v>radio &amp; podcasts</v>
      </c>
      <c r="S906" s="11">
        <v>41186</v>
      </c>
      <c r="T906" s="9">
        <f t="shared" si="44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>(E907/D907) * 100</f>
        <v>163.98734177215189</v>
      </c>
      <c r="P907">
        <f>E907/G907</f>
        <v>54.894067796610166</v>
      </c>
      <c r="Q907" t="str">
        <f t="shared" si="42"/>
        <v>theater</v>
      </c>
      <c r="R907" t="str">
        <f t="shared" si="43"/>
        <v>plays</v>
      </c>
      <c r="S907" s="11">
        <v>41536</v>
      </c>
      <c r="T907" s="9">
        <f t="shared" si="44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>(E908/D908) * 100</f>
        <v>162.98181818181817</v>
      </c>
      <c r="P908">
        <f>E908/G908</f>
        <v>46.931937172774866</v>
      </c>
      <c r="Q908" t="str">
        <f t="shared" si="42"/>
        <v>film &amp; video</v>
      </c>
      <c r="R908" t="str">
        <f t="shared" si="43"/>
        <v>documentary</v>
      </c>
      <c r="S908" s="11">
        <v>42868</v>
      </c>
      <c r="T908" s="9">
        <f t="shared" si="44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>(E909/D909) * 100</f>
        <v>20.252747252747252</v>
      </c>
      <c r="P909">
        <f>E909/G909</f>
        <v>44.951219512195124</v>
      </c>
      <c r="Q909" t="str">
        <f t="shared" si="42"/>
        <v>theater</v>
      </c>
      <c r="R909" t="str">
        <f t="shared" si="43"/>
        <v>plays</v>
      </c>
      <c r="S909" s="11">
        <v>40660</v>
      </c>
      <c r="T909" s="9">
        <f t="shared" si="44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>(E910/D910) * 100</f>
        <v>319.24083769633506</v>
      </c>
      <c r="P910">
        <f>E910/G910</f>
        <v>30.99898322318251</v>
      </c>
      <c r="Q910" t="str">
        <f t="shared" si="42"/>
        <v>games</v>
      </c>
      <c r="R910" t="str">
        <f t="shared" si="43"/>
        <v>video games</v>
      </c>
      <c r="S910" s="11">
        <v>41031</v>
      </c>
      <c r="T910" s="9">
        <f t="shared" si="44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>(E911/D911) * 100</f>
        <v>478.94444444444446</v>
      </c>
      <c r="P911">
        <f>E911/G911</f>
        <v>107.7625</v>
      </c>
      <c r="Q911" t="str">
        <f t="shared" si="42"/>
        <v>theater</v>
      </c>
      <c r="R911" t="str">
        <f t="shared" si="43"/>
        <v>plays</v>
      </c>
      <c r="S911" s="11">
        <v>43255</v>
      </c>
      <c r="T911" s="9">
        <f t="shared" si="44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>(E912/D912) * 100</f>
        <v>19.556634304207122</v>
      </c>
      <c r="P912">
        <f>E912/G912</f>
        <v>102.07770270270271</v>
      </c>
      <c r="Q912" t="str">
        <f t="shared" si="42"/>
        <v>theater</v>
      </c>
      <c r="R912" t="str">
        <f t="shared" si="43"/>
        <v>plays</v>
      </c>
      <c r="S912" s="11">
        <v>42026</v>
      </c>
      <c r="T912" s="9">
        <f t="shared" si="44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>(E913/D913) * 100</f>
        <v>198.94827586206895</v>
      </c>
      <c r="P913">
        <f>E913/G913</f>
        <v>24.976190476190474</v>
      </c>
      <c r="Q913" t="str">
        <f t="shared" si="42"/>
        <v>technology</v>
      </c>
      <c r="R913" t="str">
        <f t="shared" si="43"/>
        <v>web</v>
      </c>
      <c r="S913" s="11">
        <v>43717</v>
      </c>
      <c r="T913" s="9">
        <f t="shared" si="44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>(E914/D914) * 100</f>
        <v>795</v>
      </c>
      <c r="P914">
        <f>E914/G914</f>
        <v>79.944134078212286</v>
      </c>
      <c r="Q914" t="str">
        <f t="shared" si="42"/>
        <v>film &amp; video</v>
      </c>
      <c r="R914" t="str">
        <f t="shared" si="43"/>
        <v>drama</v>
      </c>
      <c r="S914" s="11">
        <v>41157</v>
      </c>
      <c r="T914" s="9">
        <f t="shared" si="44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>(E915/D915) * 100</f>
        <v>50.621082621082621</v>
      </c>
      <c r="P915">
        <f>E915/G915</f>
        <v>67.946462715105156</v>
      </c>
      <c r="Q915" t="str">
        <f t="shared" si="42"/>
        <v>film &amp; video</v>
      </c>
      <c r="R915" t="str">
        <f t="shared" si="43"/>
        <v>drama</v>
      </c>
      <c r="S915" s="11">
        <v>43597</v>
      </c>
      <c r="T915" s="9">
        <f t="shared" si="44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>(E916/D916) * 100</f>
        <v>57.4375</v>
      </c>
      <c r="P916">
        <f>E916/G916</f>
        <v>26.070921985815602</v>
      </c>
      <c r="Q916" t="str">
        <f t="shared" si="42"/>
        <v>theater</v>
      </c>
      <c r="R916" t="str">
        <f t="shared" si="43"/>
        <v>plays</v>
      </c>
      <c r="S916" s="11">
        <v>41490</v>
      </c>
      <c r="T916" s="9">
        <f t="shared" si="44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>(E917/D917) * 100</f>
        <v>155.62827640984909</v>
      </c>
      <c r="P917">
        <f>E917/G917</f>
        <v>105.0032154340836</v>
      </c>
      <c r="Q917" t="str">
        <f t="shared" si="42"/>
        <v>film &amp; video</v>
      </c>
      <c r="R917" t="str">
        <f t="shared" si="43"/>
        <v>television</v>
      </c>
      <c r="S917" s="11">
        <v>42976</v>
      </c>
      <c r="T917" s="9">
        <f t="shared" si="44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>(E918/D918) * 100</f>
        <v>36.297297297297298</v>
      </c>
      <c r="P918">
        <f>E918/G918</f>
        <v>25.826923076923077</v>
      </c>
      <c r="Q918" t="str">
        <f t="shared" si="42"/>
        <v>photography</v>
      </c>
      <c r="R918" t="str">
        <f t="shared" si="43"/>
        <v>photography books</v>
      </c>
      <c r="S918" s="11">
        <v>41991</v>
      </c>
      <c r="T918" s="9">
        <f t="shared" si="44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>(E919/D919) * 100</f>
        <v>58.25</v>
      </c>
      <c r="P919">
        <f>E919/G919</f>
        <v>77.666666666666671</v>
      </c>
      <c r="Q919" t="str">
        <f t="shared" si="42"/>
        <v>film &amp; video</v>
      </c>
      <c r="R919" t="str">
        <f t="shared" si="43"/>
        <v>shorts</v>
      </c>
      <c r="S919" s="11">
        <v>40722</v>
      </c>
      <c r="T919" s="9">
        <f t="shared" si="44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>(E920/D920) * 100</f>
        <v>237.39473684210526</v>
      </c>
      <c r="P920">
        <f>E920/G920</f>
        <v>57.82692307692308</v>
      </c>
      <c r="Q920" t="str">
        <f t="shared" si="42"/>
        <v>publishing</v>
      </c>
      <c r="R920" t="str">
        <f t="shared" si="43"/>
        <v>radio &amp; podcasts</v>
      </c>
      <c r="S920" s="11">
        <v>41117</v>
      </c>
      <c r="T920" s="9">
        <f t="shared" si="44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>(E921/D921) * 100</f>
        <v>58.75</v>
      </c>
      <c r="P921">
        <f>E921/G921</f>
        <v>92.955555555555549</v>
      </c>
      <c r="Q921" t="str">
        <f t="shared" si="42"/>
        <v>theater</v>
      </c>
      <c r="R921" t="str">
        <f t="shared" si="43"/>
        <v>plays</v>
      </c>
      <c r="S921" s="11">
        <v>43022</v>
      </c>
      <c r="T921" s="9">
        <f t="shared" si="44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>(E922/D922) * 100</f>
        <v>182.56603773584905</v>
      </c>
      <c r="P922">
        <f>E922/G922</f>
        <v>37.945098039215686</v>
      </c>
      <c r="Q922" t="str">
        <f t="shared" si="42"/>
        <v>film &amp; video</v>
      </c>
      <c r="R922" t="str">
        <f t="shared" si="43"/>
        <v>animation</v>
      </c>
      <c r="S922" s="11">
        <v>43503</v>
      </c>
      <c r="T922" s="9">
        <f t="shared" si="44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>(E923/D923) * 100</f>
        <v>0.75436408977556113</v>
      </c>
      <c r="P923">
        <f>E923/G923</f>
        <v>31.842105263157894</v>
      </c>
      <c r="Q923" t="str">
        <f t="shared" si="42"/>
        <v>technology</v>
      </c>
      <c r="R923" t="str">
        <f t="shared" si="43"/>
        <v>web</v>
      </c>
      <c r="S923" s="11">
        <v>40951</v>
      </c>
      <c r="T923" s="9">
        <f t="shared" si="44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>(E924/D924) * 100</f>
        <v>175.95330739299609</v>
      </c>
      <c r="P924">
        <f>E924/G924</f>
        <v>40</v>
      </c>
      <c r="Q924" t="str">
        <f t="shared" si="42"/>
        <v>music</v>
      </c>
      <c r="R924" t="str">
        <f t="shared" si="43"/>
        <v>world music</v>
      </c>
      <c r="S924" s="11">
        <v>43443</v>
      </c>
      <c r="T924" s="9">
        <f t="shared" si="44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>(E925/D925) * 100</f>
        <v>237.88235294117646</v>
      </c>
      <c r="P925">
        <f>E925/G925</f>
        <v>101.1</v>
      </c>
      <c r="Q925" t="str">
        <f t="shared" si="42"/>
        <v>theater</v>
      </c>
      <c r="R925" t="str">
        <f t="shared" si="43"/>
        <v>plays</v>
      </c>
      <c r="S925" s="11">
        <v>40373</v>
      </c>
      <c r="T925" s="9">
        <f t="shared" si="44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>(E926/D926) * 100</f>
        <v>488.05076142131981</v>
      </c>
      <c r="P926">
        <f>E926/G926</f>
        <v>84.006989951944078</v>
      </c>
      <c r="Q926" t="str">
        <f t="shared" si="42"/>
        <v>theater</v>
      </c>
      <c r="R926" t="str">
        <f t="shared" si="43"/>
        <v>plays</v>
      </c>
      <c r="S926" s="11">
        <v>43769</v>
      </c>
      <c r="T926" s="9">
        <f t="shared" si="44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>(E927/D927) * 100</f>
        <v>224.06666666666669</v>
      </c>
      <c r="P927">
        <f>E927/G927</f>
        <v>103.41538461538461</v>
      </c>
      <c r="Q927" t="str">
        <f t="shared" si="42"/>
        <v>theater</v>
      </c>
      <c r="R927" t="str">
        <f t="shared" si="43"/>
        <v>plays</v>
      </c>
      <c r="S927" s="11">
        <v>43000</v>
      </c>
      <c r="T927" s="9">
        <f t="shared" si="44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>(E928/D928) * 100</f>
        <v>18.126436781609197</v>
      </c>
      <c r="P928">
        <f>E928/G928</f>
        <v>105.13333333333334</v>
      </c>
      <c r="Q928" t="str">
        <f t="shared" si="42"/>
        <v>food</v>
      </c>
      <c r="R928" t="str">
        <f t="shared" si="43"/>
        <v>food trucks</v>
      </c>
      <c r="S928" s="11">
        <v>42502</v>
      </c>
      <c r="T928" s="9">
        <f t="shared" si="44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>(E929/D929) * 100</f>
        <v>45.847222222222221</v>
      </c>
      <c r="P929">
        <f>E929/G929</f>
        <v>89.21621621621621</v>
      </c>
      <c r="Q929" t="str">
        <f t="shared" si="42"/>
        <v>theater</v>
      </c>
      <c r="R929" t="str">
        <f t="shared" si="43"/>
        <v>plays</v>
      </c>
      <c r="S929" s="11">
        <v>41102</v>
      </c>
      <c r="T929" s="9">
        <f t="shared" si="44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>(E930/D930) * 100</f>
        <v>117.31541218637993</v>
      </c>
      <c r="P930">
        <f>E930/G930</f>
        <v>51.995234312946785</v>
      </c>
      <c r="Q930" t="str">
        <f t="shared" si="42"/>
        <v>technology</v>
      </c>
      <c r="R930" t="str">
        <f t="shared" si="43"/>
        <v>web</v>
      </c>
      <c r="S930" s="11">
        <v>41637</v>
      </c>
      <c r="T930" s="9">
        <f t="shared" si="44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>(E931/D931) * 100</f>
        <v>217.30909090909088</v>
      </c>
      <c r="P931">
        <f>E931/G931</f>
        <v>64.956521739130437</v>
      </c>
      <c r="Q931" t="str">
        <f t="shared" si="42"/>
        <v>theater</v>
      </c>
      <c r="R931" t="str">
        <f t="shared" si="43"/>
        <v>plays</v>
      </c>
      <c r="S931" s="11">
        <v>42858</v>
      </c>
      <c r="T931" s="9">
        <f t="shared" si="44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>(E932/D932) * 100</f>
        <v>112.28571428571428</v>
      </c>
      <c r="P932">
        <f>E932/G932</f>
        <v>46.235294117647058</v>
      </c>
      <c r="Q932" t="str">
        <f t="shared" si="42"/>
        <v>theater</v>
      </c>
      <c r="R932" t="str">
        <f t="shared" si="43"/>
        <v>plays</v>
      </c>
      <c r="S932" s="11">
        <v>42060</v>
      </c>
      <c r="T932" s="9">
        <f t="shared" si="44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>(E933/D933) * 100</f>
        <v>72.51898734177216</v>
      </c>
      <c r="P933">
        <f>E933/G933</f>
        <v>51.151785714285715</v>
      </c>
      <c r="Q933" t="str">
        <f t="shared" si="42"/>
        <v>theater</v>
      </c>
      <c r="R933" t="str">
        <f t="shared" si="43"/>
        <v>plays</v>
      </c>
      <c r="S933" s="11">
        <v>41818</v>
      </c>
      <c r="T933" s="9">
        <f t="shared" si="44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>(E934/D934) * 100</f>
        <v>212.30434782608697</v>
      </c>
      <c r="P934">
        <f>E934/G934</f>
        <v>33.909722222222221</v>
      </c>
      <c r="Q934" t="str">
        <f t="shared" si="42"/>
        <v>music</v>
      </c>
      <c r="R934" t="str">
        <f t="shared" si="43"/>
        <v>rock</v>
      </c>
      <c r="S934" s="11">
        <v>41709</v>
      </c>
      <c r="T934" s="9">
        <f t="shared" si="44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>(E935/D935) * 100</f>
        <v>239.74657534246577</v>
      </c>
      <c r="P935">
        <f>E935/G935</f>
        <v>92.016298633017882</v>
      </c>
      <c r="Q935" t="str">
        <f t="shared" si="42"/>
        <v>theater</v>
      </c>
      <c r="R935" t="str">
        <f t="shared" si="43"/>
        <v>plays</v>
      </c>
      <c r="S935" s="11">
        <v>41372</v>
      </c>
      <c r="T935" s="9">
        <f t="shared" si="44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>(E936/D936) * 100</f>
        <v>181.93548387096774</v>
      </c>
      <c r="P936">
        <f>E936/G936</f>
        <v>107.42857142857143</v>
      </c>
      <c r="Q936" t="str">
        <f t="shared" si="42"/>
        <v>theater</v>
      </c>
      <c r="R936" t="str">
        <f t="shared" si="43"/>
        <v>plays</v>
      </c>
      <c r="S936" s="11">
        <v>42422</v>
      </c>
      <c r="T936" s="9">
        <f t="shared" si="44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>(E937/D937) * 100</f>
        <v>164.13114754098362</v>
      </c>
      <c r="P937">
        <f>E937/G937</f>
        <v>75.848484848484844</v>
      </c>
      <c r="Q937" t="str">
        <f t="shared" si="42"/>
        <v>theater</v>
      </c>
      <c r="R937" t="str">
        <f t="shared" si="43"/>
        <v>plays</v>
      </c>
      <c r="S937" s="11">
        <v>42209</v>
      </c>
      <c r="T937" s="9">
        <f t="shared" si="44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>(E938/D938) * 100</f>
        <v>1.6375968992248062</v>
      </c>
      <c r="P938">
        <f>E938/G938</f>
        <v>80.476190476190482</v>
      </c>
      <c r="Q938" t="str">
        <f t="shared" si="42"/>
        <v>theater</v>
      </c>
      <c r="R938" t="str">
        <f t="shared" si="43"/>
        <v>plays</v>
      </c>
      <c r="S938" s="11">
        <v>43668</v>
      </c>
      <c r="T938" s="9">
        <f t="shared" si="44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>(E939/D939) * 100</f>
        <v>49.64385964912281</v>
      </c>
      <c r="P939">
        <f>E939/G939</f>
        <v>86.978483606557376</v>
      </c>
      <c r="Q939" t="str">
        <f t="shared" si="42"/>
        <v>film &amp; video</v>
      </c>
      <c r="R939" t="str">
        <f t="shared" si="43"/>
        <v>documentary</v>
      </c>
      <c r="S939" s="11">
        <v>42334</v>
      </c>
      <c r="T939" s="9">
        <f t="shared" si="44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>(E940/D940) * 100</f>
        <v>109.70652173913042</v>
      </c>
      <c r="P940">
        <f>E940/G940</f>
        <v>105.13541666666667</v>
      </c>
      <c r="Q940" t="str">
        <f t="shared" si="42"/>
        <v>publishing</v>
      </c>
      <c r="R940" t="str">
        <f t="shared" si="43"/>
        <v>fiction</v>
      </c>
      <c r="S940" s="11">
        <v>43263</v>
      </c>
      <c r="T940" s="9">
        <f t="shared" si="44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>(E941/D941) * 100</f>
        <v>49.217948717948715</v>
      </c>
      <c r="P941">
        <f>E941/G941</f>
        <v>57.298507462686565</v>
      </c>
      <c r="Q941" t="str">
        <f t="shared" si="42"/>
        <v>games</v>
      </c>
      <c r="R941" t="str">
        <f t="shared" si="43"/>
        <v>video games</v>
      </c>
      <c r="S941" s="11">
        <v>40670</v>
      </c>
      <c r="T941" s="9">
        <f t="shared" si="44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>(E942/D942) * 100</f>
        <v>62.232323232323225</v>
      </c>
      <c r="P942">
        <f>E942/G942</f>
        <v>93.348484848484844</v>
      </c>
      <c r="Q942" t="str">
        <f t="shared" si="42"/>
        <v>technology</v>
      </c>
      <c r="R942" t="str">
        <f t="shared" si="43"/>
        <v>web</v>
      </c>
      <c r="S942" s="11">
        <v>41244</v>
      </c>
      <c r="T942" s="9">
        <f t="shared" si="44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>(E943/D943) * 100</f>
        <v>13.05813953488372</v>
      </c>
      <c r="P943">
        <f>E943/G943</f>
        <v>71.987179487179489</v>
      </c>
      <c r="Q943" t="str">
        <f t="shared" si="42"/>
        <v>theater</v>
      </c>
      <c r="R943" t="str">
        <f t="shared" si="43"/>
        <v>plays</v>
      </c>
      <c r="S943" s="11">
        <v>40552</v>
      </c>
      <c r="T943" s="9">
        <f t="shared" si="44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>(E944/D944) * 100</f>
        <v>64.635416666666671</v>
      </c>
      <c r="P944">
        <f>E944/G944</f>
        <v>92.611940298507463</v>
      </c>
      <c r="Q944" t="str">
        <f t="shared" si="42"/>
        <v>theater</v>
      </c>
      <c r="R944" t="str">
        <f t="shared" si="43"/>
        <v>plays</v>
      </c>
      <c r="S944" s="11">
        <v>40568</v>
      </c>
      <c r="T944" s="9">
        <f t="shared" si="44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>(E945/D945) * 100</f>
        <v>159.58666666666667</v>
      </c>
      <c r="P945">
        <f>E945/G945</f>
        <v>104.99122807017544</v>
      </c>
      <c r="Q945" t="str">
        <f t="shared" si="42"/>
        <v>food</v>
      </c>
      <c r="R945" t="str">
        <f t="shared" si="43"/>
        <v>food trucks</v>
      </c>
      <c r="S945" s="11">
        <v>41906</v>
      </c>
      <c r="T945" s="9">
        <f t="shared" si="44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>(E946/D946) * 100</f>
        <v>81.42</v>
      </c>
      <c r="P946">
        <f>E946/G946</f>
        <v>30.958174904942965</v>
      </c>
      <c r="Q946" t="str">
        <f t="shared" si="42"/>
        <v>photography</v>
      </c>
      <c r="R946" t="str">
        <f t="shared" si="43"/>
        <v>photography books</v>
      </c>
      <c r="S946" s="11">
        <v>42776</v>
      </c>
      <c r="T946" s="9">
        <f t="shared" si="44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>(E947/D947) * 100</f>
        <v>32.444767441860463</v>
      </c>
      <c r="P947">
        <f>E947/G947</f>
        <v>33.001182732111175</v>
      </c>
      <c r="Q947" t="str">
        <f t="shared" si="42"/>
        <v>photography</v>
      </c>
      <c r="R947" t="str">
        <f t="shared" si="43"/>
        <v>photography books</v>
      </c>
      <c r="S947" s="11">
        <v>41004</v>
      </c>
      <c r="T947" s="9">
        <f t="shared" si="44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>(E948/D948) * 100</f>
        <v>9.9141184124918666</v>
      </c>
      <c r="P948">
        <f>E948/G948</f>
        <v>84.187845303867405</v>
      </c>
      <c r="Q948" t="str">
        <f t="shared" si="42"/>
        <v>theater</v>
      </c>
      <c r="R948" t="str">
        <f t="shared" si="43"/>
        <v>plays</v>
      </c>
      <c r="S948" s="11">
        <v>40710</v>
      </c>
      <c r="T948" s="9">
        <f t="shared" si="44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>(E949/D949) * 100</f>
        <v>26.694444444444443</v>
      </c>
      <c r="P949">
        <f>E949/G949</f>
        <v>73.92307692307692</v>
      </c>
      <c r="Q949" t="str">
        <f t="shared" si="42"/>
        <v>theater</v>
      </c>
      <c r="R949" t="str">
        <f t="shared" si="43"/>
        <v>plays</v>
      </c>
      <c r="S949" s="11">
        <v>41908</v>
      </c>
      <c r="T949" s="9">
        <f t="shared" si="44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>(E950/D950) * 100</f>
        <v>62.957446808510639</v>
      </c>
      <c r="P950">
        <f>E950/G950</f>
        <v>36.987499999999997</v>
      </c>
      <c r="Q950" t="str">
        <f t="shared" si="42"/>
        <v>film &amp; video</v>
      </c>
      <c r="R950" t="str">
        <f t="shared" si="43"/>
        <v>documentary</v>
      </c>
      <c r="S950" s="11">
        <v>41985</v>
      </c>
      <c r="T950" s="9">
        <f t="shared" si="44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>(E951/D951) * 100</f>
        <v>161.35593220338984</v>
      </c>
      <c r="P951">
        <f>E951/G951</f>
        <v>46.896551724137929</v>
      </c>
      <c r="Q951" t="str">
        <f t="shared" si="42"/>
        <v>technology</v>
      </c>
      <c r="R951" t="str">
        <f t="shared" si="43"/>
        <v>web</v>
      </c>
      <c r="S951" s="11">
        <v>42112</v>
      </c>
      <c r="T951" s="9">
        <f t="shared" si="44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>(E952/D952) * 100</f>
        <v>5</v>
      </c>
      <c r="P952">
        <f>E952/G952</f>
        <v>5</v>
      </c>
      <c r="Q952" t="str">
        <f t="shared" si="42"/>
        <v>theater</v>
      </c>
      <c r="R952" t="str">
        <f t="shared" si="43"/>
        <v>plays</v>
      </c>
      <c r="S952" s="11">
        <v>43571</v>
      </c>
      <c r="T952" s="9">
        <f t="shared" si="44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>(E953/D953) * 100</f>
        <v>1096.9379310344827</v>
      </c>
      <c r="P953">
        <f>E953/G953</f>
        <v>102.02437459910199</v>
      </c>
      <c r="Q953" t="str">
        <f t="shared" si="42"/>
        <v>music</v>
      </c>
      <c r="R953" t="str">
        <f t="shared" si="43"/>
        <v>rock</v>
      </c>
      <c r="S953" s="11">
        <v>42730</v>
      </c>
      <c r="T953" s="9">
        <f t="shared" si="44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>(E954/D954) * 100</f>
        <v>70.094158075601371</v>
      </c>
      <c r="P954">
        <f>E954/G954</f>
        <v>45.007502206531335</v>
      </c>
      <c r="Q954" t="str">
        <f t="shared" si="42"/>
        <v>film &amp; video</v>
      </c>
      <c r="R954" t="str">
        <f t="shared" si="43"/>
        <v>documentary</v>
      </c>
      <c r="S954" s="11">
        <v>42591</v>
      </c>
      <c r="T954" s="9">
        <f t="shared" si="44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>(E955/D955) * 100</f>
        <v>60</v>
      </c>
      <c r="P955">
        <f>E955/G955</f>
        <v>94.285714285714292</v>
      </c>
      <c r="Q955" t="str">
        <f t="shared" si="42"/>
        <v>film &amp; video</v>
      </c>
      <c r="R955" t="str">
        <f t="shared" si="43"/>
        <v>science fiction</v>
      </c>
      <c r="S955" s="11">
        <v>42358</v>
      </c>
      <c r="T955" s="9">
        <f t="shared" si="44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>(E956/D956) * 100</f>
        <v>367.0985915492958</v>
      </c>
      <c r="P956">
        <f>E956/G956</f>
        <v>101.02325581395348</v>
      </c>
      <c r="Q956" t="str">
        <f t="shared" si="42"/>
        <v>technology</v>
      </c>
      <c r="R956" t="str">
        <f t="shared" si="43"/>
        <v>web</v>
      </c>
      <c r="S956" s="11">
        <v>41174</v>
      </c>
      <c r="T956" s="9">
        <f t="shared" si="44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>(E957/D957) * 100</f>
        <v>1109</v>
      </c>
      <c r="P957">
        <f>E957/G957</f>
        <v>97.037499999999994</v>
      </c>
      <c r="Q957" t="str">
        <f t="shared" si="42"/>
        <v>theater</v>
      </c>
      <c r="R957" t="str">
        <f t="shared" si="43"/>
        <v>plays</v>
      </c>
      <c r="S957" s="11">
        <v>41238</v>
      </c>
      <c r="T957" s="9">
        <f t="shared" si="44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>(E958/D958) * 100</f>
        <v>19.028784648187631</v>
      </c>
      <c r="P958">
        <f>E958/G958</f>
        <v>43.00963855421687</v>
      </c>
      <c r="Q958" t="str">
        <f t="shared" si="42"/>
        <v>film &amp; video</v>
      </c>
      <c r="R958" t="str">
        <f t="shared" si="43"/>
        <v>science fiction</v>
      </c>
      <c r="S958" s="11">
        <v>42360</v>
      </c>
      <c r="T958" s="9">
        <f t="shared" si="44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>(E959/D959) * 100</f>
        <v>126.87755102040816</v>
      </c>
      <c r="P959">
        <f>E959/G959</f>
        <v>94.916030534351151</v>
      </c>
      <c r="Q959" t="str">
        <f t="shared" si="42"/>
        <v>theater</v>
      </c>
      <c r="R959" t="str">
        <f t="shared" si="43"/>
        <v>plays</v>
      </c>
      <c r="S959" s="11">
        <v>40955</v>
      </c>
      <c r="T959" s="9">
        <f t="shared" si="44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>(E960/D960) * 100</f>
        <v>734.63636363636363</v>
      </c>
      <c r="P960">
        <f>E960/G960</f>
        <v>72.151785714285708</v>
      </c>
      <c r="Q960" t="str">
        <f t="shared" si="42"/>
        <v>film &amp; video</v>
      </c>
      <c r="R960" t="str">
        <f t="shared" si="43"/>
        <v>animation</v>
      </c>
      <c r="S960" s="11">
        <v>40350</v>
      </c>
      <c r="T960" s="9">
        <f t="shared" si="44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>(E961/D961) * 100</f>
        <v>4.5731034482758623</v>
      </c>
      <c r="P961">
        <f>E961/G961</f>
        <v>51.007692307692309</v>
      </c>
      <c r="Q961" t="str">
        <f t="shared" si="42"/>
        <v>publishing</v>
      </c>
      <c r="R961" t="str">
        <f t="shared" si="43"/>
        <v>translations</v>
      </c>
      <c r="S961" s="11">
        <v>40357</v>
      </c>
      <c r="T961" s="9">
        <f t="shared" si="44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>(E962/D962) * 100</f>
        <v>85.054545454545448</v>
      </c>
      <c r="P962">
        <f>E962/G962</f>
        <v>85.054545454545448</v>
      </c>
      <c r="Q962" t="str">
        <f t="shared" si="42"/>
        <v>technology</v>
      </c>
      <c r="R962" t="str">
        <f t="shared" si="43"/>
        <v>web</v>
      </c>
      <c r="S962" s="11">
        <v>42408</v>
      </c>
      <c r="T962" s="9">
        <f t="shared" si="44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>(E963/D963) * 100</f>
        <v>119.29824561403508</v>
      </c>
      <c r="P963">
        <f>E963/G963</f>
        <v>43.87096774193548</v>
      </c>
      <c r="Q963" t="str">
        <f t="shared" ref="Q963:Q1002" si="45">LEFT(N963,FIND("/",N963)-1)</f>
        <v>publishing</v>
      </c>
      <c r="R963" t="str">
        <f t="shared" ref="R963:R1002" si="46">MID(N963,FIND("/",N963)+1,LEN(N963)-FIND("/",N963))</f>
        <v>translations</v>
      </c>
      <c r="S963" s="11">
        <v>40591</v>
      </c>
      <c r="T963" s="9">
        <f t="shared" ref="T963:T1002" si="47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>(E964/D964) * 100</f>
        <v>296.02777777777777</v>
      </c>
      <c r="P964">
        <f>E964/G964</f>
        <v>40.063909774436091</v>
      </c>
      <c r="Q964" t="str">
        <f t="shared" si="45"/>
        <v>food</v>
      </c>
      <c r="R964" t="str">
        <f t="shared" si="46"/>
        <v>food trucks</v>
      </c>
      <c r="S964" s="11">
        <v>41592</v>
      </c>
      <c r="T964" s="9">
        <f t="shared" si="47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>(E965/D965) * 100</f>
        <v>84.694915254237287</v>
      </c>
      <c r="P965">
        <f>E965/G965</f>
        <v>43.833333333333336</v>
      </c>
      <c r="Q965" t="str">
        <f t="shared" si="45"/>
        <v>photography</v>
      </c>
      <c r="R965" t="str">
        <f t="shared" si="46"/>
        <v>photography books</v>
      </c>
      <c r="S965" s="11">
        <v>40607</v>
      </c>
      <c r="T965" s="9">
        <f t="shared" si="47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>(E966/D966) * 100</f>
        <v>355.7837837837838</v>
      </c>
      <c r="P966">
        <f>E966/G966</f>
        <v>84.92903225806451</v>
      </c>
      <c r="Q966" t="str">
        <f t="shared" si="45"/>
        <v>theater</v>
      </c>
      <c r="R966" t="str">
        <f t="shared" si="46"/>
        <v>plays</v>
      </c>
      <c r="S966" s="11">
        <v>42135</v>
      </c>
      <c r="T966" s="9">
        <f t="shared" si="47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>(E967/D967) * 100</f>
        <v>386.40909090909093</v>
      </c>
      <c r="P967">
        <f>E967/G967</f>
        <v>41.067632850241544</v>
      </c>
      <c r="Q967" t="str">
        <f t="shared" si="45"/>
        <v>music</v>
      </c>
      <c r="R967" t="str">
        <f t="shared" si="46"/>
        <v>rock</v>
      </c>
      <c r="S967" s="11">
        <v>40203</v>
      </c>
      <c r="T967" s="9">
        <f t="shared" si="47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>(E968/D968) * 100</f>
        <v>792.23529411764707</v>
      </c>
      <c r="P968">
        <f>E968/G968</f>
        <v>54.971428571428568</v>
      </c>
      <c r="Q968" t="str">
        <f t="shared" si="45"/>
        <v>theater</v>
      </c>
      <c r="R968" t="str">
        <f t="shared" si="46"/>
        <v>plays</v>
      </c>
      <c r="S968" s="11">
        <v>42901</v>
      </c>
      <c r="T968" s="9">
        <f t="shared" si="47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>(E969/D969) * 100</f>
        <v>137.03393665158373</v>
      </c>
      <c r="P969">
        <f>E969/G969</f>
        <v>77.010807374443743</v>
      </c>
      <c r="Q969" t="str">
        <f t="shared" si="45"/>
        <v>music</v>
      </c>
      <c r="R969" t="str">
        <f t="shared" si="46"/>
        <v>world music</v>
      </c>
      <c r="S969" s="11">
        <v>41005</v>
      </c>
      <c r="T969" s="9">
        <f t="shared" si="47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>(E970/D970) * 100</f>
        <v>338.20833333333337</v>
      </c>
      <c r="P970">
        <f>E970/G970</f>
        <v>71.201754385964918</v>
      </c>
      <c r="Q970" t="str">
        <f t="shared" si="45"/>
        <v>food</v>
      </c>
      <c r="R970" t="str">
        <f t="shared" si="46"/>
        <v>food trucks</v>
      </c>
      <c r="S970" s="11">
        <v>40544</v>
      </c>
      <c r="T970" s="9">
        <f t="shared" si="47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>(E971/D971) * 100</f>
        <v>108.22784810126582</v>
      </c>
      <c r="P971">
        <f>E971/G971</f>
        <v>91.935483870967744</v>
      </c>
      <c r="Q971" t="str">
        <f t="shared" si="45"/>
        <v>theater</v>
      </c>
      <c r="R971" t="str">
        <f t="shared" si="46"/>
        <v>plays</v>
      </c>
      <c r="S971" s="11">
        <v>43821</v>
      </c>
      <c r="T971" s="9">
        <f t="shared" si="47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>(E972/D972) * 100</f>
        <v>60.757639620653315</v>
      </c>
      <c r="P972">
        <f>E972/G972</f>
        <v>97.069023569023571</v>
      </c>
      <c r="Q972" t="str">
        <f t="shared" si="45"/>
        <v>theater</v>
      </c>
      <c r="R972" t="str">
        <f t="shared" si="46"/>
        <v>plays</v>
      </c>
      <c r="S972" s="11">
        <v>40672</v>
      </c>
      <c r="T972" s="9">
        <f t="shared" si="47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>(E973/D973) * 100</f>
        <v>27.725490196078432</v>
      </c>
      <c r="P973">
        <f>E973/G973</f>
        <v>58.916666666666664</v>
      </c>
      <c r="Q973" t="str">
        <f t="shared" si="45"/>
        <v>film &amp; video</v>
      </c>
      <c r="R973" t="str">
        <f t="shared" si="46"/>
        <v>television</v>
      </c>
      <c r="S973" s="11">
        <v>41555</v>
      </c>
      <c r="T973" s="9">
        <f t="shared" si="47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>(E974/D974) * 100</f>
        <v>228.3934426229508</v>
      </c>
      <c r="P974">
        <f>E974/G974</f>
        <v>58.015466983938133</v>
      </c>
      <c r="Q974" t="str">
        <f t="shared" si="45"/>
        <v>technology</v>
      </c>
      <c r="R974" t="str">
        <f t="shared" si="46"/>
        <v>web</v>
      </c>
      <c r="S974" s="11">
        <v>41792</v>
      </c>
      <c r="T974" s="9">
        <f t="shared" si="47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>(E975/D975) * 100</f>
        <v>21.615194054500414</v>
      </c>
      <c r="P975">
        <f>E975/G975</f>
        <v>103.87301587301587</v>
      </c>
      <c r="Q975" t="str">
        <f t="shared" si="45"/>
        <v>theater</v>
      </c>
      <c r="R975" t="str">
        <f t="shared" si="46"/>
        <v>plays</v>
      </c>
      <c r="S975" s="11">
        <v>40522</v>
      </c>
      <c r="T975" s="9">
        <f t="shared" si="47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>(E976/D976) * 100</f>
        <v>373.875</v>
      </c>
      <c r="P976">
        <f>E976/G976</f>
        <v>93.46875</v>
      </c>
      <c r="Q976" t="str">
        <f t="shared" si="45"/>
        <v>music</v>
      </c>
      <c r="R976" t="str">
        <f t="shared" si="46"/>
        <v>indie rock</v>
      </c>
      <c r="S976" s="11">
        <v>41412</v>
      </c>
      <c r="T976" s="9">
        <f t="shared" si="47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>(E977/D977) * 100</f>
        <v>154.92592592592592</v>
      </c>
      <c r="P977">
        <f>E977/G977</f>
        <v>61.970370370370368</v>
      </c>
      <c r="Q977" t="str">
        <f t="shared" si="45"/>
        <v>theater</v>
      </c>
      <c r="R977" t="str">
        <f t="shared" si="46"/>
        <v>plays</v>
      </c>
      <c r="S977" s="11">
        <v>42337</v>
      </c>
      <c r="T977" s="9">
        <f t="shared" si="47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>(E978/D978) * 100</f>
        <v>322.14999999999998</v>
      </c>
      <c r="P978">
        <f>E978/G978</f>
        <v>92.042857142857144</v>
      </c>
      <c r="Q978" t="str">
        <f t="shared" si="45"/>
        <v>theater</v>
      </c>
      <c r="R978" t="str">
        <f t="shared" si="46"/>
        <v>plays</v>
      </c>
      <c r="S978" s="11">
        <v>40571</v>
      </c>
      <c r="T978" s="9">
        <f t="shared" si="47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>(E979/D979) * 100</f>
        <v>73.957142857142856</v>
      </c>
      <c r="P979">
        <f>E979/G979</f>
        <v>77.268656716417908</v>
      </c>
      <c r="Q979" t="str">
        <f t="shared" si="45"/>
        <v>food</v>
      </c>
      <c r="R979" t="str">
        <f t="shared" si="46"/>
        <v>food trucks</v>
      </c>
      <c r="S979" s="11">
        <v>43138</v>
      </c>
      <c r="T979" s="9">
        <f t="shared" si="47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>(E980/D980) * 100</f>
        <v>864.1</v>
      </c>
      <c r="P980">
        <f>E980/G980</f>
        <v>93.923913043478265</v>
      </c>
      <c r="Q980" t="str">
        <f t="shared" si="45"/>
        <v>games</v>
      </c>
      <c r="R980" t="str">
        <f t="shared" si="46"/>
        <v>video games</v>
      </c>
      <c r="S980" s="11">
        <v>42686</v>
      </c>
      <c r="T980" s="9">
        <f t="shared" si="47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>(E981/D981) * 100</f>
        <v>143.26245847176079</v>
      </c>
      <c r="P981">
        <f>E981/G981</f>
        <v>84.969458128078813</v>
      </c>
      <c r="Q981" t="str">
        <f t="shared" si="45"/>
        <v>theater</v>
      </c>
      <c r="R981" t="str">
        <f t="shared" si="46"/>
        <v>plays</v>
      </c>
      <c r="S981" s="11">
        <v>42078</v>
      </c>
      <c r="T981" s="9">
        <f t="shared" si="47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>(E982/D982) * 100</f>
        <v>40.281762295081968</v>
      </c>
      <c r="P982">
        <f>E982/G982</f>
        <v>105.97035040431267</v>
      </c>
      <c r="Q982" t="str">
        <f t="shared" si="45"/>
        <v>publishing</v>
      </c>
      <c r="R982" t="str">
        <f t="shared" si="46"/>
        <v>nonfiction</v>
      </c>
      <c r="S982" s="11">
        <v>42307</v>
      </c>
      <c r="T982" s="9">
        <f t="shared" si="47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>(E983/D983) * 100</f>
        <v>178.22388059701493</v>
      </c>
      <c r="P983">
        <f>E983/G983</f>
        <v>36.969040247678016</v>
      </c>
      <c r="Q983" t="str">
        <f t="shared" si="45"/>
        <v>technology</v>
      </c>
      <c r="R983" t="str">
        <f t="shared" si="46"/>
        <v>web</v>
      </c>
      <c r="S983" s="11">
        <v>43094</v>
      </c>
      <c r="T983" s="9">
        <f t="shared" si="47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>(E984/D984) * 100</f>
        <v>84.930555555555557</v>
      </c>
      <c r="P984">
        <f>E984/G984</f>
        <v>81.533333333333331</v>
      </c>
      <c r="Q984" t="str">
        <f t="shared" si="45"/>
        <v>film &amp; video</v>
      </c>
      <c r="R984" t="str">
        <f t="shared" si="46"/>
        <v>documentary</v>
      </c>
      <c r="S984" s="11">
        <v>40743</v>
      </c>
      <c r="T984" s="9">
        <f t="shared" si="47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>(E985/D985) * 100</f>
        <v>145.93648334624322</v>
      </c>
      <c r="P985">
        <f>E985/G985</f>
        <v>80.999140154772135</v>
      </c>
      <c r="Q985" t="str">
        <f t="shared" si="45"/>
        <v>film &amp; video</v>
      </c>
      <c r="R985" t="str">
        <f t="shared" si="46"/>
        <v>documentary</v>
      </c>
      <c r="S985" s="11">
        <v>43681</v>
      </c>
      <c r="T985" s="9">
        <f t="shared" si="47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>(E986/D986) * 100</f>
        <v>152.46153846153848</v>
      </c>
      <c r="P986">
        <f>E986/G986</f>
        <v>26.010498687664043</v>
      </c>
      <c r="Q986" t="str">
        <f t="shared" si="45"/>
        <v>theater</v>
      </c>
      <c r="R986" t="str">
        <f t="shared" si="46"/>
        <v>plays</v>
      </c>
      <c r="S986" s="11">
        <v>43716</v>
      </c>
      <c r="T986" s="9">
        <f t="shared" si="47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>(E987/D987) * 100</f>
        <v>67.129542790152414</v>
      </c>
      <c r="P987">
        <f>E987/G987</f>
        <v>25.998410896708286</v>
      </c>
      <c r="Q987" t="str">
        <f t="shared" si="45"/>
        <v>music</v>
      </c>
      <c r="R987" t="str">
        <f t="shared" si="46"/>
        <v>rock</v>
      </c>
      <c r="S987" s="11">
        <v>41614</v>
      </c>
      <c r="T987" s="9">
        <f t="shared" si="47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>(E988/D988) * 100</f>
        <v>40.307692307692307</v>
      </c>
      <c r="P988">
        <f>E988/G988</f>
        <v>34.173913043478258</v>
      </c>
      <c r="Q988" t="str">
        <f t="shared" si="45"/>
        <v>music</v>
      </c>
      <c r="R988" t="str">
        <f t="shared" si="46"/>
        <v>rock</v>
      </c>
      <c r="S988" s="11">
        <v>40638</v>
      </c>
      <c r="T988" s="9">
        <f t="shared" si="47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>(E989/D989) * 100</f>
        <v>216.79032258064518</v>
      </c>
      <c r="P989">
        <f>E989/G989</f>
        <v>28.002083333333335</v>
      </c>
      <c r="Q989" t="str">
        <f t="shared" si="45"/>
        <v>film &amp; video</v>
      </c>
      <c r="R989" t="str">
        <f t="shared" si="46"/>
        <v>documentary</v>
      </c>
      <c r="S989" s="11">
        <v>42852</v>
      </c>
      <c r="T989" s="9">
        <f t="shared" si="47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>(E990/D990) * 100</f>
        <v>52.117021276595743</v>
      </c>
      <c r="P990">
        <f>E990/G990</f>
        <v>76.546875</v>
      </c>
      <c r="Q990" t="str">
        <f t="shared" si="45"/>
        <v>publishing</v>
      </c>
      <c r="R990" t="str">
        <f t="shared" si="46"/>
        <v>radio &amp; podcasts</v>
      </c>
      <c r="S990" s="11">
        <v>42686</v>
      </c>
      <c r="T990" s="9">
        <f t="shared" si="47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>(E991/D991) * 100</f>
        <v>499.58333333333337</v>
      </c>
      <c r="P991">
        <f>E991/G991</f>
        <v>53.053097345132741</v>
      </c>
      <c r="Q991" t="str">
        <f t="shared" si="45"/>
        <v>publishing</v>
      </c>
      <c r="R991" t="str">
        <f t="shared" si="46"/>
        <v>translations</v>
      </c>
      <c r="S991" s="11">
        <v>43571</v>
      </c>
      <c r="T991" s="9">
        <f t="shared" si="47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>(E992/D992) * 100</f>
        <v>87.679487179487182</v>
      </c>
      <c r="P992">
        <f>E992/G992</f>
        <v>106.859375</v>
      </c>
      <c r="Q992" t="str">
        <f t="shared" si="45"/>
        <v>film &amp; video</v>
      </c>
      <c r="R992" t="str">
        <f t="shared" si="46"/>
        <v>drama</v>
      </c>
      <c r="S992" s="11">
        <v>42432</v>
      </c>
      <c r="T992" s="9">
        <f t="shared" si="47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>(E993/D993) * 100</f>
        <v>113.17346938775511</v>
      </c>
      <c r="P993">
        <f>E993/G993</f>
        <v>46.020746887966808</v>
      </c>
      <c r="Q993" t="str">
        <f t="shared" si="45"/>
        <v>music</v>
      </c>
      <c r="R993" t="str">
        <f t="shared" si="46"/>
        <v>rock</v>
      </c>
      <c r="S993" s="11">
        <v>41907</v>
      </c>
      <c r="T993" s="9">
        <f t="shared" si="47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>(E994/D994) * 100</f>
        <v>426.54838709677421</v>
      </c>
      <c r="P994">
        <f>E994/G994</f>
        <v>100.17424242424242</v>
      </c>
      <c r="Q994" t="str">
        <f t="shared" si="45"/>
        <v>film &amp; video</v>
      </c>
      <c r="R994" t="str">
        <f t="shared" si="46"/>
        <v>drama</v>
      </c>
      <c r="S994" s="11">
        <v>43227</v>
      </c>
      <c r="T994" s="9">
        <f t="shared" si="47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>(E995/D995) * 100</f>
        <v>77.632653061224488</v>
      </c>
      <c r="P995">
        <f>E995/G995</f>
        <v>101.44</v>
      </c>
      <c r="Q995" t="str">
        <f t="shared" si="45"/>
        <v>photography</v>
      </c>
      <c r="R995" t="str">
        <f t="shared" si="46"/>
        <v>photography books</v>
      </c>
      <c r="S995" s="11">
        <v>42362</v>
      </c>
      <c r="T995" s="9">
        <f t="shared" si="47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>(E996/D996) * 100</f>
        <v>52.496810772501767</v>
      </c>
      <c r="P996">
        <f>E996/G996</f>
        <v>87.972684085510693</v>
      </c>
      <c r="Q996" t="str">
        <f t="shared" si="45"/>
        <v>publishing</v>
      </c>
      <c r="R996" t="str">
        <f t="shared" si="46"/>
        <v>translations</v>
      </c>
      <c r="S996" s="11">
        <v>41929</v>
      </c>
      <c r="T996" s="9">
        <f t="shared" si="47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>(E997/D997) * 100</f>
        <v>157.46762589928059</v>
      </c>
      <c r="P997">
        <f>E997/G997</f>
        <v>74.995594713656388</v>
      </c>
      <c r="Q997" t="str">
        <f t="shared" si="45"/>
        <v>food</v>
      </c>
      <c r="R997" t="str">
        <f t="shared" si="46"/>
        <v>food trucks</v>
      </c>
      <c r="S997" s="11">
        <v>43408</v>
      </c>
      <c r="T997" s="9">
        <f t="shared" si="47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>(E998/D998) * 100</f>
        <v>72.939393939393938</v>
      </c>
      <c r="P998">
        <f>E998/G998</f>
        <v>42.982142857142854</v>
      </c>
      <c r="Q998" t="str">
        <f t="shared" si="45"/>
        <v>theater</v>
      </c>
      <c r="R998" t="str">
        <f t="shared" si="46"/>
        <v>plays</v>
      </c>
      <c r="S998" s="11">
        <v>41276</v>
      </c>
      <c r="T998" s="9">
        <f t="shared" si="47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>(E999/D999) * 100</f>
        <v>60.565789473684205</v>
      </c>
      <c r="P999">
        <f>E999/G999</f>
        <v>33.115107913669064</v>
      </c>
      <c r="Q999" t="str">
        <f t="shared" si="45"/>
        <v>theater</v>
      </c>
      <c r="R999" t="str">
        <f t="shared" si="46"/>
        <v>plays</v>
      </c>
      <c r="S999" s="11">
        <v>41659</v>
      </c>
      <c r="T999" s="9">
        <f t="shared" si="47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>(E1000/D1000) * 100</f>
        <v>56.791291291291287</v>
      </c>
      <c r="P1000">
        <f>E1000/G1000</f>
        <v>101.13101604278074</v>
      </c>
      <c r="Q1000" t="str">
        <f t="shared" si="45"/>
        <v>music</v>
      </c>
      <c r="R1000" t="str">
        <f t="shared" si="46"/>
        <v>indie rock</v>
      </c>
      <c r="S1000" s="11">
        <v>40220</v>
      </c>
      <c r="T1000" s="9">
        <f t="shared" si="47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>(E1001/D1001) * 100</f>
        <v>56.542754275427541</v>
      </c>
      <c r="P1001">
        <f>E1001/G1001</f>
        <v>55.98841354723708</v>
      </c>
      <c r="Q1001" t="str">
        <f t="shared" si="45"/>
        <v>food</v>
      </c>
      <c r="R1001" t="str">
        <f t="shared" si="46"/>
        <v>food trucks</v>
      </c>
      <c r="S1001" s="11">
        <v>42550</v>
      </c>
      <c r="T1001" s="9">
        <f t="shared" si="47"/>
        <v>42557.208333333328</v>
      </c>
    </row>
    <row r="1002" spans="1:20" x14ac:dyDescent="0.2">
      <c r="O1002" t="e">
        <f>(E1002/D1002) * 100</f>
        <v>#DIV/0!</v>
      </c>
      <c r="P1002" t="e">
        <f>E1002/G1002</f>
        <v>#DIV/0!</v>
      </c>
      <c r="Q1002" t="e">
        <f t="shared" si="45"/>
        <v>#VALUE!</v>
      </c>
      <c r="R1002" t="e">
        <f t="shared" si="46"/>
        <v>#VALUE!</v>
      </c>
      <c r="S1002" s="11">
        <v>25569</v>
      </c>
      <c r="T1002" s="9">
        <f t="shared" si="47"/>
        <v>25569</v>
      </c>
    </row>
  </sheetData>
  <conditionalFormatting sqref="F1:F1048576">
    <cfRule type="containsText" dxfId="7" priority="5" operator="containsText" text="live">
      <formula>NOT(ISERROR(SEARCH("live",F1)))</formula>
    </cfRule>
    <cfRule type="containsText" dxfId="6" priority="6" operator="containsText" text="canceled">
      <formula>NOT(ISERROR(SEARCH("canceled",F1)))</formula>
    </cfRule>
    <cfRule type="containsText" dxfId="5" priority="7" operator="containsText" text="failed">
      <formula>NOT(ISERROR(SEARCH("failed",F1)))</formula>
    </cfRule>
    <cfRule type="containsText" dxfId="4" priority="8" operator="containsText" text="successful">
      <formula>NOT(ISERROR(SEARCH("successful",F1)))</formula>
    </cfRule>
  </conditionalFormatting>
  <conditionalFormatting sqref="O1:O1048576">
    <cfRule type="cellIs" dxfId="3" priority="1" operator="greaterThan">
      <formula>200</formula>
    </cfRule>
    <cfRule type="cellIs" dxfId="2" priority="2" operator="equal">
      <formula>200</formula>
    </cfRule>
    <cfRule type="cellIs" dxfId="1" priority="3" operator="between">
      <formula>100</formula>
      <formula>200</formula>
    </cfRule>
    <cfRule type="cellIs" dxfId="0" priority="4" operator="lessThan">
      <formula>100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Sheet4</vt:lpstr>
      <vt:lpstr>Sheet8</vt:lpstr>
      <vt:lpstr>Sheet10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Fabi Estrada</cp:lastModifiedBy>
  <dcterms:created xsi:type="dcterms:W3CDTF">2021-09-29T18:52:28Z</dcterms:created>
  <dcterms:modified xsi:type="dcterms:W3CDTF">2023-10-10T04:49:28Z</dcterms:modified>
</cp:coreProperties>
</file>