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comments1.xml" ContentType="application/vnd.openxmlformats-officedocument.spreadsheetml.comment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315" yWindow="30" windowWidth="24270" windowHeight="6240" tabRatio="914" firstSheet="16" activeTab="32"/>
  </bookViews>
  <sheets>
    <sheet name="schéma compta nat" sheetId="8" r:id="rId1"/>
    <sheet name="origine schéma" sheetId="10" state="hidden" r:id="rId2"/>
    <sheet name="6.1.1 dép pers État RA" sheetId="29" r:id="rId3"/>
    <sheet name="6.1.1 dép pers État web" sheetId="1" state="hidden" r:id="rId4"/>
    <sheet name="origine 6.1.1" sheetId="2" state="hidden" r:id="rId5"/>
    <sheet name="6.1.2 dép pers budget RA" sheetId="3" r:id="rId6"/>
    <sheet name="6.1.2 dép pers budget web" sheetId="30" state="hidden" r:id="rId7"/>
    <sheet name="source 6.1.2 RA" sheetId="4" state="hidden" r:id="rId8"/>
    <sheet name="origine 6.1.2" sheetId="5" state="hidden" r:id="rId9"/>
    <sheet name="6.1.3 compos dep FPE RA" sheetId="9" r:id="rId10"/>
    <sheet name="6.1.3 compos dep FPE web" sheetId="34" state="hidden" r:id="rId11"/>
    <sheet name="source 6.1.3 RA" sheetId="12" state="hidden" r:id="rId12"/>
    <sheet name="origine 6.1.3" sheetId="11" state="hidden" r:id="rId13"/>
    <sheet name="6.1.4 rému activité FPE RA" sheetId="32" r:id="rId14"/>
    <sheet name="6.1.4 rému activité FPE web" sheetId="6" state="hidden" r:id="rId15"/>
    <sheet name="6.1.5 évol dép pers APU web2" sheetId="36" state="hidden" r:id="rId16"/>
    <sheet name="6.1.5 évol dép pers APU RA" sheetId="47" r:id="rId17"/>
    <sheet name="6.1.5 évol dép pers APU web" sheetId="48" state="hidden" r:id="rId18"/>
    <sheet name="source 6.1.5 dep pers APU" sheetId="49" state="hidden" r:id="rId19"/>
    <sheet name="origine 6.1.5 (2)" sheetId="50" state="hidden" r:id="rId20"/>
    <sheet name="6.1.6 poids rému budget APU" sheetId="51" r:id="rId21"/>
    <sheet name="6.1.6 poids rému budget APU web" sheetId="52" state="hidden" r:id="rId22"/>
    <sheet name="source 6.1.6" sheetId="53" state="hidden" r:id="rId23"/>
    <sheet name="origine 6.1.6 (2)" sheetId="54" state="hidden" r:id="rId24"/>
    <sheet name="6.1.7 évol dép colloc RA-ESL" sheetId="55" r:id="rId25"/>
    <sheet name="6.1.7 évol dép colloc web" sheetId="56" state="hidden" r:id="rId26"/>
    <sheet name="source 6.1.7 évol dép colloc" sheetId="57" state="hidden" r:id="rId27"/>
    <sheet name="origine 6.1.7 (2)" sheetId="58" state="hidden" r:id="rId28"/>
    <sheet name="6.1.8 dép colloc gfp RA-ESL" sheetId="59" r:id="rId29"/>
    <sheet name="6.1.8 dép colloc gfp web" sheetId="60" state="hidden" r:id="rId30"/>
    <sheet name="source 6.1.8 dep colloc gfp-ESL" sheetId="61" state="hidden" r:id="rId31"/>
    <sheet name="origine 6.1.8 (2)" sheetId="62" state="hidden" r:id="rId32"/>
    <sheet name="6.1.9 évol dép EPS RA-ESL" sheetId="63" r:id="rId33"/>
    <sheet name="6.1.9 évol dép EPS web" sheetId="64" state="hidden" r:id="rId34"/>
    <sheet name="source 6.1.9 évol dép EPS" sheetId="65" state="hidden" r:id="rId35"/>
    <sheet name="origine 6.1.9 (2)" sheetId="66" state="hidden" r:id="rId36"/>
    <sheet name="6.1.10 évol dép EPS RA-ESL" sheetId="67" r:id="rId37"/>
    <sheet name="6.1.10 évol dép EPS web" sheetId="68" state="hidden" r:id="rId38"/>
    <sheet name="source 6.1.10-ESL" sheetId="69" state="hidden" r:id="rId39"/>
    <sheet name="origine 6.1.10 (2)" sheetId="70" state="hidden" r:id="rId40"/>
    <sheet name="origine 6.1.4" sheetId="7" state="hidden" r:id="rId41"/>
    <sheet name="origine 6.1.5" sheetId="15" state="hidden" r:id="rId42"/>
    <sheet name="origine 6.1.6" sheetId="21" state="hidden" r:id="rId43"/>
    <sheet name="origine 6.1.7" sheetId="22" state="hidden" r:id="rId44"/>
    <sheet name="origine 6.1.8" sheetId="23" state="hidden" r:id="rId45"/>
    <sheet name="origine 6.1.9" sheetId="24" state="hidden" r:id="rId46"/>
    <sheet name="origine 6.1.10" sheetId="25" state="hidden" r:id="rId47"/>
  </sheets>
  <externalReferences>
    <externalReference r:id="rId48"/>
  </externalReferences>
  <calcPr calcId="152511" iterate="1" iterateCount="50" iterateDelta="1E-4"/>
</workbook>
</file>

<file path=xl/calcChain.xml><?xml version="1.0" encoding="utf-8"?>
<calcChain xmlns="http://schemas.openxmlformats.org/spreadsheetml/2006/main">
  <c r="I9" i="55" l="1"/>
  <c r="H9" i="55"/>
  <c r="I8" i="55"/>
  <c r="H8" i="55"/>
  <c r="I7" i="55"/>
  <c r="H7" i="55"/>
  <c r="I6" i="55"/>
  <c r="H6" i="55"/>
  <c r="I5" i="55"/>
  <c r="H5" i="55"/>
  <c r="I4" i="55"/>
  <c r="H4" i="55"/>
  <c r="S7" i="69" l="1"/>
  <c r="E5" i="63" l="1"/>
  <c r="E6" i="63"/>
  <c r="E7" i="63"/>
  <c r="E8" i="63"/>
  <c r="E4" i="63"/>
  <c r="T5" i="69" l="1"/>
  <c r="E9" i="63"/>
  <c r="D9" i="63"/>
  <c r="U5" i="69"/>
  <c r="D7" i="63"/>
  <c r="D5" i="63"/>
  <c r="T6" i="69"/>
  <c r="T7" i="69" s="1"/>
  <c r="E10" i="63"/>
  <c r="D10" i="63"/>
  <c r="U6" i="69"/>
  <c r="U7" i="69" s="1"/>
  <c r="D8" i="63"/>
  <c r="D6" i="63"/>
  <c r="D4" i="63"/>
  <c r="U9" i="69" l="1"/>
  <c r="U8" i="69"/>
  <c r="T8" i="69"/>
  <c r="T9" i="69"/>
  <c r="F40" i="29" l="1"/>
  <c r="AR6" i="49" l="1"/>
  <c r="AR7" i="49"/>
  <c r="AR8" i="49"/>
  <c r="AR5" i="49"/>
  <c r="AQ6" i="49"/>
  <c r="AQ7" i="49"/>
  <c r="AQ8" i="49"/>
  <c r="AQ5" i="49"/>
  <c r="H5" i="51"/>
  <c r="H6" i="51"/>
  <c r="H7" i="51"/>
  <c r="H8" i="51"/>
  <c r="H9" i="51"/>
  <c r="H10" i="51"/>
  <c r="H4" i="51"/>
  <c r="B9" i="49"/>
  <c r="C9" i="49"/>
  <c r="D9" i="49"/>
  <c r="E9" i="49"/>
  <c r="F9" i="49"/>
  <c r="G9" i="49"/>
  <c r="H9" i="49"/>
  <c r="I9" i="49"/>
  <c r="J9" i="49"/>
  <c r="K9" i="49"/>
  <c r="L9" i="49"/>
  <c r="B10" i="49"/>
  <c r="C10" i="49"/>
  <c r="D10" i="49"/>
  <c r="E10" i="49"/>
  <c r="F10" i="49"/>
  <c r="G10" i="49"/>
  <c r="H10" i="49"/>
  <c r="I10" i="49"/>
  <c r="J10" i="49"/>
  <c r="K10" i="49"/>
  <c r="L10" i="49"/>
  <c r="B11" i="49"/>
  <c r="C11" i="49"/>
  <c r="D11" i="49"/>
  <c r="E11" i="49"/>
  <c r="F11" i="49"/>
  <c r="G11" i="49"/>
  <c r="H11" i="49"/>
  <c r="I11" i="49"/>
  <c r="J11" i="49"/>
  <c r="K11" i="49"/>
  <c r="L11" i="49"/>
  <c r="B12" i="49"/>
  <c r="C12" i="49"/>
  <c r="D12" i="49"/>
  <c r="E12" i="49"/>
  <c r="F12" i="49"/>
  <c r="G12" i="49"/>
  <c r="H12" i="49"/>
  <c r="I12" i="49"/>
  <c r="J12" i="49"/>
  <c r="K12" i="49"/>
  <c r="L12" i="49"/>
  <c r="M12" i="49"/>
  <c r="M11" i="49"/>
  <c r="M10" i="49"/>
  <c r="M9" i="49"/>
  <c r="P10" i="49"/>
  <c r="Q10" i="49"/>
  <c r="R10" i="49"/>
  <c r="S10" i="49"/>
  <c r="T10" i="49"/>
  <c r="U10" i="49"/>
  <c r="V10" i="49"/>
  <c r="W10" i="49"/>
  <c r="X10" i="49"/>
  <c r="Y10" i="49"/>
  <c r="Z10" i="49"/>
  <c r="AA10" i="49"/>
  <c r="AB10" i="49"/>
  <c r="AC10" i="49"/>
  <c r="AD10" i="49"/>
  <c r="AE10" i="49"/>
  <c r="AF10" i="49"/>
  <c r="AG10" i="49"/>
  <c r="AH10" i="49"/>
  <c r="AI10" i="49"/>
  <c r="AJ10" i="49"/>
  <c r="AK10" i="49"/>
  <c r="AL10" i="49"/>
  <c r="AM10" i="49"/>
  <c r="AN10" i="49"/>
  <c r="AO10" i="49"/>
  <c r="P11" i="49"/>
  <c r="Q11" i="49"/>
  <c r="R11" i="49"/>
  <c r="S11" i="49"/>
  <c r="T11" i="49"/>
  <c r="U11" i="49"/>
  <c r="V11" i="49"/>
  <c r="W11" i="49"/>
  <c r="X11" i="49"/>
  <c r="Y11" i="49"/>
  <c r="Z11" i="49"/>
  <c r="AA11" i="49"/>
  <c r="AB11" i="49"/>
  <c r="AC11" i="49"/>
  <c r="AD11" i="49"/>
  <c r="AE11" i="49"/>
  <c r="AF11" i="49"/>
  <c r="AG11" i="49"/>
  <c r="AH11" i="49"/>
  <c r="AR11" i="49" s="1"/>
  <c r="AI11" i="49"/>
  <c r="AJ11" i="49"/>
  <c r="AK11" i="49"/>
  <c r="AL11" i="49"/>
  <c r="AM11" i="49"/>
  <c r="AN11" i="49"/>
  <c r="AQ11" i="49" s="1"/>
  <c r="AO11" i="49"/>
  <c r="P12" i="49"/>
  <c r="Q12" i="49"/>
  <c r="R12" i="49"/>
  <c r="S12" i="49"/>
  <c r="T12" i="49"/>
  <c r="U12" i="49"/>
  <c r="V12" i="49"/>
  <c r="W12" i="49"/>
  <c r="X12" i="49"/>
  <c r="Y12" i="49"/>
  <c r="Z12" i="49"/>
  <c r="AA12" i="49"/>
  <c r="AB12" i="49"/>
  <c r="AC12" i="49"/>
  <c r="AD12" i="49"/>
  <c r="AE12" i="49"/>
  <c r="AF12" i="49"/>
  <c r="AG12" i="49"/>
  <c r="AH12" i="49"/>
  <c r="AI12" i="49"/>
  <c r="AJ12" i="49"/>
  <c r="AK12" i="49"/>
  <c r="AL12" i="49"/>
  <c r="AM12" i="49"/>
  <c r="AN12" i="49"/>
  <c r="AO12" i="49"/>
  <c r="O10" i="49"/>
  <c r="O11" i="49"/>
  <c r="O12" i="49"/>
  <c r="P9" i="49"/>
  <c r="Q9" i="49"/>
  <c r="R9" i="49"/>
  <c r="S9" i="49"/>
  <c r="T9" i="49"/>
  <c r="U9" i="49"/>
  <c r="V9" i="49"/>
  <c r="W9" i="49"/>
  <c r="X9" i="49"/>
  <c r="Y9" i="49"/>
  <c r="Z9" i="49"/>
  <c r="AA9" i="49"/>
  <c r="AB9" i="49"/>
  <c r="AC9" i="49"/>
  <c r="AD9" i="49"/>
  <c r="AE9" i="49"/>
  <c r="AF9" i="49"/>
  <c r="AG9" i="49"/>
  <c r="AH9" i="49"/>
  <c r="AI9" i="49"/>
  <c r="AJ9" i="49"/>
  <c r="AK9" i="49"/>
  <c r="AL9" i="49"/>
  <c r="AM9" i="49"/>
  <c r="AN9" i="49"/>
  <c r="AO9" i="49"/>
  <c r="AR9" i="49" s="1"/>
  <c r="O9" i="49"/>
  <c r="AR12" i="49" l="1"/>
  <c r="AR10" i="49"/>
  <c r="AQ9" i="49"/>
  <c r="AQ12" i="49"/>
  <c r="AQ10" i="49"/>
  <c r="F38" i="29"/>
  <c r="F39" i="29"/>
  <c r="E30" i="29" l="1"/>
  <c r="F30" i="29"/>
  <c r="E28" i="29"/>
  <c r="F28" i="29"/>
  <c r="E26" i="29"/>
  <c r="F26" i="29"/>
  <c r="E24" i="29"/>
  <c r="F24" i="29"/>
  <c r="E22" i="29"/>
  <c r="F22" i="29"/>
  <c r="E20" i="29"/>
  <c r="F20" i="29"/>
  <c r="E18" i="29"/>
  <c r="F18" i="29"/>
  <c r="E16" i="29"/>
  <c r="F16" i="29"/>
  <c r="E14" i="29"/>
  <c r="F14" i="29"/>
  <c r="E35" i="29"/>
  <c r="F35" i="29"/>
  <c r="E33" i="29"/>
  <c r="F33" i="29"/>
  <c r="E29" i="29"/>
  <c r="F29" i="29"/>
  <c r="E27" i="29"/>
  <c r="F27" i="29"/>
  <c r="E25" i="29"/>
  <c r="F25" i="29"/>
  <c r="E23" i="29"/>
  <c r="F23" i="29"/>
  <c r="E21" i="29"/>
  <c r="F21" i="29"/>
  <c r="E17" i="29"/>
  <c r="F17" i="29"/>
  <c r="E15" i="29"/>
  <c r="F15" i="29"/>
  <c r="E36" i="29"/>
  <c r="F36" i="29"/>
  <c r="E34" i="29"/>
  <c r="F34" i="29"/>
  <c r="E39" i="29"/>
  <c r="E38" i="29"/>
  <c r="E40" i="29"/>
  <c r="E13" i="29"/>
  <c r="F6" i="29"/>
  <c r="E11" i="29" l="1"/>
  <c r="F11" i="29"/>
  <c r="E9" i="29"/>
  <c r="F9" i="29"/>
  <c r="E7" i="29"/>
  <c r="F7" i="29"/>
  <c r="E12" i="29"/>
  <c r="F12" i="29"/>
  <c r="E10" i="29"/>
  <c r="F10" i="29"/>
  <c r="E8" i="29"/>
  <c r="F8" i="29"/>
  <c r="E5" i="29"/>
  <c r="F5" i="29"/>
  <c r="E6" i="29"/>
  <c r="J36" i="6"/>
  <c r="C36" i="6"/>
  <c r="D36" i="6"/>
  <c r="E36" i="6"/>
  <c r="F36" i="6"/>
  <c r="G36" i="6"/>
  <c r="H36" i="6"/>
  <c r="I36" i="6"/>
  <c r="B36" i="6"/>
  <c r="D33" i="32" l="1"/>
  <c r="D31" i="32"/>
  <c r="D32" i="32"/>
  <c r="D28" i="32"/>
  <c r="D4" i="32"/>
  <c r="E4" i="32"/>
  <c r="E39" i="32"/>
  <c r="D39" i="32"/>
  <c r="E37" i="32"/>
  <c r="D37" i="32"/>
  <c r="E35" i="32"/>
  <c r="D35" i="32"/>
  <c r="E29" i="32"/>
  <c r="D29" i="32"/>
  <c r="E27" i="32"/>
  <c r="D27" i="32"/>
  <c r="E25" i="32"/>
  <c r="D25" i="32"/>
  <c r="E23" i="32"/>
  <c r="D23" i="32"/>
  <c r="E17" i="32"/>
  <c r="D17" i="32"/>
  <c r="E15" i="32"/>
  <c r="D15" i="32"/>
  <c r="E13" i="32"/>
  <c r="D13" i="32"/>
  <c r="E11" i="32"/>
  <c r="D11" i="32"/>
  <c r="E9" i="32"/>
  <c r="D9" i="32"/>
  <c r="E7" i="32"/>
  <c r="D7" i="32"/>
  <c r="D5" i="32"/>
  <c r="E5" i="32"/>
  <c r="E42" i="32"/>
  <c r="D42" i="32"/>
  <c r="D40" i="32"/>
  <c r="E40" i="32"/>
  <c r="D38" i="32"/>
  <c r="E38" i="32"/>
  <c r="D36" i="32"/>
  <c r="E36" i="32"/>
  <c r="D34" i="32"/>
  <c r="E34" i="32"/>
  <c r="E30" i="32"/>
  <c r="D30" i="32"/>
  <c r="D26" i="32"/>
  <c r="E26" i="32"/>
  <c r="D24" i="32"/>
  <c r="E24" i="32"/>
  <c r="D22" i="32"/>
  <c r="E22" i="32"/>
  <c r="D16" i="32"/>
  <c r="E16" i="32"/>
  <c r="D14" i="32"/>
  <c r="E14" i="32"/>
  <c r="D12" i="32"/>
  <c r="E12" i="32"/>
  <c r="D10" i="32"/>
  <c r="E10" i="32"/>
  <c r="D8" i="32"/>
  <c r="E8" i="32"/>
  <c r="M5" i="12"/>
  <c r="M6" i="12"/>
  <c r="M7" i="12"/>
  <c r="M8" i="12"/>
  <c r="M9" i="12"/>
  <c r="M10" i="12"/>
  <c r="M11" i="12"/>
  <c r="M4" i="12"/>
  <c r="N11" i="12" l="1"/>
  <c r="L11" i="12"/>
  <c r="N4" i="12"/>
  <c r="L4" i="12"/>
  <c r="R5" i="68" l="1"/>
  <c r="R4" i="68"/>
  <c r="R16" i="65"/>
  <c r="Q16" i="65"/>
  <c r="Q17" i="65" s="1"/>
  <c r="R14" i="65"/>
  <c r="Q14" i="65"/>
  <c r="Q15" i="65" s="1"/>
  <c r="R12" i="65"/>
  <c r="Q12" i="65"/>
  <c r="Q13" i="65" s="1"/>
  <c r="R10" i="65"/>
  <c r="Q10" i="65"/>
  <c r="Q11" i="65" s="1"/>
  <c r="R8" i="65"/>
  <c r="Q8" i="65"/>
  <c r="Q9" i="65" s="1"/>
  <c r="R6" i="65"/>
  <c r="Q6" i="65"/>
  <c r="Q7" i="65" s="1"/>
  <c r="R4" i="65"/>
  <c r="Q4" i="65"/>
  <c r="Q5" i="65" s="1"/>
  <c r="R5" i="64"/>
  <c r="T5" i="64" s="1"/>
  <c r="Q5" i="64"/>
  <c r="R10" i="64"/>
  <c r="T5" i="68" s="1"/>
  <c r="R9" i="64"/>
  <c r="T4" i="68" s="1"/>
  <c r="Q10" i="64"/>
  <c r="Q9" i="64"/>
  <c r="R8" i="64"/>
  <c r="R7" i="64"/>
  <c r="T7" i="64" s="1"/>
  <c r="R6" i="64"/>
  <c r="R4" i="64"/>
  <c r="Q8" i="64"/>
  <c r="Q7" i="64"/>
  <c r="Q6" i="64"/>
  <c r="Q4" i="64"/>
  <c r="V13" i="57"/>
  <c r="U13" i="57"/>
  <c r="V11" i="57"/>
  <c r="V9" i="57"/>
  <c r="U9" i="57"/>
  <c r="U5" i="57"/>
  <c r="R7" i="68" l="1"/>
  <c r="S4" i="64"/>
  <c r="T7" i="68"/>
  <c r="S5" i="64"/>
  <c r="S5" i="68"/>
  <c r="S7" i="64"/>
  <c r="R6" i="68"/>
  <c r="T6" i="68"/>
  <c r="S9" i="64"/>
  <c r="T9" i="64"/>
  <c r="S6" i="64"/>
  <c r="S8" i="64"/>
  <c r="S10" i="64"/>
  <c r="T4" i="64"/>
  <c r="T6" i="64"/>
  <c r="T8" i="64"/>
  <c r="T10" i="64"/>
  <c r="R5" i="65"/>
  <c r="S4" i="65" s="1"/>
  <c r="R7" i="65"/>
  <c r="S6" i="65" s="1"/>
  <c r="R9" i="65"/>
  <c r="S8" i="65" s="1"/>
  <c r="R11" i="65"/>
  <c r="S10" i="65" s="1"/>
  <c r="R13" i="65"/>
  <c r="S12" i="65" s="1"/>
  <c r="R15" i="65"/>
  <c r="S14" i="65" s="1"/>
  <c r="R17" i="65"/>
  <c r="S16" i="65" s="1"/>
  <c r="S4" i="68"/>
  <c r="S7" i="68" s="1"/>
  <c r="T4" i="65"/>
  <c r="T6" i="65"/>
  <c r="T8" i="65"/>
  <c r="T10" i="65"/>
  <c r="T12" i="65"/>
  <c r="T14" i="65"/>
  <c r="T16" i="65"/>
  <c r="S6" i="68" l="1"/>
  <c r="J45" i="53" l="1"/>
  <c r="J44" i="53"/>
  <c r="Z8" i="52"/>
  <c r="AA8" i="52" s="1"/>
  <c r="Z4" i="52"/>
  <c r="X8" i="52"/>
  <c r="AC6" i="52"/>
  <c r="AC8" i="52"/>
  <c r="AC10" i="52"/>
  <c r="AD10" i="52" s="1"/>
  <c r="Z6" i="52"/>
  <c r="AA6" i="52" s="1"/>
  <c r="AA9" i="36"/>
  <c r="AB9" i="36" s="1"/>
  <c r="AC6" i="36"/>
  <c r="AA6" i="36"/>
  <c r="AA10" i="36" s="1"/>
  <c r="AB6" i="36" l="1"/>
  <c r="AB10" i="36" s="1"/>
  <c r="AC10" i="36" s="1"/>
  <c r="AA8" i="36"/>
  <c r="AB8" i="36" s="1"/>
  <c r="AC8" i="36" s="1"/>
  <c r="Z7" i="52"/>
  <c r="AA7" i="52" s="1"/>
  <c r="Z9" i="52"/>
  <c r="AA9" i="52" s="1"/>
  <c r="Z5" i="52"/>
  <c r="AA5" i="52" s="1"/>
  <c r="AF11" i="52"/>
  <c r="AC7" i="52"/>
  <c r="AD7" i="52" s="1"/>
  <c r="AA4" i="52"/>
  <c r="AC9" i="52"/>
  <c r="AD9" i="52" s="1"/>
  <c r="AC5" i="52"/>
  <c r="AG5" i="52" s="1"/>
  <c r="AD8" i="52"/>
  <c r="AG8" i="52"/>
  <c r="AF8" i="52"/>
  <c r="AD6" i="52"/>
  <c r="AG6" i="52"/>
  <c r="AF6" i="52"/>
  <c r="X11" i="52"/>
  <c r="X9" i="52"/>
  <c r="X6" i="52"/>
  <c r="AG11" i="52"/>
  <c r="AG9" i="52"/>
  <c r="AA7" i="36"/>
  <c r="AB7" i="36" s="1"/>
  <c r="AC7" i="36" s="1"/>
  <c r="X4" i="52"/>
  <c r="AC4" i="52"/>
  <c r="X10" i="52"/>
  <c r="X7" i="52"/>
  <c r="X5" i="52"/>
  <c r="AG10" i="52"/>
  <c r="Z10" i="52"/>
  <c r="AA10" i="52" s="1"/>
  <c r="AC9" i="36"/>
  <c r="J10" i="34"/>
  <c r="M6" i="1"/>
  <c r="M7" i="1"/>
  <c r="M8" i="1"/>
  <c r="M9" i="1"/>
  <c r="M10" i="1"/>
  <c r="M11" i="1"/>
  <c r="M12" i="1"/>
  <c r="M13" i="1"/>
  <c r="M15" i="1"/>
  <c r="M16" i="1"/>
  <c r="M17" i="1"/>
  <c r="M18" i="1"/>
  <c r="M20" i="1"/>
  <c r="M21" i="1"/>
  <c r="M22" i="1"/>
  <c r="M23" i="1"/>
  <c r="M24" i="1"/>
  <c r="M25" i="1"/>
  <c r="M27" i="1"/>
  <c r="M28" i="1"/>
  <c r="M29" i="1"/>
  <c r="M30" i="1"/>
  <c r="M31" i="1"/>
  <c r="M32" i="1"/>
  <c r="M33" i="1"/>
  <c r="M34" i="1"/>
  <c r="M35" i="1"/>
  <c r="M39" i="1"/>
  <c r="J40" i="1"/>
  <c r="N6" i="1"/>
  <c r="N7" i="1"/>
  <c r="N8" i="1"/>
  <c r="N9" i="1"/>
  <c r="N10" i="1"/>
  <c r="N11" i="1"/>
  <c r="N12" i="1"/>
  <c r="N13" i="1"/>
  <c r="N15" i="1"/>
  <c r="N16" i="1"/>
  <c r="N17" i="1"/>
  <c r="N18" i="1"/>
  <c r="N19" i="1"/>
  <c r="N20" i="1"/>
  <c r="N21" i="1"/>
  <c r="N22" i="1"/>
  <c r="N23" i="1"/>
  <c r="N24" i="1"/>
  <c r="N25" i="1"/>
  <c r="N27" i="1"/>
  <c r="N28" i="1"/>
  <c r="N29" i="1"/>
  <c r="N30" i="1"/>
  <c r="N31" i="1"/>
  <c r="N32" i="1"/>
  <c r="N33" i="1"/>
  <c r="N34" i="1"/>
  <c r="N35" i="1"/>
  <c r="N39" i="1"/>
  <c r="AD5" i="52" l="1"/>
  <c r="AF5" i="52"/>
  <c r="AF9" i="52"/>
  <c r="AF7" i="52"/>
  <c r="AG7" i="52"/>
  <c r="AD4" i="52"/>
  <c r="AG4" i="52"/>
  <c r="AF4" i="52"/>
  <c r="AF10" i="52"/>
  <c r="K38" i="1" l="1"/>
  <c r="M38" i="1" l="1"/>
  <c r="N38" i="1"/>
  <c r="K13" i="30"/>
  <c r="J28" i="6" l="1"/>
  <c r="J27" i="6" s="1"/>
  <c r="L33" i="6"/>
  <c r="K33" i="6"/>
  <c r="L41" i="6" l="1"/>
  <c r="L40" i="6"/>
  <c r="L39" i="6"/>
  <c r="L38" i="6"/>
  <c r="L37" i="6"/>
  <c r="L35" i="6"/>
  <c r="L34" i="6"/>
  <c r="L32" i="6"/>
  <c r="L31" i="6"/>
  <c r="L30" i="6"/>
  <c r="L29" i="6"/>
  <c r="L28" i="6"/>
  <c r="L27" i="6"/>
  <c r="L26" i="6"/>
  <c r="L25" i="6"/>
  <c r="L24" i="6"/>
  <c r="L23" i="6"/>
  <c r="L22" i="6"/>
  <c r="L21" i="6"/>
  <c r="L20" i="6"/>
  <c r="L19" i="6"/>
  <c r="L18" i="6"/>
  <c r="L17" i="6"/>
  <c r="L16" i="6"/>
  <c r="L15" i="6"/>
  <c r="L14" i="6"/>
  <c r="L13" i="6"/>
  <c r="L12" i="6"/>
  <c r="L11" i="6"/>
  <c r="L10" i="6"/>
  <c r="L9" i="6"/>
  <c r="L8" i="6"/>
  <c r="L6" i="6"/>
  <c r="L5" i="6"/>
  <c r="L4" i="6"/>
  <c r="K41" i="6"/>
  <c r="K40" i="6"/>
  <c r="K39" i="6"/>
  <c r="K38" i="6"/>
  <c r="K37" i="6"/>
  <c r="K35" i="6"/>
  <c r="K34" i="6"/>
  <c r="K31" i="6"/>
  <c r="K30" i="6"/>
  <c r="K29" i="6"/>
  <c r="K26" i="6"/>
  <c r="K25" i="6"/>
  <c r="K24" i="6"/>
  <c r="K23" i="6"/>
  <c r="K22" i="6"/>
  <c r="K21" i="6"/>
  <c r="K20" i="6"/>
  <c r="K19" i="6"/>
  <c r="K18" i="6"/>
  <c r="K17" i="6"/>
  <c r="K15" i="6"/>
  <c r="K14" i="6"/>
  <c r="K12" i="6"/>
  <c r="K11" i="6"/>
  <c r="K10" i="6"/>
  <c r="K9" i="6"/>
  <c r="K8" i="6"/>
  <c r="K6" i="6"/>
  <c r="K5" i="6"/>
  <c r="J7" i="6"/>
  <c r="L7" i="6" s="1"/>
  <c r="K7" i="6" l="1"/>
  <c r="J7" i="34"/>
  <c r="J8" i="34" l="1"/>
  <c r="J3" i="34"/>
  <c r="J42" i="6"/>
  <c r="L42" i="6" l="1"/>
  <c r="J9" i="34" l="1"/>
  <c r="L5" i="1"/>
  <c r="L26" i="1"/>
  <c r="L14" i="1"/>
  <c r="L36" i="1" l="1"/>
  <c r="I15" i="1"/>
  <c r="K5" i="1" l="1"/>
  <c r="K26" i="1"/>
  <c r="M26" i="1" s="1"/>
  <c r="N5" i="1" l="1"/>
  <c r="N26" i="1"/>
  <c r="K14" i="1"/>
  <c r="K36" i="1" l="1"/>
  <c r="M36" i="1" s="1"/>
  <c r="M14" i="1"/>
  <c r="N14" i="1"/>
  <c r="J4" i="34"/>
  <c r="K40" i="1"/>
  <c r="M40" i="1" s="1"/>
  <c r="M5" i="1"/>
  <c r="N36" i="1" l="1"/>
  <c r="J6" i="34"/>
  <c r="J5" i="34"/>
  <c r="N40" i="1"/>
  <c r="I27" i="6"/>
  <c r="K27" i="6" s="1"/>
  <c r="I28" i="6"/>
  <c r="K28" i="6" s="1"/>
  <c r="I16" i="6" l="1"/>
  <c r="K16" i="6" s="1"/>
  <c r="J13" i="30"/>
  <c r="I13" i="6" l="1"/>
  <c r="K13" i="6" s="1"/>
  <c r="I4" i="6" l="1"/>
  <c r="K4" i="6" s="1"/>
  <c r="L13" i="30"/>
  <c r="I3" i="34" l="1"/>
  <c r="L3" i="34"/>
  <c r="I4" i="34"/>
  <c r="I8" i="34"/>
  <c r="I5" i="34"/>
  <c r="I6" i="34"/>
  <c r="I10" i="34"/>
  <c r="L10" i="34"/>
  <c r="I42" i="6"/>
  <c r="K42" i="6" s="1"/>
  <c r="L4" i="30"/>
  <c r="L5" i="30"/>
  <c r="L9" i="30"/>
  <c r="L11" i="30"/>
  <c r="L7" i="30"/>
  <c r="L12" i="30"/>
  <c r="L10" i="30"/>
  <c r="L8" i="30"/>
  <c r="L6" i="30"/>
  <c r="I7" i="34" l="1"/>
  <c r="I9" i="34" l="1"/>
  <c r="B7" i="11"/>
  <c r="B8" i="11"/>
  <c r="B9" i="11"/>
  <c r="B10" i="11"/>
  <c r="B11" i="11"/>
  <c r="B12" i="11"/>
  <c r="B13" i="11"/>
  <c r="B14" i="11"/>
  <c r="K3" i="34"/>
  <c r="K10" i="34" l="1"/>
  <c r="G7" i="4" l="1"/>
  <c r="N9" i="12"/>
  <c r="L8" i="34" s="1"/>
  <c r="L9" i="12"/>
  <c r="K8" i="34" s="1"/>
  <c r="N5" i="12"/>
  <c r="L4" i="34" s="1"/>
  <c r="L5" i="12"/>
  <c r="K4" i="34" s="1"/>
  <c r="N8" i="12"/>
  <c r="L7" i="34" s="1"/>
  <c r="L8" i="12"/>
  <c r="K7" i="34" s="1"/>
  <c r="N6" i="12"/>
  <c r="L5" i="34" s="1"/>
  <c r="L6" i="12"/>
  <c r="K5" i="34" s="1"/>
  <c r="N7" i="12" l="1"/>
  <c r="L6" i="34" s="1"/>
  <c r="L7" i="12"/>
  <c r="K6" i="34" s="1"/>
  <c r="N10" i="12"/>
  <c r="L9" i="34" s="1"/>
  <c r="L10" i="12"/>
  <c r="K9" i="34" s="1"/>
</calcChain>
</file>

<file path=xl/comments1.xml><?xml version="1.0" encoding="utf-8"?>
<comments xmlns="http://schemas.openxmlformats.org/spreadsheetml/2006/main">
  <authors>
    <author>Auteur</author>
  </authors>
  <commentList>
    <comment ref="C15" authorId="0" shapeId="0">
      <text>
        <r>
          <rPr>
            <b/>
            <sz val="9"/>
            <color indexed="81"/>
            <rFont val="Tahoma"/>
            <family val="2"/>
          </rPr>
          <t>Non utilisé pour le RA 2017</t>
        </r>
        <r>
          <rPr>
            <sz val="9"/>
            <color indexed="81"/>
            <rFont val="Tahoma"/>
            <family val="2"/>
          </rPr>
          <t xml:space="preserve">
les dépenses totales S13 sont inférieures à la somme des dépenses totales (S1311+S1313+S1314), alors que c’est OK pour les dépenses de rémunérations
Le calcul a cette année était fait sur les dépenses totales S13 alors que pour RA 2016, c'était sur dépenses totales (S1311+S1313+S1314).</t>
        </r>
      </text>
    </comment>
  </commentList>
</comments>
</file>

<file path=xl/sharedStrings.xml><?xml version="1.0" encoding="utf-8"?>
<sst xmlns="http://schemas.openxmlformats.org/spreadsheetml/2006/main" count="925" uniqueCount="415">
  <si>
    <t>(en milliards d’euros)</t>
  </si>
  <si>
    <t>Catégories et sous-catégories</t>
  </si>
  <si>
    <t>Rémunérations d’activité</t>
  </si>
  <si>
    <t>Traitement brut</t>
  </si>
  <si>
    <t>Nouvelle bonification indiciaire (NBI)</t>
  </si>
  <si>
    <t>Indemnité de résidence</t>
  </si>
  <si>
    <t>Supplément familial de traitement</t>
  </si>
  <si>
    <t>Majorations</t>
  </si>
  <si>
    <t>Indemnités indexées</t>
  </si>
  <si>
    <t>Indemnités non indexées</t>
  </si>
  <si>
    <t>Rémunérations d'activité non ventilées</t>
  </si>
  <si>
    <t>Cotisations et contributions sociales</t>
  </si>
  <si>
    <t>Contributions d'équilibre au CAS Pensions</t>
  </si>
  <si>
    <r>
      <t>CAS pensions civils + ATI</t>
    </r>
    <r>
      <rPr>
        <b/>
        <i/>
        <sz val="8"/>
        <rFont val="Arial"/>
        <family val="2"/>
      </rPr>
      <t xml:space="preserve"> </t>
    </r>
    <r>
      <rPr>
        <i/>
        <sz val="8"/>
        <rFont val="Arial"/>
        <family val="2"/>
      </rPr>
      <t>(1)</t>
    </r>
  </si>
  <si>
    <t>CAS pensions militaires (1)</t>
  </si>
  <si>
    <t>Contributions au FSPOEIE et au CAS cultes</t>
  </si>
  <si>
    <t>Contribution exceptionnelle au CAS</t>
  </si>
  <si>
    <t>Régime additionnel de la fonction publique (RAFP)</t>
  </si>
  <si>
    <t>Cotisations patronales au FSPOEIE</t>
  </si>
  <si>
    <t>Cotisations retraites autres</t>
  </si>
  <si>
    <t>Cotisations sécurité sociale (hors vieillesse)</t>
  </si>
  <si>
    <t>FNAL + CNAF + CSA</t>
  </si>
  <si>
    <t>Autres (2) (3)</t>
  </si>
  <si>
    <t>Prestations sociales et allocations diverses</t>
  </si>
  <si>
    <t>Prestations sociales (3)</t>
  </si>
  <si>
    <t>Remboursement transport</t>
  </si>
  <si>
    <t>Capital-décès</t>
  </si>
  <si>
    <t>Congé de fin d'activité (CFA) et CAA (4)</t>
  </si>
  <si>
    <t>(5) 0,000</t>
  </si>
  <si>
    <t>Congé de longue durée (CLD)</t>
  </si>
  <si>
    <t>(6) -</t>
  </si>
  <si>
    <t>Allocation de retour à l'emploi</t>
  </si>
  <si>
    <t>Accidents du travail (3)</t>
  </si>
  <si>
    <t>Autres</t>
  </si>
  <si>
    <t>Total des dépenses de personnel (titre 2)</t>
  </si>
  <si>
    <t>Dépenses annexes :</t>
  </si>
  <si>
    <t>-</t>
  </si>
  <si>
    <t>Part des dépenses de personnel dans le budget de l'État (en %)</t>
  </si>
  <si>
    <t>Périmètre : Budget géneral</t>
  </si>
  <si>
    <t>Source : Budgets d'exécution (Direction du budget). Traitement DGAFP, département des études et des statistiques.</t>
  </si>
  <si>
    <t xml:space="preserve">Depuis l'adoption de la loi n° 2007-1199 du 10 août 2007 relative aux libertés et responsabilités des universités, des crédits initialement budgétés sur le titre 2 (HCAS et CAS) sont chaque année versés aux universités sur le titre 3 (après fongibilité asymétrique), au titre du passage aux responsabilités et compétences élargies de ces établissements. Pour la première fois en 2012, la part de cette dépense initialement budgétée sur le T2 CAS et exécuté sur le T3 (soit 108,5 M€) a fait l'objet d'un retraitement afin de ne pas dégrader artificiellement l’exécution de la norme « 0 valeur », d'où l'écart entre les données présentées ici (26,918 Md€ pour le CAS pensions des civils) et celles issues des rapports annuels de performance 2012 (26,810 Md€).  </t>
  </si>
  <si>
    <t>(2) Non compris les versements des affiliations rétroactives.</t>
  </si>
  <si>
    <t>(3) Non compris les programmes du compte d’affectation spéciale « Pensions » : Pensions civiles et militaires de retraite, Ouvriers des établissements industriels de l'État, Pensions militaires d'invalidité et des victimes de guerre et autres pensions.</t>
  </si>
  <si>
    <t>(4) L’allocation spécifique de cessation anticipée d’activité concerne uniquement le ministère de la Défense (décrets 2001-1269 du 21 décembre 2001 et 2006-418 du 7 avril 2006) et est comptabilisée avec le CFA. Seuls 80 088 euros ont été versés au titre du CFA en 2009.</t>
  </si>
  <si>
    <t>(5) Montant de 80 088 euros versés en 2009.</t>
  </si>
  <si>
    <t>Ce tableau est envoyé par la DB à la fois pour le dossier salarial et pour le RA</t>
  </si>
  <si>
    <t>Dont ministère de la Défense</t>
  </si>
  <si>
    <t>Dont CFA</t>
  </si>
  <si>
    <t>Pensions civiles, militaires et ouvriers d'État</t>
  </si>
  <si>
    <t>Budget de l'État</t>
  </si>
  <si>
    <t>NB : l'enseignement privé est désormais imputé en titre 2 (dépenses de personnel).</t>
  </si>
  <si>
    <t>2010**</t>
  </si>
  <si>
    <t>PIB</t>
  </si>
  <si>
    <t>Titre 1 - Dotations des pouvoirs publics</t>
  </si>
  <si>
    <t>Titre 2 - Rémunérations d'activité</t>
  </si>
  <si>
    <t>Titre 2 - Cotisations et contributions sociales employeur</t>
  </si>
  <si>
    <t>Titre 2 - Prestations sociales</t>
  </si>
  <si>
    <t>Titre 3 - Dépenses de fonctionnement</t>
  </si>
  <si>
    <t>Titre 5 - Dépenses d'investissement</t>
  </si>
  <si>
    <t>Titre 6 - Dépenses d'intervention</t>
  </si>
  <si>
    <t>Titre 7 - Dépenses d'opérations financières</t>
  </si>
  <si>
    <t>Périmètre : budget géneral</t>
  </si>
  <si>
    <t>Source : Budget d'exécution, Direction du budget. Traitement DGAFP, département des études et des statistiques.</t>
  </si>
  <si>
    <t>Rémunérations principales :</t>
  </si>
  <si>
    <t>Charges connexes à la rémunération principale :</t>
  </si>
  <si>
    <t>dont indemnités horaires pour travaux supplémentaires</t>
  </si>
  <si>
    <t>heures supplémentaires effectives</t>
  </si>
  <si>
    <t>heures supplémentaires-années</t>
  </si>
  <si>
    <t>heures d'interrogation</t>
  </si>
  <si>
    <t>indemnités horaires pour travaux supplémentaires des personnels de surveillance</t>
  </si>
  <si>
    <t>astreintes</t>
  </si>
  <si>
    <t>autres</t>
  </si>
  <si>
    <t>dont garantie individuelle de pouvoir d'achat</t>
  </si>
  <si>
    <t>Primes et indemnités :</t>
  </si>
  <si>
    <t>Personnels civils :</t>
  </si>
  <si>
    <t>(5) 0,472</t>
  </si>
  <si>
    <t>Personnels militaires :</t>
  </si>
  <si>
    <t>Non réparti</t>
  </si>
  <si>
    <t>Total rémunérations d’activité</t>
  </si>
  <si>
    <t>Source : Budgets d'exécution, Direction du budget. Traitement DGAFP, département des études et des statistiques.</t>
  </si>
  <si>
    <t xml:space="preserve">(3) A compter de 2012, compte-tenu de l'évolution de la nomenclature d'exécution comptable, seules les indemnités horaires pour travaux supplémentaires et les astreintes sont distinguées du reste des heures supplémentaires. </t>
  </si>
  <si>
    <t>(4) Les indemnités interministérielles sont communes à plusieurs ministères. Par exemple, l'indemnité d’administration et de technicité, la prime de rendement, l'indemnité de fonction et de résultat, etc.</t>
  </si>
  <si>
    <t>(5) La multiplication par 6 du montant alloué à la PFR rend compte de la montée en charge du dispositif.</t>
  </si>
  <si>
    <t>2009*</t>
  </si>
  <si>
    <t>(en milliards d'euros)</t>
  </si>
  <si>
    <t>* : Y compris dépenses budgétaires exceptionnelles au titre du plan de relance (11,8 milliards d'euros).</t>
  </si>
  <si>
    <t>** : Y compris les dépenses budgétaires exceptionnelles au titre du plan de relance (5 milliards d'euros) et des investissements d'avenir (32,4 milliards d'euros).</t>
  </si>
  <si>
    <t>nd : données non disponibles, non communiquées ou manquantes.</t>
  </si>
  <si>
    <t>Titre 4 - Charges de la dette de l'État</t>
  </si>
  <si>
    <t>(6) A compter du 1er janvier 2012, les CLD sont imputés sur la catégorie 21 (traitement brut).</t>
  </si>
  <si>
    <t xml:space="preserve">Figure 6.1-2 : </t>
  </si>
  <si>
    <t xml:space="preserve">Figure 6.1-1 : </t>
  </si>
  <si>
    <t>envoyé par la DGCL</t>
  </si>
  <si>
    <t>Fin mai chiffres N-1 et N-2</t>
  </si>
  <si>
    <t>Mi juin : estimations chiffres N</t>
  </si>
  <si>
    <t xml:space="preserve">Figure 6.1-7 : </t>
  </si>
  <si>
    <t>Pensions civiles, militaires et ouvriers d'État
(dépenses annexes)</t>
  </si>
  <si>
    <t>Prestations sociales et allocations diverses (1)</t>
  </si>
  <si>
    <t>Primes et indemnités</t>
  </si>
  <si>
    <t>Total des rémunérations d'activité</t>
  </si>
  <si>
    <t>Heures supplémentaires et astreintes</t>
  </si>
  <si>
    <t>Figure 6.1-3 :</t>
  </si>
  <si>
    <t>NB : le champ des dépenses de personnel (titre 2) comprend l'enseignement privé sous contrat.</t>
  </si>
  <si>
    <t>(2) Y compris la rémunération des réservistes.</t>
  </si>
  <si>
    <t xml:space="preserve"> Fonctionnaires</t>
  </si>
  <si>
    <t xml:space="preserve"> Stagiaires</t>
  </si>
  <si>
    <t xml:space="preserve"> Contractuels (2)</t>
  </si>
  <si>
    <t xml:space="preserve"> Ouvriers d'État</t>
  </si>
  <si>
    <t xml:space="preserve"> Enseignants de l'enseignement privé sous contrat</t>
  </si>
  <si>
    <t xml:space="preserve"> Militaires</t>
  </si>
  <si>
    <t xml:space="preserve"> Rémunérations à l'acte, à la tâche, à l'heure</t>
  </si>
  <si>
    <t xml:space="preserve"> Autres rémunérations</t>
  </si>
  <si>
    <t xml:space="preserve"> Supplément familial de traitement</t>
  </si>
  <si>
    <t xml:space="preserve"> Indemnités de résidence et liées à la mobilité</t>
  </si>
  <si>
    <t xml:space="preserve"> Heures supplémentaires et astreintes</t>
  </si>
  <si>
    <t xml:space="preserve"> NBI</t>
  </si>
  <si>
    <t xml:space="preserve"> Autres charges connexes</t>
  </si>
  <si>
    <t xml:space="preserve"> Indemnités interministérielles (4) indexées sur le point</t>
  </si>
  <si>
    <t xml:space="preserve"> Indemnités interministérielles (4) non indexées sur le point</t>
  </si>
  <si>
    <t xml:space="preserve"> Indemnités ministérielles indexées sur le point</t>
  </si>
  <si>
    <t xml:space="preserve"> Indemnités ministérielles non indexées sur le point</t>
  </si>
  <si>
    <t xml:space="preserve"> Indemnités de sujétion pour charges militaires</t>
  </si>
  <si>
    <t xml:space="preserve"> Indemnités de sujétions spéciales</t>
  </si>
  <si>
    <t xml:space="preserve"> Primes de qualification et de technicité</t>
  </si>
  <si>
    <t xml:space="preserve"> Autres indemnités</t>
  </si>
  <si>
    <t>6.1.4</t>
  </si>
  <si>
    <t xml:space="preserve">Vient d'un retravail de 6.1.1, 6.1.2 et 6.1.4 </t>
  </si>
  <si>
    <t>6.1.1</t>
  </si>
  <si>
    <t>6.1.2</t>
  </si>
  <si>
    <t>source</t>
  </si>
  <si>
    <t>Cotisations et contributions sociales (2)</t>
  </si>
  <si>
    <t>(2) Non compris les versements des affiliations rétroactives. 
Non compris les programmes du compte d’affectation spéciale « Pensions » : Pensions civiles et militaires de retraite, Ouvriers des établissements industriels de l'État, Pensions militaires d'invalidité et des victimes de guerre et autres pensions.</t>
  </si>
  <si>
    <t>(1) Non compris les programmes du compte d’affectation spéciale « Pensions » : Pensions civiles et militaires de retraite, Ouvriers des établissements industriels de l'État, Pensions militaires d'invalidité et des victimes de guerre et autres pensions.
A compter du 1er janvier 2012, les CLD sont imputés sur la catégorie 21 (traitement brut).</t>
  </si>
  <si>
    <t>Total des dépenses de personnel, titre 2</t>
  </si>
  <si>
    <t>(1) Non compris les versements des affiliations rétroactives. 
Non compris les programmes du compte d’affectation spéciale « Pensions » : Pensions civiles et militaires de retraite, Ouvriers des établissements industriels de l'État, Pensions militaires d'invalidité et des victimes de guerre et autres pensions.</t>
  </si>
  <si>
    <t>(2) Non compris les programmes du compte d’affectation spéciale « Pensions » : Pensions civiles et militaires de retraite, Ouvriers des établissements industriels de l'État, Pensions militaires d'invalidité et des victimes de guerre et autres pensions.
A compter du 1er janvier 2012, les CLD sont imputés sur la catégorie 21 (traitement brut).</t>
  </si>
  <si>
    <t>Prestations sociales et allocations diverses (2)</t>
  </si>
  <si>
    <t>Cotisations et contributions sociales (1)</t>
  </si>
  <si>
    <t>repris du dossier salarial, figure 53</t>
  </si>
  <si>
    <t>qui vient lui-même de source insee</t>
  </si>
  <si>
    <t>http://www.insee.fr/fr/themes/theme.asp?theme=16&amp;sous_theme=3.2</t>
  </si>
  <si>
    <t>SUFFIT JE PENSE</t>
  </si>
  <si>
    <t>http://www.insee.fr/fr/themes/theme.asp?theme=16&amp;sous_theme=3.4</t>
  </si>
  <si>
    <t>SI PAS TOUT TROUVE DANS LE LIEN PRECEDENT</t>
  </si>
  <si>
    <t>http://www.insee.fr/fr/themes/comptes-nationaux/tableau.asp?sous_theme=1&amp;xml=t_1101</t>
  </si>
  <si>
    <t>dossier salarial figure 51</t>
  </si>
  <si>
    <t xml:space="preserve">Figure 6.1-5 : </t>
  </si>
  <si>
    <t xml:space="preserve">Figure 6.1-4 : </t>
  </si>
  <si>
    <t xml:space="preserve">Figure 6.1-6 : </t>
  </si>
  <si>
    <t>sinon vient chiffres INSEE compta nat</t>
  </si>
  <si>
    <t>+ complétion pour fichier compta nat sur la part dans les dépenses avec les fichiers 3.2</t>
  </si>
  <si>
    <t>F 6.1-8  vient de 6.1.7</t>
  </si>
  <si>
    <t>vient de la dgos</t>
  </si>
  <si>
    <t>S F 6.1-10 vient 6.1.9</t>
  </si>
  <si>
    <t>Schéma : Les dépenses de personnel des administrations publiques en comptabilité nationale</t>
  </si>
  <si>
    <t>reprise de celui de l'année précédente.</t>
  </si>
  <si>
    <t>(3) nd</t>
  </si>
  <si>
    <t xml:space="preserve">(1) A compter de 2012, il n'est plus possible, compte-tenu de l'évolution de la nomenclature d'exécution comptable, de distinguer la rémunération des stagiaires de celles des fonctionnaires. </t>
  </si>
  <si>
    <t>(1) nd</t>
  </si>
  <si>
    <t>Évolution 2015/2014 (en %)</t>
  </si>
  <si>
    <t>Part dans le budget de l'État en 2015 (en %)</t>
  </si>
  <si>
    <t xml:space="preserve">Pour le PIB, source : </t>
  </si>
  <si>
    <t>Figure 6.1-3 : Évolution des différentes composantes des dépenses de personnel dans le budget de l'État entre 2014 et 2013</t>
  </si>
  <si>
    <t>http://www.insee.fr/fr/themes/tableau.asp?reg_id=0&amp;ref_id=NATTEF08335</t>
  </si>
  <si>
    <t>*** : hors décaissements PIA (10,9 Mds€)</t>
  </si>
  <si>
    <t>2014***</t>
  </si>
  <si>
    <t>dont prime de fonctions et de résultats (PFR)</t>
  </si>
  <si>
    <t>Évolution 2016/2015 (en %)</t>
  </si>
  <si>
    <t>N° regroupement</t>
  </si>
  <si>
    <t>colonne DB</t>
  </si>
  <si>
    <t>239-237</t>
  </si>
  <si>
    <t>dont Indemnité de sujétions de fonctions et d'expertise (IFSE)</t>
  </si>
  <si>
    <t>Évolution annuelle moyenne 2016/2009 (en %)</t>
  </si>
  <si>
    <t>Figure 6.1-4 : Principales composantes des rémunérations d'activité dans la fonction publique de l'État de 2008 à 2016</t>
  </si>
  <si>
    <t>(4) Jusqu'en 2016, l’allocation spécifique de cessation anticipée d’activité concerne uniquement le ministère de la Défense et le ministère de l'Ecologie (décrets 2001-1269 du 21 décembre 2001, 2006-418 du 7 avril 2006 et 2013-435 du 27 mai 2013) et est comptabilisée avec le CFA. Seuls 80 088 euros ont été versés au titre du CFA en 2009.</t>
  </si>
  <si>
    <t>dont  abattement indemnitaire PPCR</t>
  </si>
  <si>
    <t>(5) -</t>
  </si>
  <si>
    <t>Figure 6.1-2 : Dépenses de personnel dans le budget de l'État (nettes des remboursements et dégrèvements d'impôts) de 2007 à 2016</t>
  </si>
  <si>
    <t>Figure 6.1-1 : Détail de l'ensemble des dépenses de personnel de l'État (titre 2) de 2008 à 2016</t>
  </si>
  <si>
    <t>Évolution annuelle moyenne 2016/2008 (en %)</t>
  </si>
  <si>
    <t>Figure 6.1-3 : Différentes composantes des dépenses de personnel dans le budget de l'État entre 2008 et 2016</t>
  </si>
  <si>
    <t>(3) Les indemnités interministérielles sont communes à plusieurs ministères. Par exemple, l'indemnité d’administration et de technicité, la prime de rendement, l'indemnité de fonction et de résultat, etc.</t>
  </si>
  <si>
    <t>Source : Comptes nationaux annuels, Insee. Traitement DGAFP - Département des études, des statistiques et des systèmes d'information.</t>
  </si>
  <si>
    <t>APUC : Administrations publiques centrales. Les APUC recouvrent le champ de l’État et de ses établissements publics.</t>
  </si>
  <si>
    <t>APUL : Administrations publiques locales.</t>
  </si>
  <si>
    <t>ASSO : Administrations de sécurité sociale, y compris les hôpitaux à financement public.</t>
  </si>
  <si>
    <t>APU : Ensemble des administrations publiques.</t>
  </si>
  <si>
    <t>NB : Les séries de comptes nationaux présentés sont désormais publiées en base 2010 dans un cadre rénové,
Les données 2013 sont des données semi-définitives, et les données 2014 des données provisoires (voir insee.fr).</t>
  </si>
  <si>
    <t>Montant en milliards d'euros</t>
  </si>
  <si>
    <t>APUC</t>
  </si>
  <si>
    <t>APUL</t>
  </si>
  <si>
    <t>ASSO</t>
  </si>
  <si>
    <t>APU</t>
  </si>
  <si>
    <t>Base 100 en 1990</t>
  </si>
  <si>
    <t>Dépenses de rémunération</t>
  </si>
  <si>
    <t>Évolution annuelle moyenne 2015/2009 (en %)</t>
  </si>
  <si>
    <t>En milliards d’euros</t>
  </si>
  <si>
    <t>En part du PIB (en %)</t>
  </si>
  <si>
    <t>En part dans les dépenses totales (en %) (4)</t>
  </si>
  <si>
    <t>Administrations publiques centrales (1)</t>
  </si>
  <si>
    <t xml:space="preserve">      dont État</t>
  </si>
  <si>
    <t>Administrations publiques locales (2)</t>
  </si>
  <si>
    <t xml:space="preserve">  dont collectivités locales</t>
  </si>
  <si>
    <t>Administrations de sécurité sociale (3)</t>
  </si>
  <si>
    <t xml:space="preserve">  dont hôpitaux publics</t>
  </si>
  <si>
    <t>Toutes administrations publiques</t>
  </si>
  <si>
    <t>Source : Comptes nationaux annuels, Insee. Traitement DGAFP - Département des études, des statistiques et des systèmes d'information.</t>
  </si>
  <si>
    <t>NB : les dépenses de rémunération qui figurent dans le tableau ci-dessus intègrent le financement de la charge des pensions.</t>
  </si>
  <si>
    <t>* : Résultats semi-définitifs</t>
  </si>
  <si>
    <t>** : Résultats provisoires</t>
  </si>
  <si>
    <t>(1) État et divers organismes d’administration centrale.</t>
  </si>
  <si>
    <t>(2) Collectivités locales et divers organismes d’administration locale.</t>
  </si>
  <si>
    <t>(3) Les administrations de Sécurité sociale comprennent les régimes d’assurance sociale et les organismes dépendant des assurances sociales (principalement les hôpitaux à financement public).</t>
  </si>
  <si>
    <t>(4) En part dans les dépenses totales de l'administration concernée.</t>
  </si>
  <si>
    <t>Note : les séries de comptes nationaux présentés dans ce tableau sont désormais publiés en base 2010 dans un cadre rénové (voir www.insee.fr), elles diffèrent de celles publiées dans la précédente édition du Rapport annuel.</t>
  </si>
  <si>
    <t>Figure 6.1-6 : Poids des dépenses de rémunération des administrations publiques dans le PIB au sens de la comptabilité nationale de 2007 à 2015</t>
  </si>
  <si>
    <t>nd</t>
  </si>
  <si>
    <t>Produit intérieur brut</t>
  </si>
  <si>
    <t>Dépenses de personnel (1)</t>
  </si>
  <si>
    <t>2015*</t>
  </si>
  <si>
    <t>2016**</t>
  </si>
  <si>
    <t>Régions</t>
  </si>
  <si>
    <t>Départements</t>
  </si>
  <si>
    <t>Communes</t>
  </si>
  <si>
    <t>Groupements à fiscalité propre (2)</t>
  </si>
  <si>
    <t>Ensemble des collectivités locales et de leurs groupements à fiscalité propre</t>
  </si>
  <si>
    <t>Dépenses totales des collectivités locales et de leurs groupements à fiscalité propre  (3)</t>
  </si>
  <si>
    <t>Sources : DGCL et DGFiP.</t>
  </si>
  <si>
    <t>* : Résultats provisoires.</t>
  </si>
  <si>
    <t>(1) Y compris les cotisations employeur au titre de la retraite (CNRACL, etc.).</t>
  </si>
  <si>
    <t>(2) Groupements à fiscalité propre : métropoles, communautés urbaines, d'agglomérations, de communes et syndicats d'agglomération nouvelle.</t>
  </si>
  <si>
    <t>(3) Dépenses totales hors gestion active de la dette à partir de 2003.</t>
  </si>
  <si>
    <t>Évolution annuelle (%)</t>
  </si>
  <si>
    <t>Ensemble des dépenses de personnel des collectivités locales et de leurs groupements à fiscalité propre</t>
  </si>
  <si>
    <t>Dépenses de personnel (rémunérations + charges sociales employeur)  (2)</t>
  </si>
  <si>
    <t>Dépenses totales (3)</t>
  </si>
  <si>
    <t>Total des autres dépenses</t>
  </si>
  <si>
    <t>Part des dépenses de personnel dans les dépenses totales (en %)</t>
  </si>
  <si>
    <t>NB : Résultats 2014 provisoires. Dépenses totales hors gestion active de la dette à partir de 2003.</t>
  </si>
  <si>
    <t>(1) Groupements à fiscalité propre : métropoles, communautés urbaines, d'agglomérations, de communes et syndicats d'agglomération nouvelle.</t>
  </si>
  <si>
    <t>(2) Y compris les cotisations employeur au titre de la retraite (CNRACL, etc.).</t>
  </si>
  <si>
    <t>Dépenses de personnel</t>
  </si>
  <si>
    <t>Évolution annuelle moyenne 2015/2000 (en %)</t>
  </si>
  <si>
    <t>Rémunérations du personnel non médical</t>
  </si>
  <si>
    <t>Rémunérations du personnel médical (1)</t>
  </si>
  <si>
    <t>Charges de sécurité sociale et de prévoyance (2)</t>
  </si>
  <si>
    <t xml:space="preserve">Impôts, taxes et versements assimilés sur rémunérations </t>
  </si>
  <si>
    <t>Autres charges (3)</t>
  </si>
  <si>
    <t>Ensemble des charges de personnel</t>
  </si>
  <si>
    <t>Dépenses totales</t>
  </si>
  <si>
    <t>Sources : DGOS et DGFiP.</t>
  </si>
  <si>
    <t>* : Chiffres définitifs actualisés par rapport à l'édition précédente.</t>
  </si>
  <si>
    <t>** : Résultats provisoires, données issues des Comptes de Résultats Principaux des établissements publics de santé .</t>
  </si>
  <si>
    <t>(1)  Médecins hospitaliers.</t>
  </si>
  <si>
    <t>(3) Depuis 2006, les reports de charges correspondant aux dépenses de personnel ne sont plus intégrés.</t>
  </si>
  <si>
    <t>évolution annuelle (en %)</t>
  </si>
  <si>
    <t>(3) Depuis 2006, les reports de charges correspondant aux dépenses de personnel ne sont plus intégrés, d'où la baisse du montant de cette ligne à partir de 2006. À titre d'information, ces dépenses représentent 359 millions d'euros en 2006, 113 millions d'euros en 2007 et 110 millions d'euros en 2008.</t>
  </si>
  <si>
    <t>Note de lecture : En 2013, les rémunérations du personnel non médical s'élèvent à 21,549 milliards d'euros. Elles ont progressé de 1,6 % par rapport à 2012.</t>
  </si>
  <si>
    <t>* : Chiffres actualisés par rapport à l'édition précédente.</t>
  </si>
  <si>
    <t>Dépenses de personnel (rémunérations + charges sociales employeur) (1)</t>
  </si>
  <si>
    <t xml:space="preserve"> Heures supplémentaires et astreintes (3)</t>
  </si>
  <si>
    <t>Figure 6.1-5 : Évolution des dépenses de personnel dans les administrations publiques en comptabilité nationale de 1990 à 2016</t>
  </si>
  <si>
    <t>Dépenses totales des hopitaux publics et hôpitaux privés participant au service public hospitalier</t>
  </si>
  <si>
    <t>Demande particulière à l'INSEE (département des CN, section Compte des AdministrationsPubliques)</t>
  </si>
  <si>
    <t>Dépenses de rémunération des hopitaux publics et hôpitaux privés participant au service public hospitalier</t>
  </si>
  <si>
    <t>Total dépenses du compte S13142</t>
  </si>
  <si>
    <t>Dépenses totales des organismes dépendant des assurances sociales (S13142)</t>
  </si>
  <si>
    <t>D1 du compte S131421</t>
  </si>
  <si>
    <t>Dépenses de rémunération des organismes dépendant des assurances sociales (S13142)</t>
  </si>
  <si>
    <t>Total dépenses du compte S1314</t>
  </si>
  <si>
    <t>Dépenses totales des administrations de sécurité sociale (S1314)</t>
  </si>
  <si>
    <t>D1 du compte S1314</t>
  </si>
  <si>
    <t>Dépenses de rémunération des administrations de sécurité sociale (S1314)</t>
  </si>
  <si>
    <t>Total dépenses du compte S13131</t>
  </si>
  <si>
    <t xml:space="preserve">Dépenses totales des collectivités locales (S13131) </t>
  </si>
  <si>
    <t>D1 du compte S13131</t>
  </si>
  <si>
    <t xml:space="preserve">Dépenses de rémunération des collectivités locales (S13131) </t>
  </si>
  <si>
    <t>Total dépenses du compte S1313</t>
  </si>
  <si>
    <t>Dépenses totales des administrations publiques locales (S1313)</t>
  </si>
  <si>
    <t>D1 du compte S1313</t>
  </si>
  <si>
    <t>Dépenses de rémunération des administrations publiques locales (S1313)</t>
  </si>
  <si>
    <t>Total dépenses du compte S13111</t>
  </si>
  <si>
    <t>Dépenses totales de l'État (S13111)</t>
  </si>
  <si>
    <t>D1 du compte S13111</t>
  </si>
  <si>
    <t>Dépenses de rémunération de l'État (S13111)</t>
  </si>
  <si>
    <t>Total dépenses du compte S1311</t>
  </si>
  <si>
    <t>Dépenses totales de l'administration publique centrale (S1311)</t>
  </si>
  <si>
    <t>D1 du compte S1311</t>
  </si>
  <si>
    <t>Dépenses de rémunération de l'administration publique centrale (S1311)</t>
  </si>
  <si>
    <t>Source INSEE</t>
  </si>
  <si>
    <t>Source : Comptes nationaux annuels, Insee. Traitement DGAFP, département des études et des statistiques.</t>
  </si>
  <si>
    <t>En part dans les dépenses totales de l'administration concernée (en %)</t>
  </si>
  <si>
    <t>% Dépenses de personnel</t>
  </si>
  <si>
    <t>2015 *</t>
  </si>
  <si>
    <t xml:space="preserve">  dont organismes dépendant des assurances sociales (5)</t>
  </si>
  <si>
    <t>(5) dont hôpitaux, Pôle Emploi, ...  (S13142)</t>
  </si>
  <si>
    <t>2016 **</t>
  </si>
  <si>
    <t>Évolution annuelle moyenne 2016/2010 (en %)</t>
  </si>
  <si>
    <t>2016*</t>
  </si>
  <si>
    <t>2017**</t>
  </si>
  <si>
    <t>Évolution annuelle moyenne 2016/2003 (en %)</t>
  </si>
  <si>
    <r>
      <t>3,56</t>
    </r>
    <r>
      <rPr>
        <vertAlign val="superscript"/>
        <sz val="9"/>
        <rFont val="Arial"/>
        <family val="2"/>
      </rPr>
      <t>(a)</t>
    </r>
  </si>
  <si>
    <r>
      <t>1,4</t>
    </r>
    <r>
      <rPr>
        <vertAlign val="superscript"/>
        <sz val="9"/>
        <rFont val="Arial"/>
        <family val="2"/>
      </rPr>
      <t>(b)</t>
    </r>
  </si>
  <si>
    <r>
      <t>11,91</t>
    </r>
    <r>
      <rPr>
        <vertAlign val="superscript"/>
        <sz val="9"/>
        <rFont val="Arial"/>
        <family val="2"/>
      </rPr>
      <t>(c)</t>
    </r>
  </si>
  <si>
    <r>
      <t>1,5</t>
    </r>
    <r>
      <rPr>
        <vertAlign val="superscript"/>
        <sz val="9"/>
        <rFont val="Arial"/>
        <family val="2"/>
      </rPr>
      <t>(d)</t>
    </r>
  </si>
  <si>
    <r>
      <t>-0,1</t>
    </r>
    <r>
      <rPr>
        <vertAlign val="superscript"/>
        <sz val="9"/>
        <rFont val="Arial"/>
        <family val="2"/>
      </rPr>
      <t>(b)</t>
    </r>
  </si>
  <si>
    <r>
      <t>5,3</t>
    </r>
    <r>
      <rPr>
        <vertAlign val="superscript"/>
        <sz val="9"/>
        <rFont val="Arial"/>
        <family val="2"/>
      </rPr>
      <t>(e)</t>
    </r>
  </si>
  <si>
    <t>Figure 6.1-7 : Évolution des dépenses de personnel dans les collectivités locales et leurs groupements à fiscalité propre de 1996 à 2017</t>
  </si>
  <si>
    <t>Figure 6.1-10 : Évolution des dépenses de personnel et des charges totales des établissements publics de santé de 1998 à 2016</t>
  </si>
  <si>
    <t xml:space="preserve">(1) Le compte d'affectation spéciale "Pensions" a été créé par la LOLF. Il retrace toutes les recettes et les dépenses de pensions des fonctionnaires de l'Etat. Il est financé par les contributions versées par les ministères, ainsi que par d'autres recettes : notamment les retenues sur salaires (cotisations salariales) et les contributions des autres employeurs de fonctionnaires (notamment les EP dont La Poste et France Télécom). La spécificité des contributions des ministères provient du fait qu'elles sont calculées pour équilibrer le CAS Pensions (fixation d'un taux d'équilibre). </t>
  </si>
  <si>
    <t>Figure 6.1-6 : Poids des dépenses de rémunération des administrations publiques dans le PIB au sens de la comptabilité nationale de 2007 à 2016</t>
  </si>
  <si>
    <t>Figure 6.1-8 : Évolution des dépenses de personnel et dépenses totales des collectivités locales et de leurs groupements à fiscalité propre (1) de 1998 à 2016</t>
  </si>
  <si>
    <t>Figure 6.1-9 : Évolution des charges d’exploitation relatives au personnel des établissements publics de santé de 2000 à 2016</t>
  </si>
  <si>
    <t>** : Estimations à partir des budgets primitifs 2014 et 2016.</t>
  </si>
  <si>
    <t>(a) Y compris Martinique et Guyane, devenues en 2016 collectivités territoriales uniques.</t>
  </si>
  <si>
    <t>(b) Évolution à périmètre constant, c'est-à-dire hors Martinique et Guyane, devenues en 2016 collectivités territoriales uniques.</t>
  </si>
  <si>
    <t>(c) Hors Martinique et Guyane, devenues en 2016 collectivités territoriales uniques (et regroupées avec les régions).</t>
  </si>
  <si>
    <t>nd : données non disponibles.</t>
  </si>
  <si>
    <t xml:space="preserve">Note : Les périmètres des collectivités ont changé en 2015 et en 2016, ce qui entraîne des ruptures de périmètres. Créée en 2015, la métropole de Lyon a des compétences habituellement réservées aux départements ; en 2016 la Martinique et la Guyane ne sont plus ni des régions ni des départements, mais des collectivités uniques, qui regroupent les compétences des deux niveaux. </t>
  </si>
  <si>
    <t xml:space="preserve">Figure 6.1-1 : Détail de l'ensemble des dépenses de personnel de l'État (titre 2) </t>
  </si>
  <si>
    <t>Figure 6.1-4 : Principales composantes des rémunérations d'activité dans la fonction publique de l'État</t>
  </si>
  <si>
    <t>Figure 6.1-5 : Évolution des dépenses de personnel dans les administrations publiques en comptabilité nationale</t>
  </si>
  <si>
    <t>Figure 6.1-6 : Poids des dépenses de rémunération des administrations publiques dans le PIB au sens de la comptabilité nationale</t>
  </si>
  <si>
    <t>(1) État et organismes divers d’administration centrale.</t>
  </si>
  <si>
    <t>(2) Collectivités locales et organismes divers d’administration locale.</t>
  </si>
  <si>
    <t>Figure 6.1-9 : Évolution des charges d’exploitation relatives au personnel des établissements publics de santé</t>
  </si>
  <si>
    <t>Figure 6.1-10 : Évolution des dépenses de personnel et des charges totales des établissements publics de santé</t>
  </si>
  <si>
    <t>Figure 6.1-7 : Évolution des dépenses de personnel dans les collectivités locales et leurs groupements à fiscalité propre</t>
  </si>
  <si>
    <t>Source : Budgets d'exécution (Direction du budget). Traitement DGAFP - Département des études, des statistiques et des systèmes d'information.</t>
  </si>
  <si>
    <t>NB : L'enseignement privé est désormais imputé en titre 2 (dépenses de personnel).</t>
  </si>
  <si>
    <r>
      <t xml:space="preserve">(5) </t>
    </r>
    <r>
      <rPr>
        <sz val="8"/>
        <rFont val="Calibri"/>
        <family val="2"/>
      </rPr>
      <t>À</t>
    </r>
    <r>
      <rPr>
        <sz val="8"/>
        <rFont val="Arial"/>
        <family val="2"/>
      </rPr>
      <t xml:space="preserve"> compter du 1</t>
    </r>
    <r>
      <rPr>
        <vertAlign val="superscript"/>
        <sz val="8"/>
        <rFont val="Arial"/>
        <family val="2"/>
      </rPr>
      <t>er</t>
    </r>
    <r>
      <rPr>
        <sz val="8"/>
        <rFont val="Arial"/>
        <family val="2"/>
      </rPr>
      <t xml:space="preserve"> janvier 2012, les CLD sont imputés sur la catégorie 21 (traitement brut).</t>
    </r>
  </si>
  <si>
    <t>Capital décès</t>
  </si>
  <si>
    <t>Source : Budget d'exécution, Direction du budget. Traitement DGAFP - Département des études, des statistiques et des systèmes d'information.</t>
  </si>
  <si>
    <t>Source : Budgets d'exécution, Direction du budget. Traitement DGAFP - Département des études, des statistiques et des systèmes d'information.</t>
  </si>
  <si>
    <t>Source : Comptes nationaux annuels, Insee.Traitement DGAFP - Département des études, des statistiques et des systèmes d'information.</t>
  </si>
  <si>
    <t>Pensions civiles, militaires et d'ouvriers d'État
(dépenses annexes)</t>
  </si>
  <si>
    <t>NB : Le champ des dépenses de personnel (titre 2) comprend l'enseignement privé sous contrat.</t>
  </si>
  <si>
    <t xml:space="preserve"> Nouvelle bonification indiciaire (NBI)</t>
  </si>
  <si>
    <t>NB : Les dépenses de rémunération qui figurent dans le tableau ci-dessus intègrent le financement de la charge des pensions.</t>
  </si>
  <si>
    <t>* Résultats provisoires.</t>
  </si>
  <si>
    <t>* Chiffres définitifs actualisés par rapport à l'édition précédente.</t>
  </si>
  <si>
    <t>** Résultats provisoires, données issues des Comptes de résultats principaux des établissements publics de santé.</t>
  </si>
  <si>
    <t>* Chiffres actualisés par rapport à l'édition précédente.</t>
  </si>
  <si>
    <t>Les groupements à fiscalité propre regroupent les métropoles, communautés urbaines, d'agglomérations, de communes et syndicats d'agglomération nouvelle.</t>
  </si>
  <si>
    <t>Périmètre : Budget géneral.</t>
  </si>
  <si>
    <t>ASSO : Administrations de Sécurité sociale, y compris les hôpitaux à financement public.</t>
  </si>
  <si>
    <t>** Résultats provisoires.</t>
  </si>
  <si>
    <t>* Résultats semi-définitifs.</t>
  </si>
  <si>
    <t>Figure 6.1-2 : Dépenses de personnel dans le budget de l'État (nettes des remboursements et dégrèvements d'impôts) en 2017</t>
  </si>
  <si>
    <t>Part dans le budget de l'État en 2017 (en %)</t>
  </si>
  <si>
    <t>Montant en 2017</t>
  </si>
  <si>
    <t>Figure 6.1-3 : Évolution des différentes composantes des dépenses de personnel dans le budget de l'État entre 2016 et 2017</t>
  </si>
  <si>
    <t>Figure 6.1-3 : Différentes composantes des dépenses de personnel dans le budget de l'État entre 2008 et 2017</t>
  </si>
  <si>
    <t>En milliards d'euros</t>
  </si>
  <si>
    <t>Figure 6.1-8 : Évolution des dépenses de personnel et dépenses totales des collectivités locales et de leurs groupements à fiscalité propre de 1998 à 2017</t>
  </si>
  <si>
    <t>Figure 6.1-8 : Évolution des dépenses de personnel et dépenses totales des collectivités locales et de leurs groupements à fiscalité propre (1) de 1998 à 2017</t>
  </si>
  <si>
    <t>Figure 6.1-10 : Évolution des dépenses de personnel et des charges totales des établissements publics de santé de 1998 à 2017</t>
  </si>
  <si>
    <t>Années</t>
  </si>
  <si>
    <r>
      <t>Dépenses de personnel</t>
    </r>
    <r>
      <rPr>
        <b/>
        <vertAlign val="superscript"/>
        <sz val="9"/>
        <rFont val="Arial"/>
        <family val="2"/>
      </rPr>
      <t>(1)</t>
    </r>
  </si>
  <si>
    <r>
      <t>Groupements à fiscalité propre</t>
    </r>
    <r>
      <rPr>
        <vertAlign val="superscript"/>
        <sz val="9"/>
        <rFont val="Arial"/>
        <family val="2"/>
      </rPr>
      <t>(2)</t>
    </r>
  </si>
  <si>
    <r>
      <t>Dépenses totales des collectivités locales et de leurs groupements à fiscalité propre</t>
    </r>
    <r>
      <rPr>
        <b/>
        <vertAlign val="superscript"/>
        <sz val="9"/>
        <rFont val="Arial"/>
        <family val="2"/>
      </rPr>
      <t>(3)</t>
    </r>
  </si>
  <si>
    <r>
      <t>Rémunérations du personnel médical</t>
    </r>
    <r>
      <rPr>
        <b/>
        <vertAlign val="superscript"/>
        <sz val="9"/>
        <rFont val="Arial"/>
        <family val="2"/>
      </rPr>
      <t>(1)</t>
    </r>
  </si>
  <si>
    <r>
      <t>Charges de sécurité sociale et de prévoyance</t>
    </r>
    <r>
      <rPr>
        <b/>
        <vertAlign val="superscript"/>
        <sz val="9"/>
        <rFont val="Arial"/>
        <family val="2"/>
      </rPr>
      <t>(2)</t>
    </r>
  </si>
  <si>
    <r>
      <t>Autres charges</t>
    </r>
    <r>
      <rPr>
        <b/>
        <vertAlign val="superscript"/>
        <sz val="9"/>
        <rFont val="Arial"/>
        <family val="2"/>
      </rPr>
      <t>(3)</t>
    </r>
  </si>
  <si>
    <r>
      <t>Dépenses de personnel (rémunérations + charges sociales employeur)</t>
    </r>
    <r>
      <rPr>
        <b/>
        <vertAlign val="superscript"/>
        <sz val="9"/>
        <rFont val="Arial"/>
        <family val="2"/>
      </rPr>
      <t>(1)</t>
    </r>
  </si>
  <si>
    <t>Évolution 2017/2016 (en %)</t>
  </si>
  <si>
    <t>Évolution annuelle moyenne 2017/2000 (en %)</t>
  </si>
  <si>
    <t>Évolution annuelle moyenne 2017/2008 (en %)</t>
  </si>
  <si>
    <t>Évolution 2017/2016
(en %)</t>
  </si>
  <si>
    <t>Évolution annuelle moyenne 2017/2003 (en %)</t>
  </si>
  <si>
    <t>NB : Résultats 2017 provisoires. Dépenses totales hors gestion active de la dette à partir de 2003.</t>
  </si>
  <si>
    <t>Les comptes de la Nation en 2017Comptes nationaux annuels - base 2014</t>
  </si>
  <si>
    <t>En part du PIB</t>
  </si>
  <si>
    <t>En part dans les dépenses totales (4)</t>
  </si>
  <si>
    <t>Évolution 2017/2016</t>
  </si>
  <si>
    <t>2017/2016</t>
  </si>
  <si>
    <t>2017/2010</t>
  </si>
  <si>
    <t>Évolution annuelle moyenne 2017/2010</t>
  </si>
  <si>
    <t>NB : Les séries de comptes nationaux présentés sont désormais publiées en base 2014.</t>
  </si>
  <si>
    <t>NB : Les séries de comptes nationaux présentés sont désormais publiées en base 2014.
Les données 2016 sont des données semi-définitives, et les données 2017 des données provisoires (voir insee.fr).</t>
  </si>
  <si>
    <t>(5)-</t>
  </si>
  <si>
    <t>dont ministère de la Défense</t>
  </si>
  <si>
    <r>
      <t>CAS pensions civils + ATI</t>
    </r>
    <r>
      <rPr>
        <i/>
        <vertAlign val="superscript"/>
        <sz val="9"/>
        <rFont val="Arial"/>
        <family val="2"/>
      </rPr>
      <t>(1)</t>
    </r>
  </si>
  <si>
    <r>
      <t>CAS pensions militaires</t>
    </r>
    <r>
      <rPr>
        <i/>
        <vertAlign val="superscript"/>
        <sz val="9"/>
        <rFont val="Arial"/>
        <family val="2"/>
      </rPr>
      <t>(1)</t>
    </r>
  </si>
  <si>
    <r>
      <t>Autres</t>
    </r>
    <r>
      <rPr>
        <vertAlign val="superscript"/>
        <sz val="9"/>
        <rFont val="Arial"/>
        <family val="2"/>
      </rPr>
      <t>(2)(3)</t>
    </r>
  </si>
  <si>
    <r>
      <t>Prestations sociales</t>
    </r>
    <r>
      <rPr>
        <vertAlign val="superscript"/>
        <sz val="9"/>
        <rFont val="Arial"/>
        <family val="2"/>
      </rPr>
      <t>(3)</t>
    </r>
  </si>
  <si>
    <r>
      <t>Congé de fin d'activité (CFA) et CAA</t>
    </r>
    <r>
      <rPr>
        <vertAlign val="superscript"/>
        <sz val="9"/>
        <rFont val="Arial"/>
        <family val="2"/>
      </rPr>
      <t>(4)</t>
    </r>
  </si>
  <si>
    <t xml:space="preserve">   dont CFA</t>
  </si>
  <si>
    <r>
      <t>Accidents du travail</t>
    </r>
    <r>
      <rPr>
        <vertAlign val="superscript"/>
        <sz val="9"/>
        <rFont val="Arial"/>
        <family val="2"/>
      </rPr>
      <t>(3)</t>
    </r>
  </si>
  <si>
    <t xml:space="preserve">(1) Le compte d'affectation spéciale "Pensions" a été créé par la Lolf. Il retrace toutes les recettes et les dépenses de pensions. Il est financé par les contributions versées par les ministères, ainsi que par d'autres recettes : notamment les retenues sur salaires (cotisations salariales) et les contributions des autres employeurs de fonctionnaires (notamment les EP dont La Poste et France Télécom). La spécificité des contributions des ministères provient du fait qu'elles sont calculées pour équilibrer le CAS Pensions (fixation d'un taux d'équilibre). </t>
  </si>
  <si>
    <t>(3) Non compris les programmes du compte d’affectation spéciale « Pensions » : pensions civiles et militaires de retraite, ouvriers des établissements industriels de l'État, pensions militaires d'invalidité et des victimes de guerre et autres pensions.</t>
  </si>
  <si>
    <r>
      <t>Prestations sociales et allocations diverses</t>
    </r>
    <r>
      <rPr>
        <vertAlign val="superscript"/>
        <sz val="9"/>
        <rFont val="Arial"/>
        <family val="2"/>
      </rPr>
      <t>(2)</t>
    </r>
  </si>
  <si>
    <r>
      <t>Cotisations et contributions sociales</t>
    </r>
    <r>
      <rPr>
        <vertAlign val="superscript"/>
        <sz val="9"/>
        <rFont val="Arial"/>
        <family val="2"/>
      </rPr>
      <t>(1)</t>
    </r>
  </si>
  <si>
    <t>(1) Non compris les versements des affiliations rétroactives. 
Non compris les programmes du compte d’affectation spéciale « Pensions » : pensions civiles et militaires de retraite, ouvriers des établissements industriels de l'État, pensions militaires d'invalidité et des victimes de guerre et autres pensions.</t>
  </si>
  <si>
    <r>
      <t xml:space="preserve">(2) Non compris les programmes du compte d’affectation spéciale « Pensions » : pensions civiles et militaires de retraite, ouvriers des établissements industriels de l'État, pensions militaires d'invalidité et des victimes de guerre et autres pensions.
</t>
    </r>
    <r>
      <rPr>
        <sz val="8"/>
        <rFont val="Calibri"/>
        <family val="2"/>
      </rPr>
      <t>À</t>
    </r>
    <r>
      <rPr>
        <sz val="8"/>
        <rFont val="Arial"/>
        <family val="2"/>
      </rPr>
      <t xml:space="preserve"> compter du 1</t>
    </r>
    <r>
      <rPr>
        <vertAlign val="superscript"/>
        <sz val="8"/>
        <rFont val="Arial"/>
        <family val="2"/>
      </rPr>
      <t>er</t>
    </r>
    <r>
      <rPr>
        <sz val="8"/>
        <rFont val="Arial"/>
        <family val="2"/>
      </rPr>
      <t xml:space="preserve"> janvier 2012, les CLD sont imputés sur la catégorie 21 (traitement brut).</t>
    </r>
  </si>
  <si>
    <r>
      <t xml:space="preserve">(1) </t>
    </r>
    <r>
      <rPr>
        <sz val="8"/>
        <rFont val="Calibri"/>
        <family val="2"/>
      </rPr>
      <t>À</t>
    </r>
    <r>
      <rPr>
        <sz val="8"/>
        <rFont val="Arial"/>
        <family val="2"/>
      </rPr>
      <t xml:space="preserve"> compter de 2012, il n'est plus possible, compte tenu de l'évolution de la nomenclature d'exécution comptable, de distinguer la rémunération des stagiaires de celle des fonctionnaires. </t>
    </r>
  </si>
  <si>
    <r>
      <t xml:space="preserve"> Contractuels</t>
    </r>
    <r>
      <rPr>
        <vertAlign val="superscript"/>
        <sz val="9"/>
        <rFont val="Arial"/>
        <family val="2"/>
      </rPr>
      <t>(2)</t>
    </r>
  </si>
  <si>
    <r>
      <t xml:space="preserve"> Indemnités interministérielles</t>
    </r>
    <r>
      <rPr>
        <vertAlign val="superscript"/>
        <sz val="9"/>
        <rFont val="Arial"/>
        <family val="2"/>
      </rPr>
      <t>(3)</t>
    </r>
    <r>
      <rPr>
        <sz val="9"/>
        <rFont val="Arial"/>
        <family val="2"/>
      </rPr>
      <t xml:space="preserve"> indexées sur le point</t>
    </r>
  </si>
  <si>
    <r>
      <t xml:space="preserve"> Indemnités interministérielles</t>
    </r>
    <r>
      <rPr>
        <vertAlign val="superscript"/>
        <sz val="9"/>
        <rFont val="Arial"/>
        <family val="2"/>
      </rPr>
      <t>(3)</t>
    </r>
    <r>
      <rPr>
        <sz val="9"/>
        <rFont val="Arial"/>
        <family val="2"/>
      </rPr>
      <t xml:space="preserve"> non indexées sur le point</t>
    </r>
  </si>
  <si>
    <t>dont indemnité de sujétions de fonctions et d'expertise (IFSE)</t>
  </si>
  <si>
    <t>dont abattement indemnitaire prime-point</t>
  </si>
  <si>
    <r>
      <t>Administrations publiques centrales</t>
    </r>
    <r>
      <rPr>
        <b/>
        <vertAlign val="superscript"/>
        <sz val="9"/>
        <rFont val="Arial"/>
        <family val="2"/>
      </rPr>
      <t>(1)</t>
    </r>
  </si>
  <si>
    <r>
      <t>Administrations publiques locales</t>
    </r>
    <r>
      <rPr>
        <b/>
        <vertAlign val="superscript"/>
        <sz val="9"/>
        <rFont val="Arial"/>
        <family val="2"/>
      </rPr>
      <t>(2)</t>
    </r>
  </si>
  <si>
    <r>
      <t>Administrations de Sécurité sociale</t>
    </r>
    <r>
      <rPr>
        <b/>
        <vertAlign val="superscript"/>
        <sz val="9"/>
        <rFont val="Arial"/>
        <family val="2"/>
      </rPr>
      <t>(3)</t>
    </r>
  </si>
  <si>
    <r>
      <t xml:space="preserve">  dont organismes dépendant des assurances sociales</t>
    </r>
    <r>
      <rPr>
        <i/>
        <vertAlign val="superscript"/>
        <sz val="9"/>
        <rFont val="Arial"/>
        <family val="2"/>
      </rPr>
      <t>(5)</t>
    </r>
  </si>
  <si>
    <t>(5) Dont hôpitaux, Pôle emploi, ...  (S13142)</t>
  </si>
  <si>
    <t>Régions et collectivités territoriales uniques</t>
  </si>
  <si>
    <t>** Estimations à partir des budgets primitifs 2017 et 2018.</t>
  </si>
  <si>
    <t>(b) Hors Martinique et Guyane, devenues en 2016 collectivités territoriales uniques (et regroupées avec les régions).</t>
  </si>
  <si>
    <t>(c) Y compris la collectivité de Corse, qui fusionne la région et les départements à partir de 2018.</t>
  </si>
  <si>
    <t>(d) Les départements de Corse ont été fusionnés avec la collectivité de Corse en 2018.</t>
  </si>
  <si>
    <t>(3) Dépenses totales hors gestion active de la dette.</t>
  </si>
  <si>
    <t xml:space="preserve">Note : Les périmètres des collectivités ont changé en 2015, 2016 et 2018, ce qui entraîne des ruptures de périmètres. Créée en 2015, la métropole de Lyon a des compétences habituellement réservées aux départements. Depuis 2016 la Martinique et la Guyane ne sont plus ni des régions ni des départements, mais des collectivités uniques, qui regroupent les compétences des deux niveaux. En 2018, la collectivité territoriale de Corse et les départements de Corse ont fusionné en une collectivité territoriale unique. </t>
  </si>
  <si>
    <t>Périmètre : Budget général.</t>
  </si>
  <si>
    <t>NB : Résultats 2017 provisoires. Dépenses de personnel y compris les cotisations employeur au titre de la retraite (CNRACL, etc.). Dépenses totales hors gestion active de la dette à partir de 2003.</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</si>
</sst>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 _€_-;\-* #,##0.00\ _€_-;_-* &quot;-&quot;??\ _€_-;_-@_-"/>
    <numFmt numFmtId="164" formatCode="0.000"/>
    <numFmt numFmtId="165" formatCode="0.0%"/>
    <numFmt numFmtId="166" formatCode="0.0"/>
    <numFmt numFmtId="167" formatCode="#,##0\ _€"/>
    <numFmt numFmtId="168" formatCode="#,##0.000"/>
    <numFmt numFmtId="169" formatCode="#,##0.0"/>
    <numFmt numFmtId="170" formatCode="_-* #,##0.00\ _F_-;\-* #,##0.00\ _F_-;_-* &quot;-&quot;??\ _F_-;_-@_-"/>
    <numFmt numFmtId="171" formatCode="_-* #,##0\ _€_-;\-* #,##0\ _€_-;_-* &quot;-&quot;??\ _€_-;_-@_-"/>
    <numFmt numFmtId="172" formatCode="0&quot;*&quot;"/>
    <numFmt numFmtId="173" formatCode="0&quot;**&quot;"/>
    <numFmt numFmtId="174" formatCode="0.00&quot; (a)&quot;"/>
    <numFmt numFmtId="175" formatCode="0.00&quot; (c)&quot;"/>
    <numFmt numFmtId="176" formatCode="0.00&quot; (d)&quot;"/>
    <numFmt numFmtId="177" formatCode="0.00&quot; (b)&quot;"/>
  </numFmts>
  <fonts count="37" x14ac:knownFonts="1">
    <font>
      <sz val="11"/>
      <color theme="1"/>
      <name val="Calibri"/>
      <family val="2"/>
      <scheme val="minor"/>
    </font>
    <font>
      <sz val="11"/>
      <color theme="1"/>
      <name val="Calibri"/>
      <family val="2"/>
      <scheme val="minor"/>
    </font>
    <font>
      <b/>
      <sz val="10"/>
      <name val="Arial"/>
      <family val="2"/>
    </font>
    <font>
      <sz val="10"/>
      <name val="Arial"/>
      <family val="2"/>
    </font>
    <font>
      <sz val="8"/>
      <name val="Arial"/>
      <family val="2"/>
    </font>
    <font>
      <b/>
      <sz val="8"/>
      <name val="Arial"/>
      <family val="2"/>
    </font>
    <font>
      <i/>
      <sz val="8"/>
      <name val="Arial"/>
      <family val="2"/>
    </font>
    <font>
      <b/>
      <i/>
      <sz val="8"/>
      <name val="Arial"/>
      <family val="2"/>
    </font>
    <font>
      <sz val="10"/>
      <name val="Arial"/>
      <family val="2"/>
    </font>
    <font>
      <sz val="9"/>
      <name val="Arial"/>
      <family val="2"/>
    </font>
    <font>
      <sz val="7"/>
      <name val="Arial"/>
      <family val="2"/>
    </font>
    <font>
      <b/>
      <sz val="7"/>
      <name val="Arial"/>
      <family val="2"/>
    </font>
    <font>
      <i/>
      <sz val="7"/>
      <name val="Arial"/>
      <family val="2"/>
    </font>
    <font>
      <i/>
      <sz val="11"/>
      <color theme="1"/>
      <name val="Calibri"/>
      <family val="2"/>
      <scheme val="minor"/>
    </font>
    <font>
      <u/>
      <sz val="10"/>
      <color indexed="12"/>
      <name val="Arial"/>
      <family val="2"/>
    </font>
    <font>
      <sz val="10"/>
      <name val="Arial"/>
      <family val="2"/>
    </font>
    <font>
      <sz val="11"/>
      <name val="Calibri"/>
      <family val="2"/>
      <scheme val="minor"/>
    </font>
    <font>
      <i/>
      <sz val="10"/>
      <name val="Arial"/>
      <family val="2"/>
    </font>
    <font>
      <b/>
      <u/>
      <sz val="10"/>
      <name val="Arial"/>
      <family val="2"/>
    </font>
    <font>
      <i/>
      <sz val="11"/>
      <name val="Calibri"/>
      <family val="2"/>
      <scheme val="minor"/>
    </font>
    <font>
      <vertAlign val="superscript"/>
      <sz val="9"/>
      <name val="Arial"/>
      <family val="2"/>
    </font>
    <font>
      <sz val="9"/>
      <color indexed="81"/>
      <name val="Tahoma"/>
      <family val="2"/>
    </font>
    <font>
      <b/>
      <sz val="9"/>
      <color indexed="81"/>
      <name val="Tahoma"/>
      <family val="2"/>
    </font>
    <font>
      <sz val="8"/>
      <name val="Calibri"/>
      <family val="2"/>
    </font>
    <font>
      <vertAlign val="superscript"/>
      <sz val="8"/>
      <name val="Arial"/>
      <family val="2"/>
    </font>
    <font>
      <b/>
      <sz val="11"/>
      <name val="Arial"/>
      <family val="2"/>
    </font>
    <font>
      <sz val="11"/>
      <name val="Arial"/>
      <family val="2"/>
    </font>
    <font>
      <b/>
      <sz val="9"/>
      <name val="Arial"/>
      <family val="2"/>
    </font>
    <font>
      <b/>
      <i/>
      <sz val="9"/>
      <name val="Arial"/>
      <family val="2"/>
    </font>
    <font>
      <sz val="9"/>
      <color theme="1"/>
      <name val="Calibri"/>
      <family val="2"/>
      <scheme val="minor"/>
    </font>
    <font>
      <i/>
      <sz val="9"/>
      <name val="Arial"/>
      <family val="2"/>
    </font>
    <font>
      <b/>
      <vertAlign val="superscript"/>
      <sz val="9"/>
      <name val="Arial"/>
      <family val="2"/>
    </font>
    <font>
      <sz val="11"/>
      <color rgb="FFFF0000"/>
      <name val="Calibri"/>
      <family val="2"/>
      <scheme val="minor"/>
    </font>
    <font>
      <b/>
      <sz val="8"/>
      <color theme="1"/>
      <name val="Arial"/>
      <family val="2"/>
    </font>
    <font>
      <sz val="10"/>
      <color rgb="FFFF0000"/>
      <name val="Arial"/>
      <family val="2"/>
    </font>
    <font>
      <b/>
      <sz val="24"/>
      <color theme="1"/>
      <name val="Calibri"/>
      <family val="2"/>
      <scheme val="minor"/>
    </font>
    <font>
      <i/>
      <vertAlign val="superscript"/>
      <sz val="9"/>
      <name val="Arial"/>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5" tint="0.39997558519241921"/>
        <bgColor indexed="64"/>
      </patternFill>
    </fill>
  </fills>
  <borders count="37">
    <border>
      <left/>
      <right/>
      <top/>
      <bottom/>
      <diagonal/>
    </border>
    <border>
      <left/>
      <right/>
      <top/>
      <bottom style="thin">
        <color rgb="FFC00000"/>
      </bottom>
      <diagonal/>
    </border>
    <border>
      <left style="thin">
        <color rgb="FFC00000"/>
      </left>
      <right style="thin">
        <color rgb="FFC00000"/>
      </right>
      <top/>
      <bottom style="thin">
        <color rgb="FFC00000"/>
      </bottom>
      <diagonal/>
    </border>
    <border>
      <left/>
      <right style="thin">
        <color rgb="FFC00000"/>
      </right>
      <top/>
      <bottom style="thin">
        <color rgb="FFC00000"/>
      </bottom>
      <diagonal/>
    </border>
    <border>
      <left/>
      <right/>
      <top style="thin">
        <color rgb="FFC00000"/>
      </top>
      <bottom/>
      <diagonal/>
    </border>
    <border>
      <left style="thin">
        <color rgb="FFC00000"/>
      </left>
      <right style="thin">
        <color rgb="FFC00000"/>
      </right>
      <top style="thin">
        <color rgb="FFC00000"/>
      </top>
      <bottom/>
      <diagonal/>
    </border>
    <border>
      <left/>
      <right style="thin">
        <color rgb="FFC00000"/>
      </right>
      <top style="thin">
        <color rgb="FFC00000"/>
      </top>
      <bottom/>
      <diagonal/>
    </border>
    <border>
      <left style="thin">
        <color rgb="FFC00000"/>
      </left>
      <right style="thin">
        <color rgb="FFC00000"/>
      </right>
      <top/>
      <bottom/>
      <diagonal/>
    </border>
    <border>
      <left/>
      <right style="thin">
        <color rgb="FFC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rgb="FFC00000"/>
      </left>
      <right style="thin">
        <color rgb="FFC00000"/>
      </right>
      <top style="thin">
        <color rgb="FFC00000"/>
      </top>
      <bottom style="thin">
        <color rgb="FFC00000"/>
      </bottom>
      <diagonal/>
    </border>
    <border>
      <left style="thin">
        <color rgb="FFC00000"/>
      </left>
      <right/>
      <top/>
      <bottom/>
      <diagonal/>
    </border>
    <border>
      <left style="thin">
        <color rgb="FFC00000"/>
      </left>
      <right/>
      <top style="thin">
        <color rgb="FFC00000"/>
      </top>
      <bottom/>
      <diagonal/>
    </border>
    <border>
      <left style="thin">
        <color rgb="FFC00000"/>
      </left>
      <right/>
      <top/>
      <bottom style="thin">
        <color rgb="FFC00000"/>
      </bottom>
      <diagonal/>
    </border>
    <border>
      <left style="thin">
        <color rgb="FFC00000"/>
      </left>
      <right style="thin">
        <color rgb="FFC00000"/>
      </right>
      <top/>
      <bottom style="thin">
        <color theme="0"/>
      </bottom>
      <diagonal/>
    </border>
    <border>
      <left style="thin">
        <color rgb="FFC00000"/>
      </left>
      <right style="thin">
        <color rgb="FFC00000"/>
      </right>
      <top style="thin">
        <color theme="0"/>
      </top>
      <bottom/>
      <diagonal/>
    </border>
    <border>
      <left/>
      <right style="thin">
        <color rgb="FFC00000"/>
      </right>
      <top style="thin">
        <color rgb="FFC00000"/>
      </top>
      <bottom style="thin">
        <color rgb="FFC00000"/>
      </bottom>
      <diagonal/>
    </border>
    <border>
      <left style="thin">
        <color rgb="FFC00000"/>
      </left>
      <right/>
      <top style="thin">
        <color rgb="FFC00000"/>
      </top>
      <bottom style="thin">
        <color rgb="FFC00000"/>
      </bottom>
      <diagonal/>
    </border>
    <border>
      <left/>
      <right/>
      <top style="thin">
        <color rgb="FFC00000"/>
      </top>
      <bottom style="thin">
        <color rgb="FFC00000"/>
      </bottom>
      <diagonal/>
    </border>
    <border>
      <left style="thin">
        <color rgb="FFC00000"/>
      </left>
      <right style="thin">
        <color indexed="61"/>
      </right>
      <top style="thin">
        <color rgb="FFC00000"/>
      </top>
      <bottom/>
      <diagonal/>
    </border>
    <border>
      <left style="thin">
        <color rgb="FFC00000"/>
      </left>
      <right style="thin">
        <color indexed="61"/>
      </right>
      <top/>
      <bottom/>
      <diagonal/>
    </border>
    <border>
      <left style="thin">
        <color rgb="FFC00000"/>
      </left>
      <right style="thin">
        <color indexed="25"/>
      </right>
      <top/>
      <bottom style="thin">
        <color rgb="FFC00000"/>
      </bottom>
      <diagonal/>
    </border>
    <border>
      <left style="thin">
        <color rgb="FFC00000"/>
      </left>
      <right/>
      <top style="thin">
        <color rgb="FFC00000"/>
      </top>
      <bottom style="thin">
        <color indexed="64"/>
      </bottom>
      <diagonal/>
    </border>
    <border>
      <left/>
      <right/>
      <top style="thin">
        <color rgb="FFC00000"/>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rgb="FFC00000"/>
      </top>
      <bottom/>
      <diagonal/>
    </border>
    <border>
      <left style="thin">
        <color indexed="64"/>
      </left>
      <right/>
      <top/>
      <bottom style="thin">
        <color rgb="FFC00000"/>
      </bottom>
      <diagonal/>
    </border>
    <border>
      <left/>
      <right style="thin">
        <color indexed="64"/>
      </right>
      <top/>
      <bottom style="thin">
        <color rgb="FFC00000"/>
      </bottom>
      <diagonal/>
    </border>
    <border>
      <left style="thin">
        <color indexed="64"/>
      </left>
      <right/>
      <top/>
      <bottom/>
      <diagonal/>
    </border>
    <border>
      <left style="thin">
        <color indexed="64"/>
      </left>
      <right/>
      <top style="thin">
        <color rgb="FFC00000"/>
      </top>
      <bottom/>
      <diagonal/>
    </border>
    <border>
      <left style="thin">
        <color indexed="64"/>
      </left>
      <right/>
      <top style="thin">
        <color rgb="FFC00000"/>
      </top>
      <bottom style="thin">
        <color indexed="64"/>
      </bottom>
      <diagonal/>
    </border>
    <border>
      <left/>
      <right style="thin">
        <color indexed="64"/>
      </right>
      <top style="thin">
        <color rgb="FFC00000"/>
      </top>
      <bottom style="thin">
        <color indexed="64"/>
      </bottom>
      <diagonal/>
    </border>
  </borders>
  <cellStyleXfs count="22">
    <xf numFmtId="0" fontId="0" fillId="0" borderId="0"/>
    <xf numFmtId="9" fontId="1" fillId="0" borderId="0" applyFont="0" applyFill="0" applyBorder="0" applyAlignment="0" applyProtection="0"/>
    <xf numFmtId="0" fontId="3" fillId="0" borderId="0" applyNumberFormat="0" applyFill="0" applyBorder="0" applyProtection="0"/>
    <xf numFmtId="170" fontId="8" fillId="0" borderId="0" applyFont="0" applyFill="0" applyBorder="0" applyAlignment="0" applyProtection="0"/>
    <xf numFmtId="0" fontId="3" fillId="0" borderId="0"/>
    <xf numFmtId="9" fontId="3" fillId="0" borderId="0" applyFont="0" applyFill="0" applyBorder="0" applyAlignment="0" applyProtection="0"/>
    <xf numFmtId="9" fontId="8" fillId="0" borderId="0" applyFont="0" applyFill="0" applyBorder="0" applyAlignment="0" applyProtection="0"/>
    <xf numFmtId="0" fontId="4" fillId="0" borderId="0" applyNumberFormat="0" applyFill="0" applyBorder="0" applyProtection="0"/>
    <xf numFmtId="0" fontId="14" fillId="0" borderId="0" applyNumberFormat="0" applyFill="0" applyBorder="0" applyAlignment="0" applyProtection="0">
      <alignment vertical="top"/>
      <protection locked="0"/>
    </xf>
    <xf numFmtId="0" fontId="8" fillId="0" borderId="0"/>
    <xf numFmtId="0" fontId="4" fillId="0" borderId="0" applyNumberFormat="0" applyFill="0" applyBorder="0" applyProtection="0"/>
    <xf numFmtId="0" fontId="15" fillId="0" borderId="0" applyNumberFormat="0" applyFill="0" applyBorder="0" applyProtection="0"/>
    <xf numFmtId="170" fontId="3" fillId="0" borderId="0" applyFont="0" applyFill="0" applyBorder="0" applyAlignment="0" applyProtection="0"/>
    <xf numFmtId="0" fontId="15" fillId="0" borderId="0"/>
    <xf numFmtId="9" fontId="15" fillId="0" borderId="0" applyFont="0" applyFill="0" applyBorder="0" applyAlignment="0" applyProtection="0"/>
    <xf numFmtId="9" fontId="3" fillId="0" borderId="0" applyFont="0" applyFill="0" applyBorder="0" applyAlignment="0" applyProtection="0"/>
    <xf numFmtId="43" fontId="1" fillId="0" borderId="0" applyFont="0" applyFill="0" applyBorder="0" applyAlignment="0" applyProtection="0"/>
    <xf numFmtId="0" fontId="3" fillId="0" borderId="0"/>
    <xf numFmtId="0" fontId="3" fillId="0" borderId="0"/>
    <xf numFmtId="0" fontId="3" fillId="0" borderId="0" applyNumberFormat="0" applyFill="0" applyBorder="0" applyProtection="0"/>
    <xf numFmtId="0" fontId="3" fillId="0" borderId="0"/>
    <xf numFmtId="9" fontId="3" fillId="0" borderId="0" applyFont="0" applyFill="0" applyBorder="0" applyAlignment="0" applyProtection="0"/>
  </cellStyleXfs>
  <cellXfs count="797">
    <xf numFmtId="0" fontId="0" fillId="0" borderId="0" xfId="0"/>
    <xf numFmtId="0" fontId="6" fillId="3" borderId="0" xfId="0" applyFont="1" applyFill="1"/>
    <xf numFmtId="0" fontId="3" fillId="3" borderId="0" xfId="0" applyFont="1" applyFill="1"/>
    <xf numFmtId="0" fontId="0" fillId="3" borderId="0" xfId="0" applyFill="1"/>
    <xf numFmtId="0" fontId="4" fillId="3" borderId="0" xfId="0" applyFont="1" applyFill="1" applyBorder="1"/>
    <xf numFmtId="0" fontId="8" fillId="3" borderId="0" xfId="0" applyFont="1" applyFill="1"/>
    <xf numFmtId="164" fontId="5" fillId="3" borderId="5" xfId="0" applyNumberFormat="1" applyFont="1" applyFill="1" applyBorder="1" applyAlignment="1">
      <alignment horizontal="right"/>
    </xf>
    <xf numFmtId="164" fontId="5" fillId="3" borderId="6" xfId="0" applyNumberFormat="1" applyFont="1" applyFill="1" applyBorder="1" applyAlignment="1">
      <alignment horizontal="right"/>
    </xf>
    <xf numFmtId="0" fontId="10" fillId="2" borderId="0" xfId="0" applyFont="1" applyFill="1"/>
    <xf numFmtId="167" fontId="4" fillId="2" borderId="0" xfId="0" applyNumberFormat="1" applyFont="1" applyFill="1" applyBorder="1"/>
    <xf numFmtId="0" fontId="10" fillId="2" borderId="0" xfId="0" applyNumberFormat="1" applyFont="1" applyFill="1" applyBorder="1"/>
    <xf numFmtId="0" fontId="10" fillId="2" borderId="0" xfId="0" applyFont="1" applyFill="1" applyBorder="1"/>
    <xf numFmtId="0" fontId="6" fillId="2" borderId="0" xfId="0" applyFont="1" applyFill="1" applyBorder="1" applyAlignment="1">
      <alignment horizontal="right"/>
    </xf>
    <xf numFmtId="0" fontId="10" fillId="2" borderId="0" xfId="0" applyFont="1" applyFill="1" applyBorder="1" applyAlignment="1">
      <alignment horizontal="right"/>
    </xf>
    <xf numFmtId="0" fontId="11" fillId="2" borderId="0" xfId="0" applyFont="1" applyFill="1"/>
    <xf numFmtId="0" fontId="12" fillId="2" borderId="0" xfId="0" applyFont="1" applyFill="1"/>
    <xf numFmtId="167" fontId="10" fillId="2" borderId="0" xfId="0" applyNumberFormat="1" applyFont="1" applyFill="1"/>
    <xf numFmtId="0" fontId="0" fillId="2" borderId="0" xfId="0" applyFill="1"/>
    <xf numFmtId="3" fontId="0" fillId="2" borderId="0" xfId="0" applyNumberFormat="1" applyFill="1"/>
    <xf numFmtId="0" fontId="2" fillId="3" borderId="0" xfId="0" applyFont="1" applyFill="1"/>
    <xf numFmtId="0" fontId="4" fillId="3" borderId="12" xfId="0" applyFont="1" applyFill="1" applyBorder="1" applyAlignment="1">
      <alignment wrapText="1"/>
    </xf>
    <xf numFmtId="0" fontId="4" fillId="3" borderId="12" xfId="0" applyFont="1" applyFill="1" applyBorder="1"/>
    <xf numFmtId="0" fontId="8" fillId="3" borderId="0" xfId="7" applyFont="1" applyFill="1"/>
    <xf numFmtId="0" fontId="8" fillId="3" borderId="0" xfId="0" applyFont="1" applyFill="1" applyBorder="1"/>
    <xf numFmtId="0" fontId="0" fillId="3" borderId="0" xfId="0" applyFill="1" applyAlignment="1">
      <alignment vertical="center" wrapText="1"/>
    </xf>
    <xf numFmtId="2" fontId="4" fillId="3" borderId="12" xfId="0" applyNumberFormat="1" applyFont="1" applyFill="1" applyBorder="1"/>
    <xf numFmtId="10" fontId="8" fillId="3" borderId="0" xfId="0" applyNumberFormat="1" applyFont="1" applyFill="1"/>
    <xf numFmtId="0" fontId="4" fillId="3" borderId="0" xfId="0" applyFont="1" applyFill="1" applyBorder="1" applyAlignment="1">
      <alignment wrapText="1"/>
    </xf>
    <xf numFmtId="0" fontId="10" fillId="3" borderId="0" xfId="0" applyFont="1" applyFill="1"/>
    <xf numFmtId="0" fontId="12" fillId="3" borderId="0" xfId="0" applyFont="1" applyFill="1"/>
    <xf numFmtId="0" fontId="14" fillId="3" borderId="0" xfId="8" applyFill="1" applyAlignment="1" applyProtection="1"/>
    <xf numFmtId="0" fontId="4" fillId="3" borderId="0" xfId="0" applyFont="1" applyFill="1" applyAlignment="1">
      <alignment horizontal="left"/>
    </xf>
    <xf numFmtId="0" fontId="4" fillId="3" borderId="0" xfId="0" applyFont="1" applyFill="1" applyAlignment="1">
      <alignment horizontal="left" wrapText="1"/>
    </xf>
    <xf numFmtId="0" fontId="0" fillId="3" borderId="0" xfId="0" applyFill="1" applyAlignment="1">
      <alignment wrapText="1"/>
    </xf>
    <xf numFmtId="0" fontId="5" fillId="3" borderId="5"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0" fillId="3" borderId="0" xfId="0" applyFill="1" applyAlignment="1">
      <alignment vertical="center"/>
    </xf>
    <xf numFmtId="0" fontId="4" fillId="3" borderId="12" xfId="0" applyFont="1" applyFill="1" applyBorder="1" applyAlignment="1">
      <alignment vertical="center" wrapText="1"/>
    </xf>
    <xf numFmtId="0" fontId="5" fillId="3" borderId="12" xfId="0" applyFont="1" applyFill="1" applyBorder="1" applyAlignment="1">
      <alignment horizontal="center" vertical="center" wrapText="1"/>
    </xf>
    <xf numFmtId="0" fontId="9" fillId="3" borderId="0" xfId="0" applyFont="1" applyFill="1" applyBorder="1" applyAlignment="1">
      <alignment vertical="center" wrapText="1"/>
    </xf>
    <xf numFmtId="0" fontId="9" fillId="3" borderId="0" xfId="0" applyFont="1" applyFill="1" applyAlignment="1">
      <alignment vertical="center" wrapText="1"/>
    </xf>
    <xf numFmtId="0" fontId="4" fillId="3" borderId="0" xfId="0" applyFont="1" applyFill="1" applyAlignment="1">
      <alignment vertical="center" wrapText="1"/>
    </xf>
    <xf numFmtId="0" fontId="4" fillId="3" borderId="12" xfId="0" applyFont="1" applyFill="1" applyBorder="1" applyAlignment="1">
      <alignment horizontal="center" vertical="center"/>
    </xf>
    <xf numFmtId="0" fontId="4" fillId="3" borderId="12" xfId="0" applyFont="1" applyFill="1" applyBorder="1" applyAlignment="1">
      <alignment horizontal="center" vertical="center" wrapText="1"/>
    </xf>
    <xf numFmtId="0" fontId="8" fillId="3" borderId="0" xfId="0" applyFont="1" applyFill="1" applyAlignment="1">
      <alignment horizontal="center" vertical="center"/>
    </xf>
    <xf numFmtId="0" fontId="5" fillId="3" borderId="4" xfId="0" applyFont="1" applyFill="1" applyBorder="1" applyAlignment="1">
      <alignment horizontal="center" vertical="center" wrapText="1"/>
    </xf>
    <xf numFmtId="0" fontId="4" fillId="3" borderId="0" xfId="0" applyFont="1" applyFill="1" applyAlignment="1">
      <alignment vertical="center"/>
    </xf>
    <xf numFmtId="169" fontId="0" fillId="3" borderId="0" xfId="0" applyNumberFormat="1" applyFill="1" applyAlignment="1">
      <alignment horizontal="right"/>
    </xf>
    <xf numFmtId="0" fontId="8" fillId="3" borderId="0" xfId="0" applyFont="1" applyFill="1" applyAlignment="1">
      <alignment vertical="center" wrapText="1"/>
    </xf>
    <xf numFmtId="0" fontId="0" fillId="3" borderId="0" xfId="0" quotePrefix="1" applyFill="1"/>
    <xf numFmtId="2" fontId="4" fillId="3" borderId="7" xfId="0" applyNumberFormat="1" applyFont="1" applyFill="1" applyBorder="1" applyAlignment="1">
      <alignment horizontal="right" vertical="center" wrapText="1"/>
    </xf>
    <xf numFmtId="0" fontId="4" fillId="3" borderId="0" xfId="0" applyFont="1" applyFill="1" applyBorder="1" applyAlignment="1">
      <alignment vertical="center"/>
    </xf>
    <xf numFmtId="0" fontId="3" fillId="3" borderId="0" xfId="0" applyFont="1" applyFill="1" applyBorder="1" applyAlignment="1">
      <alignment vertical="center"/>
    </xf>
    <xf numFmtId="0" fontId="5" fillId="3" borderId="3" xfId="0" applyFont="1" applyFill="1" applyBorder="1" applyAlignment="1">
      <alignment horizontal="center" vertical="center" wrapText="1"/>
    </xf>
    <xf numFmtId="0" fontId="5" fillId="3" borderId="1" xfId="0" applyFont="1" applyFill="1" applyBorder="1" applyAlignment="1">
      <alignment horizontal="center" vertical="center" wrapText="1"/>
    </xf>
    <xf numFmtId="164" fontId="5" fillId="3" borderId="5" xfId="0" applyNumberFormat="1" applyFont="1" applyFill="1" applyBorder="1" applyAlignment="1">
      <alignment horizontal="right" vertical="center"/>
    </xf>
    <xf numFmtId="164" fontId="5" fillId="3" borderId="4" xfId="0" applyNumberFormat="1" applyFont="1" applyFill="1" applyBorder="1" applyAlignment="1">
      <alignment horizontal="right" vertical="center"/>
    </xf>
    <xf numFmtId="164" fontId="5" fillId="3" borderId="6" xfId="0" applyNumberFormat="1" applyFont="1" applyFill="1" applyBorder="1" applyAlignment="1">
      <alignment horizontal="right" vertical="center"/>
    </xf>
    <xf numFmtId="166" fontId="5" fillId="3" borderId="6" xfId="0" applyNumberFormat="1" applyFont="1" applyFill="1" applyBorder="1" applyAlignment="1">
      <alignment horizontal="right" vertical="center"/>
    </xf>
    <xf numFmtId="164" fontId="4" fillId="3" borderId="7" xfId="0" applyNumberFormat="1" applyFont="1" applyFill="1" applyBorder="1" applyAlignment="1">
      <alignment horizontal="right" vertical="center"/>
    </xf>
    <xf numFmtId="164" fontId="4" fillId="3" borderId="0" xfId="0" applyNumberFormat="1" applyFont="1" applyFill="1" applyBorder="1" applyAlignment="1">
      <alignment horizontal="right" vertical="center"/>
    </xf>
    <xf numFmtId="164" fontId="4" fillId="3" borderId="8" xfId="0" applyNumberFormat="1" applyFont="1" applyFill="1" applyBorder="1" applyAlignment="1">
      <alignment horizontal="right" vertical="center"/>
    </xf>
    <xf numFmtId="166" fontId="4" fillId="3" borderId="8" xfId="0" applyNumberFormat="1" applyFont="1" applyFill="1" applyBorder="1" applyAlignment="1">
      <alignment horizontal="right" vertical="center"/>
    </xf>
    <xf numFmtId="164" fontId="4" fillId="3" borderId="2" xfId="0" applyNumberFormat="1" applyFont="1" applyFill="1" applyBorder="1" applyAlignment="1">
      <alignment horizontal="right" vertical="center"/>
    </xf>
    <xf numFmtId="164" fontId="4" fillId="3" borderId="1" xfId="0" applyNumberFormat="1" applyFont="1" applyFill="1" applyBorder="1" applyAlignment="1">
      <alignment horizontal="right" vertical="center"/>
    </xf>
    <xf numFmtId="164" fontId="4" fillId="3" borderId="3" xfId="0" applyNumberFormat="1" applyFont="1" applyFill="1" applyBorder="1" applyAlignment="1">
      <alignment horizontal="right" vertical="center"/>
    </xf>
    <xf numFmtId="166" fontId="4" fillId="3" borderId="3" xfId="0" applyNumberFormat="1" applyFont="1" applyFill="1" applyBorder="1" applyAlignment="1">
      <alignment horizontal="right" vertical="center"/>
    </xf>
    <xf numFmtId="164" fontId="5" fillId="3" borderId="7" xfId="0" applyNumberFormat="1" applyFont="1" applyFill="1" applyBorder="1" applyAlignment="1">
      <alignment horizontal="right" vertical="center"/>
    </xf>
    <xf numFmtId="164" fontId="5" fillId="3" borderId="0" xfId="0" applyNumberFormat="1" applyFont="1" applyFill="1" applyBorder="1" applyAlignment="1">
      <alignment horizontal="right" vertical="center"/>
    </xf>
    <xf numFmtId="164" fontId="5" fillId="3" borderId="8" xfId="0" applyNumberFormat="1" applyFont="1" applyFill="1" applyBorder="1" applyAlignment="1">
      <alignment horizontal="right" vertical="center"/>
    </xf>
    <xf numFmtId="166" fontId="5" fillId="3" borderId="8" xfId="0" applyNumberFormat="1" applyFont="1" applyFill="1" applyBorder="1" applyAlignment="1">
      <alignment horizontal="right" vertical="center"/>
    </xf>
    <xf numFmtId="164" fontId="0" fillId="3" borderId="0" xfId="0" applyNumberFormat="1" applyFill="1" applyAlignment="1">
      <alignment vertical="center"/>
    </xf>
    <xf numFmtId="164" fontId="6" fillId="3" borderId="7" xfId="0" applyNumberFormat="1" applyFont="1" applyFill="1" applyBorder="1" applyAlignment="1">
      <alignment horizontal="right" vertical="center"/>
    </xf>
    <xf numFmtId="164" fontId="6" fillId="3" borderId="0" xfId="0" applyNumberFormat="1" applyFont="1" applyFill="1" applyBorder="1" applyAlignment="1">
      <alignment horizontal="right" vertical="center"/>
    </xf>
    <xf numFmtId="164" fontId="6" fillId="3" borderId="8" xfId="0" applyNumberFormat="1" applyFont="1" applyFill="1" applyBorder="1" applyAlignment="1">
      <alignment horizontal="right" vertical="center"/>
    </xf>
    <xf numFmtId="166" fontId="6" fillId="3" borderId="8" xfId="0" applyNumberFormat="1" applyFont="1" applyFill="1" applyBorder="1" applyAlignment="1">
      <alignment horizontal="right" vertical="center"/>
    </xf>
    <xf numFmtId="0" fontId="8" fillId="3" borderId="0" xfId="0" applyFont="1" applyFill="1" applyAlignment="1">
      <alignment vertical="center"/>
    </xf>
    <xf numFmtId="0" fontId="2" fillId="3" borderId="0" xfId="0" applyFont="1" applyFill="1" applyAlignment="1">
      <alignment vertical="center"/>
    </xf>
    <xf numFmtId="0" fontId="8" fillId="3" borderId="0" xfId="0" applyFont="1" applyFill="1" applyBorder="1" applyAlignment="1">
      <alignment vertical="center"/>
    </xf>
    <xf numFmtId="0" fontId="4" fillId="3" borderId="12" xfId="0" applyFont="1" applyFill="1" applyBorder="1" applyAlignment="1">
      <alignment vertical="center"/>
    </xf>
    <xf numFmtId="4" fontId="4" fillId="3" borderId="12" xfId="0" applyNumberFormat="1" applyFont="1" applyFill="1" applyBorder="1" applyAlignment="1">
      <alignment horizontal="right" vertical="center"/>
    </xf>
    <xf numFmtId="166" fontId="4" fillId="3" borderId="0" xfId="0" applyNumberFormat="1" applyFont="1" applyFill="1" applyBorder="1" applyAlignment="1">
      <alignment vertical="center"/>
    </xf>
    <xf numFmtId="10" fontId="4" fillId="3" borderId="0" xfId="0" applyNumberFormat="1" applyFont="1" applyFill="1" applyAlignment="1">
      <alignment vertical="center"/>
    </xf>
    <xf numFmtId="165" fontId="4" fillId="3" borderId="0" xfId="0" applyNumberFormat="1" applyFont="1" applyFill="1" applyBorder="1" applyAlignment="1">
      <alignment vertical="center"/>
    </xf>
    <xf numFmtId="0" fontId="5" fillId="3" borderId="12" xfId="0" applyFont="1" applyFill="1" applyBorder="1" applyAlignment="1">
      <alignment vertical="center"/>
    </xf>
    <xf numFmtId="4" fontId="5" fillId="3" borderId="12" xfId="0" applyNumberFormat="1" applyFont="1" applyFill="1" applyBorder="1" applyAlignment="1">
      <alignment horizontal="right" vertical="center"/>
    </xf>
    <xf numFmtId="166" fontId="4" fillId="3" borderId="12" xfId="0" applyNumberFormat="1" applyFont="1" applyFill="1" applyBorder="1" applyAlignment="1">
      <alignment horizontal="right" vertical="center"/>
    </xf>
    <xf numFmtId="10" fontId="3" fillId="3" borderId="0" xfId="0" applyNumberFormat="1" applyFont="1" applyFill="1"/>
    <xf numFmtId="0" fontId="4" fillId="3" borderId="12" xfId="0" applyFont="1" applyFill="1" applyBorder="1" applyAlignment="1">
      <alignment horizontal="center"/>
    </xf>
    <xf numFmtId="0" fontId="4" fillId="2" borderId="12" xfId="0" applyFont="1" applyFill="1" applyBorder="1" applyAlignment="1">
      <alignment horizontal="center" wrapText="1"/>
    </xf>
    <xf numFmtId="167" fontId="5" fillId="2" borderId="5" xfId="0" applyNumberFormat="1" applyFont="1" applyFill="1" applyBorder="1"/>
    <xf numFmtId="167" fontId="4" fillId="3" borderId="7" xfId="0" applyNumberFormat="1" applyFont="1" applyFill="1" applyBorder="1" applyAlignment="1">
      <alignment horizontal="left" indent="2"/>
    </xf>
    <xf numFmtId="167" fontId="4" fillId="2" borderId="7" xfId="0" applyNumberFormat="1" applyFont="1" applyFill="1" applyBorder="1" applyAlignment="1">
      <alignment horizontal="left" indent="2"/>
    </xf>
    <xf numFmtId="0" fontId="4" fillId="2" borderId="7" xfId="0" applyFont="1" applyFill="1" applyBorder="1" applyAlignment="1">
      <alignment horizontal="left" wrapText="1" indent="2"/>
    </xf>
    <xf numFmtId="0" fontId="4" fillId="2" borderId="7" xfId="0" applyFont="1" applyFill="1" applyBorder="1" applyAlignment="1">
      <alignment horizontal="left" vertical="center" wrapText="1" indent="2"/>
    </xf>
    <xf numFmtId="0" fontId="4" fillId="2" borderId="2" xfId="0" applyFont="1" applyFill="1" applyBorder="1" applyAlignment="1">
      <alignment horizontal="left" vertical="center" wrapText="1" indent="2"/>
    </xf>
    <xf numFmtId="167" fontId="5" fillId="2" borderId="7" xfId="0" applyNumberFormat="1" applyFont="1" applyFill="1" applyBorder="1"/>
    <xf numFmtId="167" fontId="6" fillId="2" borderId="7" xfId="0" applyNumberFormat="1" applyFont="1" applyFill="1" applyBorder="1" applyAlignment="1">
      <alignment horizontal="left" indent="3"/>
    </xf>
    <xf numFmtId="167" fontId="6" fillId="3" borderId="7" xfId="0" applyNumberFormat="1" applyFont="1" applyFill="1" applyBorder="1" applyAlignment="1">
      <alignment horizontal="left" indent="5"/>
    </xf>
    <xf numFmtId="167" fontId="6" fillId="3" borderId="7" xfId="0" applyNumberFormat="1" applyFont="1" applyFill="1" applyBorder="1" applyAlignment="1">
      <alignment horizontal="left" wrapText="1" indent="5"/>
    </xf>
    <xf numFmtId="167" fontId="6" fillId="2" borderId="7" xfId="0" applyNumberFormat="1" applyFont="1" applyFill="1" applyBorder="1" applyAlignment="1">
      <alignment horizontal="left" indent="5"/>
    </xf>
    <xf numFmtId="0" fontId="4" fillId="2" borderId="7" xfId="0" applyFont="1" applyFill="1" applyBorder="1" applyAlignment="1">
      <alignment horizontal="left" vertical="top" wrapText="1" indent="1"/>
    </xf>
    <xf numFmtId="0" fontId="4" fillId="2" borderId="7" xfId="0" applyFont="1" applyFill="1" applyBorder="1" applyAlignment="1">
      <alignment horizontal="left" vertical="top" wrapText="1" indent="4"/>
    </xf>
    <xf numFmtId="0" fontId="6" fillId="0" borderId="7" xfId="0" applyFont="1" applyFill="1" applyBorder="1" applyAlignment="1">
      <alignment horizontal="left" vertical="top" wrapText="1" indent="5"/>
    </xf>
    <xf numFmtId="0" fontId="4" fillId="2" borderId="2" xfId="0" applyFont="1" applyFill="1" applyBorder="1" applyAlignment="1">
      <alignment horizontal="left" wrapText="1" indent="1"/>
    </xf>
    <xf numFmtId="0" fontId="5" fillId="2" borderId="2" xfId="0" applyFont="1" applyFill="1" applyBorder="1" applyAlignment="1">
      <alignment wrapText="1"/>
    </xf>
    <xf numFmtId="168" fontId="5" fillId="3" borderId="2" xfId="0" applyNumberFormat="1" applyFont="1" applyFill="1" applyBorder="1" applyAlignment="1">
      <alignment horizontal="right" wrapText="1"/>
    </xf>
    <xf numFmtId="0" fontId="4" fillId="3" borderId="14" xfId="0" applyFont="1" applyFill="1" applyBorder="1" applyAlignment="1">
      <alignment vertical="center"/>
    </xf>
    <xf numFmtId="0" fontId="6" fillId="3" borderId="15" xfId="0" applyFont="1" applyFill="1" applyBorder="1" applyAlignment="1">
      <alignment vertical="center"/>
    </xf>
    <xf numFmtId="0" fontId="5" fillId="3" borderId="6" xfId="0" applyFont="1" applyFill="1" applyBorder="1" applyAlignment="1">
      <alignment horizontal="center" vertical="center" wrapText="1"/>
    </xf>
    <xf numFmtId="0" fontId="5" fillId="3" borderId="14" xfId="0" applyFont="1" applyFill="1" applyBorder="1" applyAlignment="1">
      <alignment vertical="center"/>
    </xf>
    <xf numFmtId="0" fontId="4" fillId="3" borderId="13" xfId="0" applyFont="1" applyFill="1" applyBorder="1" applyAlignment="1">
      <alignment horizontal="left" vertical="center"/>
    </xf>
    <xf numFmtId="0" fontId="4" fillId="3" borderId="15" xfId="0" applyFont="1" applyFill="1" applyBorder="1" applyAlignment="1">
      <alignment horizontal="left" vertical="center"/>
    </xf>
    <xf numFmtId="0" fontId="5" fillId="3" borderId="13" xfId="0" applyFont="1" applyFill="1" applyBorder="1" applyAlignment="1">
      <alignment vertical="center"/>
    </xf>
    <xf numFmtId="0" fontId="6" fillId="3" borderId="13" xfId="0" applyFont="1" applyFill="1" applyBorder="1" applyAlignment="1">
      <alignment horizontal="left" vertical="center"/>
    </xf>
    <xf numFmtId="0" fontId="5" fillId="3" borderId="13" xfId="0" applyFont="1" applyFill="1" applyBorder="1" applyAlignment="1">
      <alignment horizontal="left" vertical="center"/>
    </xf>
    <xf numFmtId="0" fontId="4" fillId="3" borderId="14" xfId="0" applyFont="1" applyFill="1" applyBorder="1" applyAlignment="1">
      <alignment horizontal="left" vertical="center"/>
    </xf>
    <xf numFmtId="0" fontId="4" fillId="3" borderId="15" xfId="0" applyFont="1" applyFill="1" applyBorder="1" applyAlignment="1">
      <alignment vertical="center"/>
    </xf>
    <xf numFmtId="0" fontId="5" fillId="3" borderId="14" xfId="0" applyFont="1" applyFill="1" applyBorder="1" applyAlignment="1">
      <alignment horizontal="left" vertical="center" wrapText="1"/>
    </xf>
    <xf numFmtId="0" fontId="4" fillId="3" borderId="15" xfId="0" applyFont="1" applyFill="1" applyBorder="1" applyAlignment="1">
      <alignment horizontal="left" vertical="center" wrapText="1"/>
    </xf>
    <xf numFmtId="166" fontId="5" fillId="3" borderId="2" xfId="0" applyNumberFormat="1" applyFont="1" applyFill="1" applyBorder="1" applyAlignment="1">
      <alignment horizontal="right" vertical="center"/>
    </xf>
    <xf numFmtId="166" fontId="5" fillId="3" borderId="1" xfId="0" applyNumberFormat="1" applyFont="1" applyFill="1" applyBorder="1" applyAlignment="1">
      <alignment horizontal="right" vertical="center"/>
    </xf>
    <xf numFmtId="166" fontId="5" fillId="3" borderId="3" xfId="0" applyNumberFormat="1" applyFont="1" applyFill="1" applyBorder="1" applyAlignment="1">
      <alignment horizontal="right" vertical="center"/>
    </xf>
    <xf numFmtId="2" fontId="5" fillId="3" borderId="3" xfId="0" quotePrefix="1" applyNumberFormat="1" applyFont="1" applyFill="1" applyBorder="1" applyAlignment="1">
      <alignment horizontal="right" vertical="center"/>
    </xf>
    <xf numFmtId="0" fontId="5" fillId="2" borderId="6" xfId="0" applyFont="1" applyFill="1" applyBorder="1" applyAlignment="1">
      <alignment horizontal="center" vertical="center" wrapText="1"/>
    </xf>
    <xf numFmtId="168" fontId="5" fillId="3" borderId="2" xfId="0" applyNumberFormat="1" applyFont="1" applyFill="1" applyBorder="1" applyAlignment="1">
      <alignment horizontal="right" vertical="center" wrapText="1"/>
    </xf>
    <xf numFmtId="168" fontId="4" fillId="3" borderId="7" xfId="0" applyNumberFormat="1" applyFont="1" applyFill="1" applyBorder="1" applyAlignment="1">
      <alignment horizontal="right" vertical="center" wrapText="1"/>
    </xf>
    <xf numFmtId="168" fontId="4" fillId="3" borderId="2" xfId="0" applyNumberFormat="1" applyFont="1" applyFill="1" applyBorder="1" applyAlignment="1">
      <alignment horizontal="right" vertical="center" wrapText="1"/>
    </xf>
    <xf numFmtId="166" fontId="5" fillId="3" borderId="12" xfId="0" applyNumberFormat="1" applyFont="1" applyFill="1" applyBorder="1" applyAlignment="1">
      <alignment horizontal="right" vertical="center"/>
    </xf>
    <xf numFmtId="168" fontId="5" fillId="0" borderId="5" xfId="0" applyNumberFormat="1" applyFont="1" applyFill="1" applyBorder="1" applyAlignment="1">
      <alignment horizontal="right" vertical="center"/>
    </xf>
    <xf numFmtId="168" fontId="5" fillId="3" borderId="5" xfId="0" applyNumberFormat="1" applyFont="1" applyFill="1" applyBorder="1" applyAlignment="1">
      <alignment horizontal="right" vertical="center"/>
    </xf>
    <xf numFmtId="2" fontId="5" fillId="3" borderId="5" xfId="0" applyNumberFormat="1" applyFont="1" applyFill="1" applyBorder="1" applyAlignment="1">
      <alignment horizontal="right" vertical="center"/>
    </xf>
    <xf numFmtId="168" fontId="4" fillId="3" borderId="7" xfId="0" applyNumberFormat="1" applyFont="1" applyFill="1" applyBorder="1" applyAlignment="1">
      <alignment horizontal="right" vertical="center"/>
    </xf>
    <xf numFmtId="2" fontId="4" fillId="3" borderId="7" xfId="0" applyNumberFormat="1" applyFont="1" applyFill="1" applyBorder="1" applyAlignment="1">
      <alignment horizontal="right" vertical="center"/>
    </xf>
    <xf numFmtId="168" fontId="4" fillId="2" borderId="7" xfId="0" applyNumberFormat="1" applyFont="1" applyFill="1" applyBorder="1" applyAlignment="1">
      <alignment horizontal="right" vertical="center"/>
    </xf>
    <xf numFmtId="168" fontId="4" fillId="0" borderId="7" xfId="0" applyNumberFormat="1" applyFont="1" applyFill="1" applyBorder="1" applyAlignment="1">
      <alignment horizontal="right" vertical="center"/>
    </xf>
    <xf numFmtId="168" fontId="4" fillId="2" borderId="2" xfId="0" applyNumberFormat="1" applyFont="1" applyFill="1" applyBorder="1" applyAlignment="1">
      <alignment horizontal="right" vertical="center"/>
    </xf>
    <xf numFmtId="168" fontId="4" fillId="3" borderId="2" xfId="0" applyNumberFormat="1" applyFont="1" applyFill="1" applyBorder="1" applyAlignment="1">
      <alignment horizontal="right" vertical="center"/>
    </xf>
    <xf numFmtId="2" fontId="4" fillId="3" borderId="2" xfId="0" applyNumberFormat="1" applyFont="1" applyFill="1" applyBorder="1" applyAlignment="1">
      <alignment horizontal="right" vertical="center"/>
    </xf>
    <xf numFmtId="168" fontId="5" fillId="0" borderId="7" xfId="0" applyNumberFormat="1" applyFont="1" applyFill="1" applyBorder="1" applyAlignment="1">
      <alignment horizontal="right" vertical="center"/>
    </xf>
    <xf numFmtId="168" fontId="5" fillId="3" borderId="7" xfId="0" applyNumberFormat="1" applyFont="1" applyFill="1" applyBorder="1" applyAlignment="1">
      <alignment horizontal="right" vertical="center"/>
    </xf>
    <xf numFmtId="2" fontId="5" fillId="3" borderId="7" xfId="0" applyNumberFormat="1" applyFont="1" applyFill="1" applyBorder="1" applyAlignment="1">
      <alignment horizontal="right" vertical="center"/>
    </xf>
    <xf numFmtId="168" fontId="6" fillId="3" borderId="7" xfId="0" applyNumberFormat="1" applyFont="1" applyFill="1" applyBorder="1" applyAlignment="1">
      <alignment horizontal="right" vertical="center"/>
    </xf>
    <xf numFmtId="2" fontId="6" fillId="3" borderId="7" xfId="0" applyNumberFormat="1" applyFont="1" applyFill="1" applyBorder="1" applyAlignment="1">
      <alignment horizontal="right" vertical="center"/>
    </xf>
    <xf numFmtId="168" fontId="6" fillId="2" borderId="7" xfId="0" applyNumberFormat="1" applyFont="1" applyFill="1" applyBorder="1" applyAlignment="1">
      <alignment horizontal="right" vertical="center"/>
    </xf>
    <xf numFmtId="168" fontId="4" fillId="2" borderId="7" xfId="0" applyNumberFormat="1" applyFont="1" applyFill="1" applyBorder="1" applyAlignment="1">
      <alignment horizontal="right" vertical="center" wrapText="1"/>
    </xf>
    <xf numFmtId="168" fontId="4" fillId="0" borderId="7" xfId="0" applyNumberFormat="1" applyFont="1" applyFill="1" applyBorder="1" applyAlignment="1">
      <alignment horizontal="right" vertical="center" wrapText="1"/>
    </xf>
    <xf numFmtId="168" fontId="6" fillId="2" borderId="7" xfId="0" applyNumberFormat="1" applyFont="1" applyFill="1" applyBorder="1" applyAlignment="1">
      <alignment horizontal="right" vertical="center" wrapText="1"/>
    </xf>
    <xf numFmtId="168" fontId="6" fillId="3" borderId="7" xfId="0" applyNumberFormat="1" applyFont="1" applyFill="1" applyBorder="1" applyAlignment="1">
      <alignment horizontal="right" vertical="center" wrapText="1"/>
    </xf>
    <xf numFmtId="2" fontId="6" fillId="3" borderId="7" xfId="0" applyNumberFormat="1" applyFont="1" applyFill="1" applyBorder="1" applyAlignment="1">
      <alignment horizontal="right" vertical="center" wrapText="1"/>
    </xf>
    <xf numFmtId="168" fontId="4" fillId="2" borderId="2" xfId="0" applyNumberFormat="1" applyFont="1" applyFill="1" applyBorder="1" applyAlignment="1">
      <alignment horizontal="right" vertical="center" wrapText="1"/>
    </xf>
    <xf numFmtId="2" fontId="4" fillId="3" borderId="2" xfId="0" applyNumberFormat="1" applyFont="1" applyFill="1" applyBorder="1" applyAlignment="1">
      <alignment horizontal="right" vertical="center" wrapText="1"/>
    </xf>
    <xf numFmtId="168" fontId="5" fillId="2" borderId="2" xfId="0" applyNumberFormat="1" applyFont="1" applyFill="1" applyBorder="1" applyAlignment="1">
      <alignment horizontal="right" vertical="center" wrapText="1"/>
    </xf>
    <xf numFmtId="2" fontId="5" fillId="3" borderId="2" xfId="0" applyNumberFormat="1" applyFont="1" applyFill="1" applyBorder="1" applyAlignment="1">
      <alignment horizontal="right" vertical="center" wrapText="1"/>
    </xf>
    <xf numFmtId="168" fontId="5" fillId="2" borderId="6" xfId="0" applyNumberFormat="1" applyFont="1" applyFill="1" applyBorder="1" applyAlignment="1">
      <alignment horizontal="right" vertical="center"/>
    </xf>
    <xf numFmtId="168" fontId="5" fillId="2" borderId="5" xfId="0" applyNumberFormat="1" applyFont="1" applyFill="1" applyBorder="1" applyAlignment="1">
      <alignment horizontal="right" vertical="center"/>
    </xf>
    <xf numFmtId="168" fontId="4" fillId="3" borderId="8" xfId="0" applyNumberFormat="1" applyFont="1" applyFill="1" applyBorder="1" applyAlignment="1">
      <alignment horizontal="right" vertical="center"/>
    </xf>
    <xf numFmtId="168" fontId="4" fillId="2" borderId="8" xfId="0" applyNumberFormat="1" applyFont="1" applyFill="1" applyBorder="1" applyAlignment="1">
      <alignment horizontal="right" vertical="center"/>
    </xf>
    <xf numFmtId="168" fontId="4" fillId="2" borderId="3" xfId="0" applyNumberFormat="1" applyFont="1" applyFill="1" applyBorder="1" applyAlignment="1">
      <alignment horizontal="right" vertical="center"/>
    </xf>
    <xf numFmtId="168" fontId="5" fillId="2" borderId="8" xfId="0" applyNumberFormat="1" applyFont="1" applyFill="1" applyBorder="1" applyAlignment="1">
      <alignment horizontal="right" vertical="center"/>
    </xf>
    <xf numFmtId="168" fontId="5" fillId="2" borderId="7" xfId="0" applyNumberFormat="1" applyFont="1" applyFill="1" applyBorder="1" applyAlignment="1">
      <alignment horizontal="right" vertical="center"/>
    </xf>
    <xf numFmtId="168" fontId="6" fillId="2" borderId="8" xfId="0" applyNumberFormat="1" applyFont="1" applyFill="1" applyBorder="1" applyAlignment="1">
      <alignment horizontal="right" vertical="center"/>
    </xf>
    <xf numFmtId="168" fontId="6" fillId="3" borderId="8" xfId="0" applyNumberFormat="1" applyFont="1" applyFill="1" applyBorder="1" applyAlignment="1">
      <alignment horizontal="right" vertical="center"/>
    </xf>
    <xf numFmtId="168" fontId="4" fillId="2" borderId="8" xfId="0" applyNumberFormat="1" applyFont="1" applyFill="1" applyBorder="1" applyAlignment="1">
      <alignment horizontal="right" vertical="center" wrapText="1"/>
    </xf>
    <xf numFmtId="168" fontId="6" fillId="0" borderId="8" xfId="0" applyNumberFormat="1" applyFont="1" applyFill="1" applyBorder="1" applyAlignment="1">
      <alignment horizontal="right" vertical="center" wrapText="1"/>
    </xf>
    <xf numFmtId="168" fontId="4" fillId="2" borderId="3" xfId="0" applyNumberFormat="1" applyFont="1" applyFill="1" applyBorder="1" applyAlignment="1">
      <alignment horizontal="right" vertical="center" wrapText="1"/>
    </xf>
    <xf numFmtId="168" fontId="5" fillId="2" borderId="3" xfId="0" applyNumberFormat="1" applyFont="1" applyFill="1" applyBorder="1" applyAlignment="1">
      <alignment horizontal="right" vertical="center" wrapText="1"/>
    </xf>
    <xf numFmtId="0" fontId="17" fillId="3" borderId="0" xfId="0" applyFont="1" applyFill="1" applyBorder="1" applyAlignment="1">
      <alignment vertical="center"/>
    </xf>
    <xf numFmtId="164" fontId="7" fillId="3" borderId="6" xfId="0" applyNumberFormat="1" applyFont="1" applyFill="1" applyBorder="1" applyAlignment="1">
      <alignment horizontal="right" vertical="center"/>
    </xf>
    <xf numFmtId="164" fontId="6" fillId="3" borderId="3" xfId="0" applyNumberFormat="1" applyFont="1" applyFill="1" applyBorder="1" applyAlignment="1">
      <alignment horizontal="right" vertical="center"/>
    </xf>
    <xf numFmtId="164" fontId="7" fillId="3" borderId="8" xfId="0" applyNumberFormat="1" applyFont="1" applyFill="1" applyBorder="1" applyAlignment="1">
      <alignment horizontal="right" vertical="center"/>
    </xf>
    <xf numFmtId="166" fontId="7" fillId="3" borderId="3" xfId="0" applyNumberFormat="1" applyFont="1" applyFill="1" applyBorder="1" applyAlignment="1">
      <alignment horizontal="right" vertical="center"/>
    </xf>
    <xf numFmtId="0" fontId="13" fillId="3" borderId="0" xfId="0" applyFont="1" applyFill="1" applyAlignment="1">
      <alignment vertical="center"/>
    </xf>
    <xf numFmtId="43" fontId="10" fillId="2" borderId="0" xfId="16" applyFont="1" applyFill="1"/>
    <xf numFmtId="168" fontId="11" fillId="2" borderId="0" xfId="0" applyNumberFormat="1" applyFont="1" applyFill="1"/>
    <xf numFmtId="168" fontId="10" fillId="2" borderId="0" xfId="0" applyNumberFormat="1" applyFont="1" applyFill="1"/>
    <xf numFmtId="164" fontId="3" fillId="3" borderId="0" xfId="0" applyNumberFormat="1" applyFont="1" applyFill="1" applyBorder="1" applyAlignment="1">
      <alignment vertical="center"/>
    </xf>
    <xf numFmtId="3" fontId="0" fillId="3" borderId="0" xfId="0" applyNumberFormat="1" applyFill="1" applyAlignment="1">
      <alignment vertical="center"/>
    </xf>
    <xf numFmtId="168" fontId="0" fillId="3" borderId="0" xfId="0" applyNumberFormat="1" applyFill="1" applyAlignment="1">
      <alignment vertical="center"/>
    </xf>
    <xf numFmtId="0" fontId="4" fillId="3" borderId="0" xfId="0" applyFont="1" applyFill="1" applyAlignment="1">
      <alignment horizontal="left"/>
    </xf>
    <xf numFmtId="0" fontId="4" fillId="3" borderId="0" xfId="0" applyFont="1" applyFill="1" applyAlignment="1">
      <alignment horizontal="left" wrapText="1"/>
    </xf>
    <xf numFmtId="0" fontId="6" fillId="0" borderId="16" xfId="0" applyFont="1" applyFill="1" applyBorder="1" applyAlignment="1">
      <alignment horizontal="left" vertical="top" wrapText="1" indent="5"/>
    </xf>
    <xf numFmtId="168" fontId="6" fillId="0" borderId="16" xfId="0" applyNumberFormat="1" applyFont="1" applyFill="1" applyBorder="1" applyAlignment="1">
      <alignment horizontal="right" vertical="center" wrapText="1"/>
    </xf>
    <xf numFmtId="171" fontId="8" fillId="3" borderId="0" xfId="16" applyNumberFormat="1" applyFont="1" applyFill="1" applyAlignment="1">
      <alignment vertical="center"/>
    </xf>
    <xf numFmtId="171" fontId="0" fillId="3" borderId="0" xfId="16" applyNumberFormat="1" applyFont="1" applyFill="1" applyAlignment="1">
      <alignment vertical="center"/>
    </xf>
    <xf numFmtId="3" fontId="13" fillId="3" borderId="0" xfId="0" applyNumberFormat="1" applyFont="1" applyFill="1" applyAlignment="1">
      <alignment vertical="center"/>
    </xf>
    <xf numFmtId="171" fontId="13" fillId="3" borderId="0" xfId="0" applyNumberFormat="1" applyFont="1" applyFill="1" applyAlignment="1">
      <alignment vertical="center"/>
    </xf>
    <xf numFmtId="0" fontId="5" fillId="3" borderId="5" xfId="0" applyFont="1" applyFill="1" applyBorder="1" applyAlignment="1">
      <alignment horizontal="center" vertical="center" wrapText="1"/>
    </xf>
    <xf numFmtId="0" fontId="4" fillId="3" borderId="0" xfId="0" applyFont="1" applyFill="1" applyAlignment="1">
      <alignment horizontal="left" vertical="center"/>
    </xf>
    <xf numFmtId="166" fontId="6" fillId="3" borderId="8" xfId="0" quotePrefix="1" applyNumberFormat="1" applyFont="1" applyFill="1" applyBorder="1" applyAlignment="1">
      <alignment horizontal="right" vertical="center"/>
    </xf>
    <xf numFmtId="0" fontId="3" fillId="3" borderId="0" xfId="7" applyFont="1" applyFill="1"/>
    <xf numFmtId="0" fontId="3" fillId="3" borderId="0" xfId="7" applyFont="1" applyFill="1" applyAlignment="1">
      <alignment vertical="center"/>
    </xf>
    <xf numFmtId="0" fontId="5" fillId="3" borderId="12" xfId="7" applyFont="1" applyFill="1" applyBorder="1" applyAlignment="1">
      <alignment horizontal="center" vertical="center"/>
    </xf>
    <xf numFmtId="0" fontId="3" fillId="3" borderId="0" xfId="7" applyFont="1" applyFill="1" applyAlignment="1">
      <alignment horizontal="center" vertical="center"/>
    </xf>
    <xf numFmtId="0" fontId="5" fillId="3" borderId="12" xfId="7" applyFont="1" applyFill="1" applyBorder="1" applyAlignment="1">
      <alignment vertical="center"/>
    </xf>
    <xf numFmtId="2" fontId="4" fillId="3" borderId="12" xfId="7" applyNumberFormat="1" applyFont="1" applyFill="1" applyBorder="1" applyAlignment="1">
      <alignment vertical="center"/>
    </xf>
    <xf numFmtId="169" fontId="4" fillId="3" borderId="12" xfId="7" applyNumberFormat="1" applyFont="1" applyFill="1" applyBorder="1" applyAlignment="1">
      <alignment vertical="center"/>
    </xf>
    <xf numFmtId="169" fontId="4" fillId="3" borderId="12" xfId="0" applyNumberFormat="1" applyFont="1" applyFill="1" applyBorder="1" applyAlignment="1">
      <alignment horizontal="right" vertical="center"/>
    </xf>
    <xf numFmtId="165" fontId="3" fillId="3" borderId="0" xfId="7" applyNumberFormat="1" applyFont="1" applyFill="1" applyAlignment="1">
      <alignment vertical="center"/>
    </xf>
    <xf numFmtId="165" fontId="3" fillId="3" borderId="0" xfId="15" applyNumberFormat="1" applyFont="1" applyFill="1" applyAlignment="1">
      <alignment vertical="center"/>
    </xf>
    <xf numFmtId="2" fontId="5" fillId="3" borderId="12" xfId="7" applyNumberFormat="1" applyFont="1" applyFill="1" applyBorder="1" applyAlignment="1">
      <alignment vertical="center"/>
    </xf>
    <xf numFmtId="166" fontId="4" fillId="3" borderId="12" xfId="7" applyNumberFormat="1" applyFont="1" applyFill="1" applyBorder="1" applyAlignment="1">
      <alignment vertical="center"/>
    </xf>
    <xf numFmtId="166" fontId="5" fillId="3" borderId="12" xfId="7" applyNumberFormat="1" applyFont="1" applyFill="1" applyBorder="1" applyAlignment="1">
      <alignment vertical="center"/>
    </xf>
    <xf numFmtId="169" fontId="5" fillId="3" borderId="12" xfId="7" applyNumberFormat="1" applyFont="1" applyFill="1" applyBorder="1" applyAlignment="1">
      <alignment vertical="center"/>
    </xf>
    <xf numFmtId="165" fontId="2" fillId="3" borderId="0" xfId="7" applyNumberFormat="1" applyFont="1" applyFill="1" applyAlignment="1">
      <alignment vertical="center"/>
    </xf>
    <xf numFmtId="165" fontId="2" fillId="3" borderId="0" xfId="15" applyNumberFormat="1" applyFont="1" applyFill="1" applyAlignment="1">
      <alignment vertical="center"/>
    </xf>
    <xf numFmtId="0" fontId="2" fillId="3" borderId="0" xfId="7" applyFont="1" applyFill="1" applyAlignment="1">
      <alignment vertical="center"/>
    </xf>
    <xf numFmtId="165" fontId="3" fillId="3" borderId="0" xfId="15" applyNumberFormat="1" applyFont="1" applyFill="1" applyAlignment="1">
      <alignment horizontal="left" vertical="center"/>
    </xf>
    <xf numFmtId="0" fontId="3" fillId="3" borderId="0" xfId="7" applyFont="1" applyFill="1" applyAlignment="1">
      <alignment horizontal="left" vertical="center"/>
    </xf>
    <xf numFmtId="0" fontId="3" fillId="3" borderId="0" xfId="7" applyFont="1" applyFill="1" applyBorder="1" applyAlignment="1">
      <alignment vertical="center"/>
    </xf>
    <xf numFmtId="169" fontId="4" fillId="3" borderId="0" xfId="7" applyNumberFormat="1" applyFont="1" applyFill="1" applyBorder="1" applyAlignment="1">
      <alignment vertical="center"/>
    </xf>
    <xf numFmtId="169" fontId="4" fillId="3" borderId="0" xfId="0" applyNumberFormat="1" applyFont="1" applyFill="1" applyBorder="1" applyAlignment="1">
      <alignment vertical="center"/>
    </xf>
    <xf numFmtId="9" fontId="3" fillId="3" borderId="0" xfId="7" applyNumberFormat="1" applyFont="1" applyFill="1" applyAlignment="1">
      <alignment vertical="center"/>
    </xf>
    <xf numFmtId="0" fontId="18" fillId="3" borderId="0" xfId="8" applyFont="1" applyFill="1" applyAlignment="1" applyProtection="1">
      <alignment vertical="center"/>
    </xf>
    <xf numFmtId="0" fontId="16" fillId="3" borderId="0" xfId="0" applyFont="1" applyFill="1" applyAlignment="1">
      <alignment vertical="center"/>
    </xf>
    <xf numFmtId="0" fontId="4" fillId="3" borderId="13"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16" fillId="3" borderId="0" xfId="0" applyFont="1" applyFill="1" applyAlignment="1">
      <alignment vertical="center" wrapText="1"/>
    </xf>
    <xf numFmtId="0" fontId="5" fillId="3" borderId="4" xfId="0" applyFont="1" applyFill="1" applyBorder="1" applyAlignment="1">
      <alignment vertical="center" wrapText="1"/>
    </xf>
    <xf numFmtId="166" fontId="5" fillId="3" borderId="14" xfId="0" applyNumberFormat="1" applyFont="1" applyFill="1" applyBorder="1" applyAlignment="1">
      <alignment horizontal="right" vertical="center" wrapText="1"/>
    </xf>
    <xf numFmtId="166" fontId="5" fillId="3" borderId="4" xfId="0" applyNumberFormat="1" applyFont="1" applyFill="1" applyBorder="1" applyAlignment="1">
      <alignment horizontal="right" vertical="center" wrapText="1"/>
    </xf>
    <xf numFmtId="166" fontId="5" fillId="3" borderId="6" xfId="0" applyNumberFormat="1" applyFont="1" applyFill="1" applyBorder="1" applyAlignment="1">
      <alignment horizontal="right" vertical="center" wrapText="1"/>
    </xf>
    <xf numFmtId="166" fontId="5" fillId="3" borderId="5" xfId="15" applyNumberFormat="1" applyFont="1" applyFill="1" applyBorder="1" applyAlignment="1">
      <alignment horizontal="right" vertical="center"/>
    </xf>
    <xf numFmtId="166" fontId="16" fillId="3" borderId="0" xfId="0" applyNumberFormat="1" applyFont="1" applyFill="1" applyAlignment="1">
      <alignment vertical="center"/>
    </xf>
    <xf numFmtId="169" fontId="3" fillId="3" borderId="0" xfId="17" applyNumberFormat="1" applyFont="1" applyFill="1" applyAlignment="1">
      <alignment horizontal="right" vertical="center"/>
    </xf>
    <xf numFmtId="0" fontId="4" fillId="3" borderId="1" xfId="0" applyFont="1" applyFill="1" applyBorder="1" applyAlignment="1">
      <alignment vertical="center" wrapText="1"/>
    </xf>
    <xf numFmtId="166" fontId="4" fillId="3" borderId="15" xfId="0" applyNumberFormat="1" applyFont="1" applyFill="1" applyBorder="1" applyAlignment="1">
      <alignment horizontal="right" vertical="center" wrapText="1"/>
    </xf>
    <xf numFmtId="166" fontId="4" fillId="3" borderId="1" xfId="0" applyNumberFormat="1" applyFont="1" applyFill="1" applyBorder="1" applyAlignment="1">
      <alignment horizontal="right" vertical="center" wrapText="1"/>
    </xf>
    <xf numFmtId="166" fontId="5" fillId="3" borderId="3" xfId="0" applyNumberFormat="1" applyFont="1" applyFill="1" applyBorder="1" applyAlignment="1">
      <alignment horizontal="right" vertical="center" wrapText="1"/>
    </xf>
    <xf numFmtId="166" fontId="4" fillId="3" borderId="2" xfId="15" applyNumberFormat="1" applyFont="1" applyFill="1" applyBorder="1" applyAlignment="1">
      <alignment vertical="center"/>
    </xf>
    <xf numFmtId="0" fontId="5" fillId="3" borderId="0" xfId="0" applyFont="1" applyFill="1" applyBorder="1" applyAlignment="1">
      <alignment vertical="center" wrapText="1"/>
    </xf>
    <xf numFmtId="166" fontId="5" fillId="3" borderId="7" xfId="15" applyNumberFormat="1" applyFont="1" applyFill="1" applyBorder="1" applyAlignment="1">
      <alignment vertical="center"/>
    </xf>
    <xf numFmtId="166" fontId="4" fillId="3" borderId="3" xfId="0" applyNumberFormat="1" applyFont="1" applyFill="1" applyBorder="1" applyAlignment="1">
      <alignment horizontal="right" vertical="center" wrapText="1"/>
    </xf>
    <xf numFmtId="166" fontId="4" fillId="3" borderId="7" xfId="15" applyNumberFormat="1" applyFont="1" applyFill="1" applyBorder="1" applyAlignment="1">
      <alignment vertical="center"/>
    </xf>
    <xf numFmtId="166" fontId="5" fillId="3" borderId="5" xfId="15" applyNumberFormat="1" applyFont="1" applyFill="1" applyBorder="1" applyAlignment="1">
      <alignment vertical="center"/>
    </xf>
    <xf numFmtId="0" fontId="4" fillId="3" borderId="1" xfId="0" applyFont="1" applyFill="1" applyBorder="1" applyAlignment="1">
      <alignment horizontal="center" vertical="center" wrapText="1"/>
    </xf>
    <xf numFmtId="166" fontId="5" fillId="3" borderId="19" xfId="0" applyNumberFormat="1" applyFont="1" applyFill="1" applyBorder="1" applyAlignment="1">
      <alignment horizontal="right" vertical="center" wrapText="1"/>
    </xf>
    <xf numFmtId="166" fontId="5" fillId="3" borderId="20" xfId="0" applyNumberFormat="1" applyFont="1" applyFill="1" applyBorder="1" applyAlignment="1">
      <alignment horizontal="right" vertical="center" wrapText="1"/>
    </xf>
    <xf numFmtId="166" fontId="5" fillId="3" borderId="18" xfId="0" applyNumberFormat="1" applyFont="1" applyFill="1" applyBorder="1" applyAlignment="1">
      <alignment horizontal="right" vertical="center" wrapText="1"/>
    </xf>
    <xf numFmtId="166" fontId="5" fillId="3" borderId="12" xfId="15" applyNumberFormat="1" applyFont="1" applyFill="1" applyBorder="1" applyAlignment="1">
      <alignment vertical="center"/>
    </xf>
    <xf numFmtId="0" fontId="5" fillId="3" borderId="20" xfId="0" applyFont="1" applyFill="1" applyBorder="1" applyAlignment="1">
      <alignment vertical="center" wrapText="1"/>
    </xf>
    <xf numFmtId="166" fontId="5" fillId="3" borderId="15" xfId="0" applyNumberFormat="1" applyFont="1" applyFill="1" applyBorder="1" applyAlignment="1">
      <alignment horizontal="right" vertical="center" wrapText="1"/>
    </xf>
    <xf numFmtId="166" fontId="5" fillId="3" borderId="1" xfId="0" applyNumberFormat="1" applyFont="1" applyFill="1" applyBorder="1" applyAlignment="1">
      <alignment horizontal="right" vertical="center" wrapText="1"/>
    </xf>
    <xf numFmtId="166" fontId="4" fillId="3" borderId="0" xfId="0" applyNumberFormat="1" applyFont="1" applyFill="1" applyAlignment="1">
      <alignment horizontal="left" vertical="center"/>
    </xf>
    <xf numFmtId="166" fontId="4" fillId="3" borderId="0" xfId="0" applyNumberFormat="1" applyFont="1" applyFill="1" applyAlignment="1">
      <alignment vertical="center"/>
    </xf>
    <xf numFmtId="166" fontId="3" fillId="3" borderId="0" xfId="7" applyNumberFormat="1" applyFont="1" applyFill="1" applyAlignment="1">
      <alignment vertical="center"/>
    </xf>
    <xf numFmtId="166" fontId="3" fillId="3" borderId="0" xfId="7" applyNumberFormat="1" applyFont="1" applyFill="1"/>
    <xf numFmtId="0" fontId="16" fillId="3" borderId="0" xfId="0" applyFont="1" applyFill="1" applyBorder="1" applyAlignment="1">
      <alignment vertical="center"/>
    </xf>
    <xf numFmtId="0" fontId="4" fillId="3" borderId="0" xfId="0" applyFont="1" applyFill="1" applyBorder="1" applyAlignment="1">
      <alignment horizontal="left" vertical="center"/>
    </xf>
    <xf numFmtId="0" fontId="4" fillId="3" borderId="0" xfId="0" applyFont="1" applyFill="1" applyBorder="1" applyAlignment="1">
      <alignment vertical="center" wrapText="1"/>
    </xf>
    <xf numFmtId="166" fontId="16" fillId="3" borderId="0" xfId="0" applyNumberFormat="1" applyFont="1" applyFill="1" applyBorder="1" applyAlignment="1">
      <alignment vertical="center"/>
    </xf>
    <xf numFmtId="166" fontId="5" fillId="3" borderId="5" xfId="0" applyNumberFormat="1" applyFont="1" applyFill="1" applyBorder="1" applyAlignment="1">
      <alignment horizontal="center" vertical="center" wrapText="1"/>
    </xf>
    <xf numFmtId="0" fontId="16" fillId="3" borderId="0" xfId="0" applyFont="1" applyFill="1" applyBorder="1" applyAlignment="1">
      <alignment horizontal="center" vertical="center"/>
    </xf>
    <xf numFmtId="0" fontId="4" fillId="3" borderId="21" xfId="0" applyFont="1" applyFill="1" applyBorder="1" applyAlignment="1">
      <alignment horizontal="left" vertical="center" wrapText="1"/>
    </xf>
    <xf numFmtId="4" fontId="4" fillId="3" borderId="5" xfId="0" applyNumberFormat="1" applyFont="1" applyFill="1" applyBorder="1" applyAlignment="1">
      <alignment horizontal="right" vertical="center" wrapText="1"/>
    </xf>
    <xf numFmtId="166" fontId="4" fillId="3" borderId="5" xfId="0" applyNumberFormat="1" applyFont="1" applyFill="1" applyBorder="1" applyAlignment="1">
      <alignment horizontal="right" vertical="center" wrapText="1"/>
    </xf>
    <xf numFmtId="0" fontId="4" fillId="3" borderId="22" xfId="0" applyFont="1" applyFill="1" applyBorder="1" applyAlignment="1">
      <alignment horizontal="left" vertical="center" wrapText="1"/>
    </xf>
    <xf numFmtId="166" fontId="4" fillId="3" borderId="7" xfId="0" applyNumberFormat="1" applyFont="1" applyFill="1" applyBorder="1" applyAlignment="1">
      <alignment horizontal="right" vertical="center" wrapText="1"/>
    </xf>
    <xf numFmtId="0" fontId="5" fillId="3" borderId="23" xfId="0" applyFont="1" applyFill="1" applyBorder="1" applyAlignment="1">
      <alignment vertical="center" wrapText="1"/>
    </xf>
    <xf numFmtId="4" fontId="5" fillId="3" borderId="2" xfId="0" applyNumberFormat="1" applyFont="1" applyFill="1" applyBorder="1" applyAlignment="1">
      <alignment horizontal="right" vertical="center" wrapText="1"/>
    </xf>
    <xf numFmtId="166" fontId="5" fillId="3" borderId="2" xfId="0" applyNumberFormat="1" applyFont="1" applyFill="1" applyBorder="1" applyAlignment="1">
      <alignment horizontal="right" vertical="center" wrapText="1"/>
    </xf>
    <xf numFmtId="0" fontId="6" fillId="3" borderId="0" xfId="0" applyFont="1" applyFill="1" applyAlignment="1">
      <alignment horizontal="left" vertical="center"/>
    </xf>
    <xf numFmtId="0" fontId="5" fillId="3" borderId="21" xfId="0" applyFont="1" applyFill="1" applyBorder="1" applyAlignment="1">
      <alignment horizontal="left" vertical="center" wrapText="1"/>
    </xf>
    <xf numFmtId="0" fontId="4" fillId="3" borderId="23" xfId="0" applyFont="1" applyFill="1" applyBorder="1" applyAlignment="1">
      <alignment horizontal="left" vertical="center" wrapText="1"/>
    </xf>
    <xf numFmtId="166" fontId="4" fillId="3" borderId="2" xfId="0" applyNumberFormat="1" applyFont="1" applyFill="1" applyBorder="1" applyAlignment="1">
      <alignment horizontal="right" vertical="center" wrapText="1"/>
    </xf>
    <xf numFmtId="166" fontId="4" fillId="3" borderId="2" xfId="0" quotePrefix="1" applyNumberFormat="1" applyFont="1" applyFill="1" applyBorder="1" applyAlignment="1">
      <alignment horizontal="right" vertical="center" wrapText="1"/>
    </xf>
    <xf numFmtId="2" fontId="5" fillId="3" borderId="5" xfId="0" applyNumberFormat="1" applyFont="1" applyFill="1" applyBorder="1" applyAlignment="1">
      <alignment horizontal="left" vertical="center" wrapText="1"/>
    </xf>
    <xf numFmtId="2" fontId="5" fillId="3" borderId="5" xfId="0" applyNumberFormat="1" applyFont="1" applyFill="1" applyBorder="1" applyAlignment="1">
      <alignment horizontal="right" vertical="center" wrapText="1"/>
    </xf>
    <xf numFmtId="166" fontId="5" fillId="3" borderId="5" xfId="0" applyNumberFormat="1" applyFont="1" applyFill="1" applyBorder="1" applyAlignment="1">
      <alignment horizontal="right" vertical="center" wrapText="1"/>
    </xf>
    <xf numFmtId="0" fontId="6" fillId="3" borderId="0" xfId="7" applyFont="1" applyFill="1" applyAlignment="1">
      <alignment vertical="center"/>
    </xf>
    <xf numFmtId="0" fontId="4" fillId="3" borderId="0" xfId="7" applyFont="1" applyFill="1" applyAlignment="1">
      <alignment vertical="center"/>
    </xf>
    <xf numFmtId="0" fontId="3" fillId="3" borderId="12" xfId="7" applyFont="1" applyFill="1" applyBorder="1" applyAlignment="1">
      <alignment horizontal="center" vertical="center"/>
    </xf>
    <xf numFmtId="0" fontId="4" fillId="3" borderId="12" xfId="7" applyFont="1" applyFill="1" applyBorder="1" applyAlignment="1">
      <alignment horizontal="center" vertical="center"/>
    </xf>
    <xf numFmtId="0" fontId="4" fillId="3" borderId="12" xfId="7" applyFont="1" applyFill="1" applyBorder="1" applyAlignment="1">
      <alignment vertical="center" wrapText="1"/>
    </xf>
    <xf numFmtId="168" fontId="4" fillId="3" borderId="12" xfId="0" applyNumberFormat="1" applyFont="1" applyFill="1" applyBorder="1" applyAlignment="1">
      <alignment vertical="center"/>
    </xf>
    <xf numFmtId="4" fontId="4" fillId="3" borderId="12" xfId="0" applyNumberFormat="1" applyFont="1" applyFill="1" applyBorder="1" applyAlignment="1">
      <alignment vertical="center"/>
    </xf>
    <xf numFmtId="166" fontId="4" fillId="3" borderId="12" xfId="0" applyNumberFormat="1" applyFont="1" applyFill="1" applyBorder="1" applyAlignment="1">
      <alignment vertical="center"/>
    </xf>
    <xf numFmtId="165" fontId="4" fillId="3" borderId="9" xfId="0" applyNumberFormat="1" applyFont="1" applyFill="1" applyBorder="1" applyAlignment="1">
      <alignment vertical="center"/>
    </xf>
    <xf numFmtId="0" fontId="16" fillId="3" borderId="0" xfId="0" applyFont="1" applyFill="1" applyAlignment="1">
      <alignment horizontal="center" vertical="center"/>
    </xf>
    <xf numFmtId="0" fontId="3" fillId="3" borderId="0" xfId="7" applyFont="1" applyFill="1" applyAlignment="1">
      <alignment horizontal="left" vertical="center" wrapText="1" indent="1"/>
    </xf>
    <xf numFmtId="0" fontId="16" fillId="3" borderId="0" xfId="0" applyFont="1" applyFill="1" applyAlignment="1">
      <alignment horizontal="left" vertical="center" wrapText="1" indent="1"/>
    </xf>
    <xf numFmtId="0" fontId="16" fillId="3" borderId="0" xfId="0" applyFont="1" applyFill="1"/>
    <xf numFmtId="0" fontId="4" fillId="3" borderId="0" xfId="7" applyFont="1" applyFill="1" applyAlignment="1">
      <alignment horizontal="left"/>
    </xf>
    <xf numFmtId="0" fontId="4" fillId="3" borderId="0" xfId="7" applyFont="1" applyFill="1"/>
    <xf numFmtId="0" fontId="6" fillId="3" borderId="0" xfId="7" applyFont="1" applyFill="1" applyAlignment="1">
      <alignment horizontal="right"/>
    </xf>
    <xf numFmtId="0" fontId="5" fillId="3" borderId="12" xfId="7" applyFont="1" applyFill="1" applyBorder="1" applyAlignment="1">
      <alignment horizontal="center" vertical="center" wrapText="1"/>
    </xf>
    <xf numFmtId="166" fontId="5" fillId="3" borderId="12" xfId="0" applyNumberFormat="1" applyFont="1" applyFill="1" applyBorder="1" applyAlignment="1">
      <alignment horizontal="center" vertical="center" wrapText="1"/>
    </xf>
    <xf numFmtId="0" fontId="5" fillId="3" borderId="5" xfId="7" applyFont="1" applyFill="1" applyBorder="1" applyAlignment="1">
      <alignment horizontal="left" wrapText="1"/>
    </xf>
    <xf numFmtId="168" fontId="5" fillId="3" borderId="5" xfId="0" applyNumberFormat="1" applyFont="1" applyFill="1" applyBorder="1" applyAlignment="1">
      <alignment horizontal="right" wrapText="1"/>
    </xf>
    <xf numFmtId="166" fontId="5" fillId="3" borderId="5" xfId="0" applyNumberFormat="1" applyFont="1" applyFill="1" applyBorder="1" applyAlignment="1">
      <alignment horizontal="right" wrapText="1"/>
    </xf>
    <xf numFmtId="0" fontId="4" fillId="3" borderId="7" xfId="7" applyFont="1" applyFill="1" applyBorder="1" applyAlignment="1">
      <alignment horizontal="left" wrapText="1" indent="2"/>
    </xf>
    <xf numFmtId="166" fontId="4" fillId="3" borderId="7" xfId="0" applyNumberFormat="1" applyFont="1" applyFill="1" applyBorder="1" applyAlignment="1">
      <alignment horizontal="right" wrapText="1"/>
    </xf>
    <xf numFmtId="166" fontId="4" fillId="3" borderId="7" xfId="0" quotePrefix="1" applyNumberFormat="1" applyFont="1" applyFill="1" applyBorder="1" applyAlignment="1">
      <alignment horizontal="right" wrapText="1"/>
    </xf>
    <xf numFmtId="166" fontId="16" fillId="3" borderId="0" xfId="0" applyNumberFormat="1" applyFont="1" applyFill="1"/>
    <xf numFmtId="0" fontId="5" fillId="3" borderId="7" xfId="7" applyFont="1" applyFill="1" applyBorder="1" applyAlignment="1">
      <alignment horizontal="left" wrapText="1"/>
    </xf>
    <xf numFmtId="168" fontId="5" fillId="3" borderId="7" xfId="0" applyNumberFormat="1" applyFont="1" applyFill="1" applyBorder="1" applyAlignment="1">
      <alignment horizontal="right" wrapText="1"/>
    </xf>
    <xf numFmtId="166" fontId="5" fillId="3" borderId="7" xfId="0" applyNumberFormat="1" applyFont="1" applyFill="1" applyBorder="1" applyAlignment="1">
      <alignment horizontal="right" wrapText="1"/>
    </xf>
    <xf numFmtId="0" fontId="4" fillId="3" borderId="2" xfId="7" applyFont="1" applyFill="1" applyBorder="1" applyAlignment="1">
      <alignment horizontal="left" wrapText="1" indent="2"/>
    </xf>
    <xf numFmtId="169" fontId="4" fillId="3" borderId="2" xfId="0" applyNumberFormat="1" applyFont="1" applyFill="1" applyBorder="1" applyAlignment="1">
      <alignment horizontal="right" wrapText="1"/>
    </xf>
    <xf numFmtId="166" fontId="5" fillId="3" borderId="2" xfId="0" applyNumberFormat="1" applyFont="1" applyFill="1" applyBorder="1" applyAlignment="1">
      <alignment horizontal="right" wrapText="1"/>
    </xf>
    <xf numFmtId="166" fontId="4" fillId="3" borderId="2" xfId="0" applyNumberFormat="1" applyFont="1" applyFill="1" applyBorder="1" applyAlignment="1">
      <alignment horizontal="right" wrapText="1"/>
    </xf>
    <xf numFmtId="166" fontId="4" fillId="3" borderId="2" xfId="0" quotePrefix="1" applyNumberFormat="1" applyFont="1" applyFill="1" applyBorder="1" applyAlignment="1">
      <alignment horizontal="right" wrapText="1"/>
    </xf>
    <xf numFmtId="0" fontId="6" fillId="3" borderId="0" xfId="7" applyFont="1" applyFill="1"/>
    <xf numFmtId="2" fontId="4" fillId="3" borderId="0" xfId="7" applyNumberFormat="1" applyFont="1" applyFill="1"/>
    <xf numFmtId="2" fontId="4" fillId="3" borderId="0" xfId="7" applyNumberFormat="1" applyFont="1" applyFill="1" applyBorder="1"/>
    <xf numFmtId="0" fontId="3" fillId="3" borderId="0" xfId="7" applyFont="1" applyFill="1" applyBorder="1"/>
    <xf numFmtId="165" fontId="3" fillId="3" borderId="0" xfId="15" applyNumberFormat="1" applyFont="1" applyFill="1"/>
    <xf numFmtId="0" fontId="4" fillId="3" borderId="0" xfId="7" applyFont="1" applyFill="1" applyAlignment="1">
      <alignment horizontal="justify"/>
    </xf>
    <xf numFmtId="168" fontId="4" fillId="3" borderId="0" xfId="7" applyNumberFormat="1" applyFont="1" applyFill="1" applyBorder="1"/>
    <xf numFmtId="168" fontId="3" fillId="3" borderId="0" xfId="7" applyNumberFormat="1" applyFont="1" applyFill="1"/>
    <xf numFmtId="0" fontId="2" fillId="3" borderId="0" xfId="7" applyFont="1" applyFill="1" applyAlignment="1">
      <alignment horizontal="center" vertical="center"/>
    </xf>
    <xf numFmtId="0" fontId="5" fillId="3" borderId="12" xfId="7" applyFont="1" applyFill="1" applyBorder="1" applyAlignment="1">
      <alignment vertical="center" wrapText="1"/>
    </xf>
    <xf numFmtId="168" fontId="4" fillId="3" borderId="12" xfId="7" applyNumberFormat="1" applyFont="1" applyFill="1" applyBorder="1" applyAlignment="1">
      <alignment vertical="center"/>
    </xf>
    <xf numFmtId="0" fontId="6" fillId="0" borderId="17" xfId="0" applyFont="1" applyFill="1" applyBorder="1" applyAlignment="1">
      <alignment horizontal="left" vertical="top" wrapText="1" indent="5"/>
    </xf>
    <xf numFmtId="168" fontId="6" fillId="0" borderId="17" xfId="0" applyNumberFormat="1" applyFont="1" applyFill="1" applyBorder="1" applyAlignment="1">
      <alignment horizontal="right" vertical="center" wrapText="1"/>
    </xf>
    <xf numFmtId="168" fontId="6" fillId="0" borderId="7" xfId="0" applyNumberFormat="1" applyFont="1" applyFill="1" applyBorder="1" applyAlignment="1">
      <alignment horizontal="right" vertical="center" wrapText="1"/>
    </xf>
    <xf numFmtId="2" fontId="6" fillId="0" borderId="7" xfId="0" applyNumberFormat="1" applyFont="1" applyFill="1" applyBorder="1" applyAlignment="1">
      <alignment horizontal="right" vertical="center" wrapText="1"/>
    </xf>
    <xf numFmtId="2" fontId="4" fillId="0" borderId="7" xfId="0" applyNumberFormat="1" applyFont="1" applyFill="1" applyBorder="1" applyAlignment="1">
      <alignment horizontal="right" vertical="center" wrapText="1"/>
    </xf>
    <xf numFmtId="0" fontId="10" fillId="0" borderId="0" xfId="0" applyFont="1" applyFill="1"/>
    <xf numFmtId="0" fontId="3" fillId="3" borderId="0" xfId="0" applyFont="1" applyFill="1" applyAlignment="1">
      <alignment vertical="center" wrapText="1"/>
    </xf>
    <xf numFmtId="165" fontId="4" fillId="3" borderId="12" xfId="0" applyNumberFormat="1" applyFont="1" applyFill="1" applyBorder="1" applyAlignment="1">
      <alignment vertical="center"/>
    </xf>
    <xf numFmtId="168" fontId="3" fillId="3" borderId="0" xfId="7" applyNumberFormat="1" applyFont="1" applyFill="1" applyAlignment="1">
      <alignment vertical="center"/>
    </xf>
    <xf numFmtId="2" fontId="4" fillId="3" borderId="0" xfId="7" applyNumberFormat="1" applyFont="1" applyFill="1" applyAlignment="1">
      <alignment vertical="center"/>
    </xf>
    <xf numFmtId="2" fontId="4" fillId="3" borderId="0" xfId="7" applyNumberFormat="1" applyFont="1" applyFill="1" applyBorder="1" applyAlignment="1">
      <alignment vertical="center"/>
    </xf>
    <xf numFmtId="0" fontId="4" fillId="3" borderId="0" xfId="0" quotePrefix="1" applyFont="1" applyFill="1" applyAlignment="1">
      <alignment horizontal="left" vertical="center" wrapText="1"/>
    </xf>
    <xf numFmtId="0" fontId="16" fillId="4" borderId="0" xfId="0" applyFont="1" applyFill="1"/>
    <xf numFmtId="2" fontId="6" fillId="3" borderId="7" xfId="0" quotePrefix="1" applyNumberFormat="1" applyFont="1" applyFill="1" applyBorder="1" applyAlignment="1">
      <alignment horizontal="right" vertical="center" wrapText="1"/>
    </xf>
    <xf numFmtId="0" fontId="3" fillId="4" borderId="0" xfId="7" applyFont="1" applyFill="1"/>
    <xf numFmtId="0" fontId="4" fillId="3" borderId="0" xfId="0" applyFont="1" applyFill="1" applyBorder="1" applyAlignment="1">
      <alignment vertical="center" wrapText="1"/>
    </xf>
    <xf numFmtId="0" fontId="5" fillId="3" borderId="5" xfId="0" applyFont="1" applyFill="1" applyBorder="1" applyAlignment="1">
      <alignment horizontal="center" vertical="center" wrapText="1"/>
    </xf>
    <xf numFmtId="0" fontId="5" fillId="0" borderId="5" xfId="0" applyFont="1" applyFill="1" applyBorder="1" applyAlignment="1">
      <alignment horizontal="center" vertical="center" wrapText="1"/>
    </xf>
    <xf numFmtId="4" fontId="4" fillId="3" borderId="5" xfId="0" applyNumberFormat="1" applyFont="1" applyFill="1" applyBorder="1" applyAlignment="1">
      <alignment horizontal="right" vertical="center" wrapText="1"/>
    </xf>
    <xf numFmtId="166" fontId="4" fillId="3" borderId="5" xfId="0" applyNumberFormat="1" applyFont="1" applyFill="1" applyBorder="1" applyAlignment="1">
      <alignment horizontal="right" vertical="center" wrapText="1"/>
    </xf>
    <xf numFmtId="2" fontId="4" fillId="3" borderId="7" xfId="0" applyNumberFormat="1" applyFont="1" applyFill="1" applyBorder="1" applyAlignment="1">
      <alignment horizontal="right" vertical="center" wrapText="1"/>
    </xf>
    <xf numFmtId="166" fontId="4" fillId="3" borderId="7" xfId="0" applyNumberFormat="1" applyFont="1" applyFill="1" applyBorder="1" applyAlignment="1">
      <alignment horizontal="right" vertical="center" wrapText="1"/>
    </xf>
    <xf numFmtId="166" fontId="4" fillId="3" borderId="2" xfId="0" applyNumberFormat="1" applyFont="1" applyFill="1" applyBorder="1" applyAlignment="1">
      <alignment horizontal="right" vertical="center" wrapText="1"/>
    </xf>
    <xf numFmtId="2" fontId="5" fillId="3" borderId="5" xfId="0" applyNumberFormat="1" applyFont="1" applyFill="1" applyBorder="1" applyAlignment="1">
      <alignment horizontal="right" vertical="center" wrapText="1"/>
    </xf>
    <xf numFmtId="168" fontId="4" fillId="3" borderId="12" xfId="0" applyNumberFormat="1" applyFont="1" applyFill="1" applyBorder="1" applyAlignment="1">
      <alignment vertical="center"/>
    </xf>
    <xf numFmtId="0" fontId="4" fillId="3" borderId="12" xfId="7" applyFont="1" applyFill="1" applyBorder="1" applyAlignment="1">
      <alignment horizontal="center" vertical="center"/>
    </xf>
    <xf numFmtId="166" fontId="5" fillId="3" borderId="5" xfId="0" applyNumberFormat="1" applyFont="1" applyFill="1" applyBorder="1" applyAlignment="1">
      <alignment horizontal="center" vertical="center" wrapText="1"/>
    </xf>
    <xf numFmtId="4" fontId="5" fillId="3" borderId="2" xfId="0" applyNumberFormat="1" applyFont="1" applyFill="1" applyBorder="1" applyAlignment="1">
      <alignment horizontal="right" vertical="center" wrapText="1"/>
    </xf>
    <xf numFmtId="166" fontId="5" fillId="3" borderId="2" xfId="0" applyNumberFormat="1" applyFont="1" applyFill="1" applyBorder="1" applyAlignment="1">
      <alignment horizontal="right" vertical="center" wrapText="1"/>
    </xf>
    <xf numFmtId="0" fontId="4" fillId="3" borderId="0" xfId="0" applyFont="1" applyFill="1" applyBorder="1" applyAlignment="1">
      <alignment horizontal="left" vertical="center" indent="1"/>
    </xf>
    <xf numFmtId="0" fontId="4" fillId="3" borderId="0" xfId="0" applyFont="1" applyFill="1" applyBorder="1" applyAlignment="1">
      <alignment horizontal="left" vertical="center" wrapText="1" indent="1"/>
    </xf>
    <xf numFmtId="166" fontId="4" fillId="3" borderId="7" xfId="0" quotePrefix="1" applyNumberFormat="1" applyFont="1" applyFill="1" applyBorder="1" applyAlignment="1">
      <alignment horizontal="right" vertical="center" wrapText="1"/>
    </xf>
    <xf numFmtId="0" fontId="4" fillId="4" borderId="13" xfId="0" applyFont="1" applyFill="1" applyBorder="1" applyAlignment="1">
      <alignment horizontal="center" vertical="center" wrapText="1"/>
    </xf>
    <xf numFmtId="0" fontId="4" fillId="4" borderId="0"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5" fillId="4" borderId="4" xfId="0" applyFont="1" applyFill="1" applyBorder="1" applyAlignment="1">
      <alignment vertical="center" wrapText="1"/>
    </xf>
    <xf numFmtId="166" fontId="5" fillId="4" borderId="14" xfId="0" applyNumberFormat="1" applyFont="1" applyFill="1" applyBorder="1" applyAlignment="1">
      <alignment horizontal="right" vertical="center" wrapText="1"/>
    </xf>
    <xf numFmtId="166" fontId="5" fillId="4" borderId="4" xfId="0" applyNumberFormat="1" applyFont="1" applyFill="1" applyBorder="1" applyAlignment="1">
      <alignment horizontal="right" vertical="center" wrapText="1"/>
    </xf>
    <xf numFmtId="166" fontId="5" fillId="4" borderId="6" xfId="0" applyNumberFormat="1" applyFont="1" applyFill="1" applyBorder="1" applyAlignment="1">
      <alignment horizontal="right" vertical="center" wrapText="1"/>
    </xf>
    <xf numFmtId="166" fontId="5" fillId="4" borderId="5" xfId="0" applyNumberFormat="1" applyFont="1" applyFill="1" applyBorder="1" applyAlignment="1">
      <alignment vertical="center" wrapText="1"/>
    </xf>
    <xf numFmtId="0" fontId="4" fillId="4" borderId="1" xfId="0" applyFont="1" applyFill="1" applyBorder="1" applyAlignment="1">
      <alignment vertical="center" wrapText="1"/>
    </xf>
    <xf numFmtId="166" fontId="4" fillId="4" borderId="15" xfId="0" applyNumberFormat="1" applyFont="1" applyFill="1" applyBorder="1" applyAlignment="1">
      <alignment horizontal="right" vertical="center" wrapText="1"/>
    </xf>
    <xf numFmtId="166" fontId="4" fillId="4" borderId="1" xfId="0" applyNumberFormat="1" applyFont="1" applyFill="1" applyBorder="1" applyAlignment="1">
      <alignment horizontal="right" vertical="center" wrapText="1"/>
    </xf>
    <xf numFmtId="166" fontId="5" fillId="4" borderId="3" xfId="0" applyNumberFormat="1" applyFont="1" applyFill="1" applyBorder="1" applyAlignment="1">
      <alignment horizontal="right" vertical="center" wrapText="1"/>
    </xf>
    <xf numFmtId="166" fontId="4" fillId="4" borderId="2" xfId="15" applyNumberFormat="1" applyFont="1" applyFill="1" applyBorder="1" applyAlignment="1">
      <alignment vertical="center"/>
    </xf>
    <xf numFmtId="0" fontId="5" fillId="4" borderId="0" xfId="0" applyFont="1" applyFill="1" applyBorder="1" applyAlignment="1">
      <alignment vertical="center" wrapText="1"/>
    </xf>
    <xf numFmtId="166" fontId="5" fillId="4" borderId="7" xfId="15" applyNumberFormat="1" applyFont="1" applyFill="1" applyBorder="1" applyAlignment="1">
      <alignment vertical="center"/>
    </xf>
    <xf numFmtId="166" fontId="4" fillId="4" borderId="3" xfId="0" applyNumberFormat="1" applyFont="1" applyFill="1" applyBorder="1" applyAlignment="1">
      <alignment horizontal="right" vertical="center" wrapText="1"/>
    </xf>
    <xf numFmtId="166" fontId="4" fillId="4" borderId="7" xfId="15" applyNumberFormat="1" applyFont="1" applyFill="1" applyBorder="1" applyAlignment="1">
      <alignment vertical="center"/>
    </xf>
    <xf numFmtId="166" fontId="5" fillId="4" borderId="5" xfId="15" applyNumberFormat="1" applyFont="1" applyFill="1" applyBorder="1" applyAlignment="1">
      <alignment vertical="center"/>
    </xf>
    <xf numFmtId="0" fontId="4" fillId="4" borderId="1" xfId="0" applyFont="1" applyFill="1" applyBorder="1" applyAlignment="1">
      <alignment horizontal="center" vertical="center" wrapText="1"/>
    </xf>
    <xf numFmtId="166" fontId="5" fillId="4" borderId="19" xfId="0" applyNumberFormat="1" applyFont="1" applyFill="1" applyBorder="1" applyAlignment="1">
      <alignment horizontal="right" vertical="center" wrapText="1"/>
    </xf>
    <xf numFmtId="166" fontId="5" fillId="4" borderId="20" xfId="0" applyNumberFormat="1" applyFont="1" applyFill="1" applyBorder="1" applyAlignment="1">
      <alignment horizontal="right" vertical="center" wrapText="1"/>
    </xf>
    <xf numFmtId="166" fontId="5" fillId="4" borderId="18" xfId="0" applyNumberFormat="1" applyFont="1" applyFill="1" applyBorder="1" applyAlignment="1">
      <alignment horizontal="right" vertical="center" wrapText="1"/>
    </xf>
    <xf numFmtId="0" fontId="5" fillId="4" borderId="20" xfId="0" applyFont="1" applyFill="1" applyBorder="1" applyAlignment="1">
      <alignment vertical="center" wrapText="1"/>
    </xf>
    <xf numFmtId="166" fontId="5" fillId="4" borderId="15" xfId="0" applyNumberFormat="1" applyFont="1" applyFill="1" applyBorder="1" applyAlignment="1">
      <alignment horizontal="right" vertical="center" wrapText="1"/>
    </xf>
    <xf numFmtId="166" fontId="5" fillId="4" borderId="1" xfId="0" applyNumberFormat="1" applyFont="1" applyFill="1" applyBorder="1" applyAlignment="1">
      <alignment horizontal="right" vertical="center" wrapText="1"/>
    </xf>
    <xf numFmtId="166" fontId="5" fillId="4" borderId="12" xfId="15" applyNumberFormat="1" applyFont="1" applyFill="1" applyBorder="1" applyAlignment="1">
      <alignment vertical="center"/>
    </xf>
    <xf numFmtId="0" fontId="4" fillId="4" borderId="0" xfId="0" applyFont="1" applyFill="1" applyAlignment="1">
      <alignment horizontal="left" vertical="center"/>
    </xf>
    <xf numFmtId="0" fontId="4" fillId="4" borderId="0" xfId="0" applyFont="1" applyFill="1" applyAlignment="1">
      <alignment horizontal="left"/>
    </xf>
    <xf numFmtId="166" fontId="4" fillId="4" borderId="0" xfId="0" applyNumberFormat="1" applyFont="1" applyFill="1" applyAlignment="1">
      <alignment horizontal="left"/>
    </xf>
    <xf numFmtId="0" fontId="4" fillId="4" borderId="0" xfId="0" applyFont="1" applyFill="1" applyAlignment="1">
      <alignment vertical="center"/>
    </xf>
    <xf numFmtId="0" fontId="4" fillId="4" borderId="0" xfId="0" applyFont="1" applyFill="1" applyAlignment="1"/>
    <xf numFmtId="166" fontId="4" fillId="4" borderId="0" xfId="0" applyNumberFormat="1" applyFont="1" applyFill="1" applyAlignment="1"/>
    <xf numFmtId="0" fontId="3" fillId="4" borderId="0" xfId="7" applyFont="1" applyFill="1" applyAlignment="1">
      <alignment vertical="center"/>
    </xf>
    <xf numFmtId="0" fontId="5" fillId="4" borderId="12" xfId="0" applyFont="1" applyFill="1" applyBorder="1" applyAlignment="1">
      <alignment horizontal="center" vertical="center" wrapText="1"/>
    </xf>
    <xf numFmtId="9" fontId="3" fillId="4" borderId="0" xfId="7" applyNumberFormat="1" applyFont="1" applyFill="1"/>
    <xf numFmtId="166" fontId="3" fillId="4" borderId="0" xfId="7" applyNumberFormat="1" applyFont="1" applyFill="1"/>
    <xf numFmtId="0" fontId="3" fillId="4" borderId="0" xfId="7" applyFont="1" applyFill="1" applyAlignment="1">
      <alignment horizontal="left"/>
    </xf>
    <xf numFmtId="0" fontId="4" fillId="4" borderId="12" xfId="0" applyFont="1" applyFill="1" applyBorder="1" applyAlignment="1">
      <alignment vertical="center" wrapText="1"/>
    </xf>
    <xf numFmtId="166" fontId="4" fillId="4" borderId="12" xfId="0" applyNumberFormat="1" applyFont="1" applyFill="1" applyBorder="1" applyAlignment="1">
      <alignment horizontal="right" vertical="center" wrapText="1"/>
    </xf>
    <xf numFmtId="0" fontId="5" fillId="4" borderId="12" xfId="0" applyFont="1" applyFill="1" applyBorder="1" applyAlignment="1">
      <alignment vertical="center" wrapText="1"/>
    </xf>
    <xf numFmtId="166" fontId="5" fillId="4" borderId="12" xfId="0" applyNumberFormat="1" applyFont="1" applyFill="1" applyBorder="1" applyAlignment="1">
      <alignment horizontal="right" vertical="center" wrapText="1"/>
    </xf>
    <xf numFmtId="0" fontId="4" fillId="4" borderId="12" xfId="0" applyFont="1" applyFill="1" applyBorder="1" applyAlignment="1">
      <alignment horizontal="left" vertical="center" wrapText="1" indent="1"/>
    </xf>
    <xf numFmtId="0" fontId="5" fillId="4" borderId="12" xfId="0" applyFont="1" applyFill="1" applyBorder="1" applyAlignment="1">
      <alignment horizontal="left" vertical="center" wrapText="1" indent="1"/>
    </xf>
    <xf numFmtId="166" fontId="4" fillId="4" borderId="20" xfId="0" applyNumberFormat="1" applyFont="1" applyFill="1" applyBorder="1" applyAlignment="1">
      <alignment horizontal="right" vertical="center" wrapText="1"/>
    </xf>
    <xf numFmtId="0" fontId="16" fillId="4" borderId="0" xfId="0" applyFont="1" applyFill="1" applyBorder="1"/>
    <xf numFmtId="166" fontId="5" fillId="4" borderId="20" xfId="0" applyNumberFormat="1" applyFont="1" applyFill="1" applyBorder="1" applyAlignment="1">
      <alignment horizontal="left" vertical="center" wrapText="1"/>
    </xf>
    <xf numFmtId="0" fontId="6" fillId="4" borderId="12" xfId="0" applyFont="1" applyFill="1" applyBorder="1" applyAlignment="1">
      <alignment horizontal="left" vertical="center" wrapText="1" indent="1"/>
    </xf>
    <xf numFmtId="166" fontId="6" fillId="4" borderId="12" xfId="0" applyNumberFormat="1" applyFont="1" applyFill="1" applyBorder="1" applyAlignment="1">
      <alignment horizontal="right" vertical="center" wrapText="1"/>
    </xf>
    <xf numFmtId="0" fontId="19" fillId="4" borderId="0" xfId="0" applyFont="1" applyFill="1"/>
    <xf numFmtId="0" fontId="7" fillId="4" borderId="12" xfId="0" applyFont="1" applyFill="1" applyBorder="1" applyAlignment="1">
      <alignment horizontal="left" vertical="center" wrapText="1" indent="1"/>
    </xf>
    <xf numFmtId="166" fontId="7" fillId="4" borderId="12" xfId="0" applyNumberFormat="1" applyFont="1" applyFill="1" applyBorder="1" applyAlignment="1">
      <alignment horizontal="right" vertical="center" wrapText="1"/>
    </xf>
    <xf numFmtId="0" fontId="5" fillId="4" borderId="20" xfId="0" applyFont="1" applyFill="1" applyBorder="1" applyAlignment="1">
      <alignment horizontal="left" vertical="center" wrapText="1" indent="1"/>
    </xf>
    <xf numFmtId="3" fontId="3" fillId="4" borderId="0" xfId="7" applyNumberFormat="1" applyFont="1" applyFill="1"/>
    <xf numFmtId="0" fontId="16" fillId="3" borderId="0" xfId="0" applyFont="1" applyFill="1" applyAlignment="1">
      <alignment vertical="center" wrapText="1"/>
    </xf>
    <xf numFmtId="0" fontId="6" fillId="3" borderId="0" xfId="7" applyFont="1" applyFill="1" applyAlignment="1">
      <alignment horizontal="left" vertical="center"/>
    </xf>
    <xf numFmtId="0" fontId="3" fillId="3" borderId="0" xfId="7" applyFont="1" applyFill="1" applyAlignment="1">
      <alignment vertical="center" wrapText="1"/>
    </xf>
    <xf numFmtId="0" fontId="26" fillId="3" borderId="0" xfId="0" applyFont="1" applyFill="1"/>
    <xf numFmtId="0" fontId="27" fillId="3" borderId="5" xfId="0" applyFont="1" applyFill="1" applyBorder="1" applyAlignment="1">
      <alignment horizontal="center" vertical="center" wrapText="1"/>
    </xf>
    <xf numFmtId="0" fontId="0" fillId="2" borderId="0" xfId="0" applyFont="1" applyFill="1"/>
    <xf numFmtId="0" fontId="25" fillId="0" borderId="0" xfId="0" applyFont="1" applyFill="1"/>
    <xf numFmtId="0" fontId="26" fillId="0" borderId="0" xfId="0" applyFont="1" applyFill="1"/>
    <xf numFmtId="165" fontId="9" fillId="3" borderId="12" xfId="0" applyNumberFormat="1" applyFont="1" applyFill="1" applyBorder="1" applyAlignment="1">
      <alignment horizontal="center" vertical="center"/>
    </xf>
    <xf numFmtId="0" fontId="30" fillId="0" borderId="16" xfId="0" applyFont="1" applyFill="1" applyBorder="1" applyAlignment="1">
      <alignment horizontal="left" vertical="top" wrapText="1" indent="5"/>
    </xf>
    <xf numFmtId="168" fontId="27" fillId="3" borderId="2" xfId="0" applyNumberFormat="1" applyFont="1" applyFill="1" applyBorder="1" applyAlignment="1">
      <alignment horizontal="center" vertical="center" wrapText="1"/>
    </xf>
    <xf numFmtId="0" fontId="26" fillId="3" borderId="0" xfId="7" applyFont="1" applyFill="1"/>
    <xf numFmtId="0" fontId="27" fillId="3" borderId="12" xfId="7" applyFont="1" applyFill="1" applyBorder="1" applyAlignment="1">
      <alignment horizontal="left" vertical="center"/>
    </xf>
    <xf numFmtId="0" fontId="27" fillId="3" borderId="12" xfId="7" applyFont="1" applyFill="1" applyBorder="1" applyAlignment="1">
      <alignment horizontal="center" vertical="center"/>
    </xf>
    <xf numFmtId="0" fontId="27" fillId="3" borderId="19" xfId="7" applyFont="1" applyFill="1" applyBorder="1" applyAlignment="1">
      <alignment horizontal="center" vertical="center"/>
    </xf>
    <xf numFmtId="169" fontId="9" fillId="3" borderId="12" xfId="7" applyNumberFormat="1" applyFont="1" applyFill="1" applyBorder="1" applyAlignment="1">
      <alignment horizontal="center" vertical="center"/>
    </xf>
    <xf numFmtId="166" fontId="27" fillId="3" borderId="5" xfId="0" applyNumberFormat="1" applyFont="1" applyFill="1" applyBorder="1" applyAlignment="1">
      <alignment horizontal="center" vertical="center" wrapText="1"/>
    </xf>
    <xf numFmtId="0" fontId="9" fillId="3" borderId="21" xfId="0" applyFont="1" applyFill="1" applyBorder="1" applyAlignment="1">
      <alignment horizontal="left" vertical="center" wrapText="1"/>
    </xf>
    <xf numFmtId="0" fontId="9" fillId="3" borderId="22" xfId="0" applyFont="1" applyFill="1" applyBorder="1" applyAlignment="1">
      <alignment horizontal="left" vertical="center" wrapText="1"/>
    </xf>
    <xf numFmtId="2" fontId="27" fillId="3" borderId="12" xfId="0" applyNumberFormat="1" applyFont="1" applyFill="1" applyBorder="1" applyAlignment="1">
      <alignment horizontal="left" vertical="center" wrapText="1"/>
    </xf>
    <xf numFmtId="0" fontId="27" fillId="3" borderId="23" xfId="0" applyFont="1" applyFill="1" applyBorder="1" applyAlignment="1">
      <alignment vertical="center" wrapText="1"/>
    </xf>
    <xf numFmtId="4" fontId="9" fillId="3" borderId="5" xfId="0" applyNumberFormat="1" applyFont="1" applyFill="1" applyBorder="1" applyAlignment="1">
      <alignment horizontal="center" vertical="center" wrapText="1"/>
    </xf>
    <xf numFmtId="2" fontId="9" fillId="3" borderId="7" xfId="0" applyNumberFormat="1" applyFont="1" applyFill="1" applyBorder="1" applyAlignment="1">
      <alignment horizontal="center" vertical="center" wrapText="1"/>
    </xf>
    <xf numFmtId="2" fontId="27" fillId="3" borderId="12" xfId="0" applyNumberFormat="1" applyFont="1" applyFill="1" applyBorder="1" applyAlignment="1">
      <alignment horizontal="center" vertical="center" wrapText="1"/>
    </xf>
    <xf numFmtId="4" fontId="27" fillId="3" borderId="2" xfId="0" applyNumberFormat="1" applyFont="1" applyFill="1" applyBorder="1" applyAlignment="1">
      <alignment horizontal="center" vertical="center" wrapText="1"/>
    </xf>
    <xf numFmtId="0" fontId="5" fillId="3" borderId="0" xfId="0" applyFont="1" applyFill="1" applyBorder="1" applyAlignment="1">
      <alignment horizontal="left" vertical="center"/>
    </xf>
    <xf numFmtId="0" fontId="25" fillId="3" borderId="0" xfId="7" applyFont="1" applyFill="1" applyAlignment="1">
      <alignment vertical="center"/>
    </xf>
    <xf numFmtId="0" fontId="5" fillId="3" borderId="0" xfId="7" applyFont="1" applyFill="1" applyAlignment="1">
      <alignment vertical="center"/>
    </xf>
    <xf numFmtId="0" fontId="9" fillId="3" borderId="12" xfId="7" applyFont="1" applyFill="1" applyBorder="1" applyAlignment="1">
      <alignment vertical="center" wrapText="1"/>
    </xf>
    <xf numFmtId="165" fontId="9" fillId="3" borderId="19" xfId="0" applyNumberFormat="1" applyFont="1" applyFill="1" applyBorder="1" applyAlignment="1">
      <alignment horizontal="center" vertical="center"/>
    </xf>
    <xf numFmtId="0" fontId="25" fillId="3" borderId="0" xfId="7" applyFont="1" applyFill="1" applyAlignment="1">
      <alignment vertical="center" wrapText="1"/>
    </xf>
    <xf numFmtId="0" fontId="27" fillId="3" borderId="0" xfId="7" applyFont="1" applyFill="1" applyAlignment="1">
      <alignment vertical="center"/>
    </xf>
    <xf numFmtId="0" fontId="25" fillId="3" borderId="0" xfId="7" applyFont="1" applyFill="1" applyAlignment="1">
      <alignment horizontal="left" vertical="center" wrapText="1"/>
    </xf>
    <xf numFmtId="0" fontId="5" fillId="3" borderId="0" xfId="7" applyFont="1" applyFill="1" applyAlignment="1">
      <alignment horizontal="left" vertical="center"/>
    </xf>
    <xf numFmtId="0" fontId="27" fillId="3" borderId="5" xfId="7" applyFont="1" applyFill="1" applyBorder="1" applyAlignment="1">
      <alignment horizontal="center" vertical="center" wrapText="1"/>
    </xf>
    <xf numFmtId="0" fontId="27" fillId="3" borderId="5" xfId="7" applyFont="1" applyFill="1" applyBorder="1" applyAlignment="1">
      <alignment horizontal="left" vertical="center" wrapText="1"/>
    </xf>
    <xf numFmtId="0" fontId="27" fillId="3" borderId="7" xfId="7" applyFont="1" applyFill="1" applyBorder="1" applyAlignment="1">
      <alignment horizontal="left" vertical="center" wrapText="1"/>
    </xf>
    <xf numFmtId="0" fontId="27" fillId="3" borderId="2" xfId="7" applyFont="1" applyFill="1" applyBorder="1" applyAlignment="1">
      <alignment horizontal="left" vertical="center" wrapText="1"/>
    </xf>
    <xf numFmtId="0" fontId="27" fillId="3" borderId="12" xfId="7" applyFont="1" applyFill="1" applyBorder="1" applyAlignment="1">
      <alignment horizontal="left" vertical="center" wrapText="1"/>
    </xf>
    <xf numFmtId="168" fontId="9" fillId="3" borderId="5" xfId="0" applyNumberFormat="1" applyFont="1" applyFill="1" applyBorder="1" applyAlignment="1">
      <alignment horizontal="center" vertical="center" wrapText="1"/>
    </xf>
    <xf numFmtId="169" fontId="9" fillId="3" borderId="5" xfId="0" applyNumberFormat="1" applyFont="1" applyFill="1" applyBorder="1" applyAlignment="1">
      <alignment horizontal="center" vertical="center" wrapText="1"/>
    </xf>
    <xf numFmtId="168" fontId="9" fillId="3" borderId="7" xfId="0" applyNumberFormat="1" applyFont="1" applyFill="1" applyBorder="1" applyAlignment="1">
      <alignment horizontal="center" vertical="center" wrapText="1"/>
    </xf>
    <xf numFmtId="169" fontId="9" fillId="3" borderId="7" xfId="0" applyNumberFormat="1" applyFont="1" applyFill="1" applyBorder="1" applyAlignment="1">
      <alignment horizontal="center" vertical="center" wrapText="1"/>
    </xf>
    <xf numFmtId="168" fontId="9" fillId="3" borderId="2" xfId="0" applyNumberFormat="1" applyFont="1" applyFill="1" applyBorder="1" applyAlignment="1">
      <alignment horizontal="center" vertical="center" wrapText="1"/>
    </xf>
    <xf numFmtId="169" fontId="9" fillId="3" borderId="2" xfId="0" applyNumberFormat="1" applyFont="1" applyFill="1" applyBorder="1" applyAlignment="1">
      <alignment horizontal="center" vertical="center" wrapText="1"/>
    </xf>
    <xf numFmtId="168" fontId="27" fillId="3" borderId="12" xfId="0" applyNumberFormat="1" applyFont="1" applyFill="1" applyBorder="1" applyAlignment="1">
      <alignment horizontal="center" vertical="center" wrapText="1"/>
    </xf>
    <xf numFmtId="169" fontId="27" fillId="3" borderId="12" xfId="0" applyNumberFormat="1" applyFont="1" applyFill="1" applyBorder="1" applyAlignment="1">
      <alignment horizontal="center" vertical="center" wrapText="1"/>
    </xf>
    <xf numFmtId="169" fontId="27" fillId="3" borderId="2" xfId="0" applyNumberFormat="1" applyFont="1" applyFill="1" applyBorder="1" applyAlignment="1">
      <alignment horizontal="center" vertical="center" wrapText="1"/>
    </xf>
    <xf numFmtId="168" fontId="9" fillId="3" borderId="12" xfId="7" applyNumberFormat="1" applyFont="1" applyFill="1" applyBorder="1" applyAlignment="1">
      <alignment horizontal="center" vertical="center"/>
    </xf>
    <xf numFmtId="168" fontId="9" fillId="3" borderId="19" xfId="7" applyNumberFormat="1" applyFont="1" applyFill="1" applyBorder="1" applyAlignment="1">
      <alignment horizontal="center" vertical="center"/>
    </xf>
    <xf numFmtId="165" fontId="9" fillId="3" borderId="12" xfId="1" applyNumberFormat="1" applyFont="1" applyFill="1" applyBorder="1" applyAlignment="1">
      <alignment horizontal="center" vertical="center"/>
    </xf>
    <xf numFmtId="165" fontId="9" fillId="3" borderId="19" xfId="1" applyNumberFormat="1" applyFont="1" applyFill="1" applyBorder="1" applyAlignment="1">
      <alignment horizontal="center" vertical="center"/>
    </xf>
    <xf numFmtId="0" fontId="27" fillId="3" borderId="12" xfId="7" applyFont="1" applyFill="1" applyBorder="1" applyAlignment="1">
      <alignment vertical="center" wrapText="1"/>
    </xf>
    <xf numFmtId="0" fontId="33" fillId="2" borderId="0" xfId="0" applyFont="1" applyFill="1"/>
    <xf numFmtId="0" fontId="32" fillId="0" borderId="0" xfId="0" applyFont="1" applyFill="1" applyAlignment="1"/>
    <xf numFmtId="0" fontId="34" fillId="0" borderId="0" xfId="7" applyFont="1" applyFill="1"/>
    <xf numFmtId="0" fontId="34" fillId="0" borderId="0" xfId="7" applyFont="1" applyFill="1" applyBorder="1"/>
    <xf numFmtId="0" fontId="3" fillId="0" borderId="0" xfId="7" applyFont="1" applyFill="1"/>
    <xf numFmtId="0" fontId="4" fillId="0" borderId="0" xfId="0" applyFont="1" applyFill="1" applyAlignment="1">
      <alignment vertical="center"/>
    </xf>
    <xf numFmtId="0" fontId="25" fillId="3" borderId="0" xfId="7" applyFont="1" applyFill="1" applyAlignment="1">
      <alignment horizontal="left" vertical="center"/>
    </xf>
    <xf numFmtId="165" fontId="9" fillId="0" borderId="12" xfId="0" applyNumberFormat="1" applyFont="1" applyFill="1" applyBorder="1" applyAlignment="1">
      <alignment horizontal="center" vertical="center"/>
    </xf>
    <xf numFmtId="165" fontId="9" fillId="0" borderId="9" xfId="0" applyNumberFormat="1" applyFont="1" applyFill="1" applyBorder="1" applyAlignment="1">
      <alignment horizontal="center"/>
    </xf>
    <xf numFmtId="2" fontId="9" fillId="0" borderId="2" xfId="0" applyNumberFormat="1" applyFont="1" applyFill="1" applyBorder="1" applyAlignment="1">
      <alignment horizontal="center" wrapText="1"/>
    </xf>
    <xf numFmtId="165" fontId="9" fillId="0" borderId="12" xfId="1" applyNumberFormat="1" applyFont="1" applyFill="1" applyBorder="1" applyAlignment="1">
      <alignment horizontal="center" vertical="center"/>
    </xf>
    <xf numFmtId="165" fontId="9" fillId="0" borderId="7" xfId="1" applyNumberFormat="1" applyFont="1" applyFill="1" applyBorder="1" applyAlignment="1">
      <alignment horizontal="center"/>
    </xf>
    <xf numFmtId="172" fontId="27" fillId="3" borderId="5" xfId="0" applyNumberFormat="1" applyFont="1" applyFill="1" applyBorder="1" applyAlignment="1">
      <alignment horizontal="center" vertical="center" wrapText="1"/>
    </xf>
    <xf numFmtId="173" fontId="27" fillId="3" borderId="5" xfId="0" applyNumberFormat="1" applyFont="1" applyFill="1" applyBorder="1" applyAlignment="1">
      <alignment horizontal="center" vertical="center" wrapText="1"/>
    </xf>
    <xf numFmtId="0" fontId="35" fillId="0" borderId="0" xfId="0" applyFont="1" applyAlignment="1">
      <alignment vertical="center"/>
    </xf>
    <xf numFmtId="0" fontId="0" fillId="0" borderId="0" xfId="0" applyFont="1" applyFill="1"/>
    <xf numFmtId="0" fontId="5" fillId="0" borderId="0" xfId="0" applyFont="1" applyFill="1" applyBorder="1"/>
    <xf numFmtId="0" fontId="0" fillId="0" borderId="0" xfId="0" applyFill="1"/>
    <xf numFmtId="0" fontId="27" fillId="0" borderId="14" xfId="0" applyFont="1" applyFill="1" applyBorder="1" applyAlignment="1">
      <alignment vertical="center"/>
    </xf>
    <xf numFmtId="0" fontId="27" fillId="0" borderId="5" xfId="0" applyFont="1" applyFill="1" applyBorder="1" applyAlignment="1">
      <alignment horizontal="center" vertical="center" wrapText="1"/>
    </xf>
    <xf numFmtId="0" fontId="0" fillId="0" borderId="0" xfId="0" applyFill="1" applyAlignment="1">
      <alignment vertical="center"/>
    </xf>
    <xf numFmtId="0" fontId="28" fillId="0" borderId="15" xfId="0" applyFont="1" applyFill="1" applyBorder="1" applyAlignment="1">
      <alignment vertical="center"/>
    </xf>
    <xf numFmtId="0" fontId="27" fillId="0" borderId="14" xfId="0" applyFont="1" applyFill="1" applyBorder="1"/>
    <xf numFmtId="164" fontId="27" fillId="0" borderId="6" xfId="0" applyNumberFormat="1" applyFont="1" applyFill="1" applyBorder="1" applyAlignment="1">
      <alignment horizontal="center"/>
    </xf>
    <xf numFmtId="0" fontId="9" fillId="0" borderId="13" xfId="0" applyFont="1" applyFill="1" applyBorder="1" applyAlignment="1">
      <alignment horizontal="left" indent="1"/>
    </xf>
    <xf numFmtId="164" fontId="9" fillId="0" borderId="7" xfId="0" applyNumberFormat="1" applyFont="1" applyFill="1" applyBorder="1" applyAlignment="1">
      <alignment horizontal="center"/>
    </xf>
    <xf numFmtId="164" fontId="9" fillId="0" borderId="8" xfId="0" applyNumberFormat="1" applyFont="1" applyFill="1" applyBorder="1" applyAlignment="1">
      <alignment horizontal="center"/>
    </xf>
    <xf numFmtId="0" fontId="9" fillId="0" borderId="15" xfId="0" applyFont="1" applyFill="1" applyBorder="1" applyAlignment="1">
      <alignment horizontal="left" indent="1"/>
    </xf>
    <xf numFmtId="164" fontId="9" fillId="0" borderId="3" xfId="0" applyNumberFormat="1" applyFont="1" applyFill="1" applyBorder="1" applyAlignment="1">
      <alignment horizontal="center"/>
    </xf>
    <xf numFmtId="0" fontId="27" fillId="0" borderId="13" xfId="0" applyFont="1" applyFill="1" applyBorder="1"/>
    <xf numFmtId="164" fontId="27" fillId="0" borderId="8" xfId="0" applyNumberFormat="1" applyFont="1" applyFill="1" applyBorder="1" applyAlignment="1">
      <alignment horizontal="center"/>
    </xf>
    <xf numFmtId="0" fontId="30" fillId="0" borderId="13" xfId="0" applyFont="1" applyFill="1" applyBorder="1" applyAlignment="1">
      <alignment horizontal="left" indent="3"/>
    </xf>
    <xf numFmtId="164" fontId="30" fillId="0" borderId="8" xfId="0" applyNumberFormat="1" applyFont="1" applyFill="1" applyBorder="1" applyAlignment="1">
      <alignment horizontal="center"/>
    </xf>
    <xf numFmtId="0" fontId="30" fillId="0" borderId="13" xfId="0" applyFont="1" applyFill="1" applyBorder="1" applyAlignment="1">
      <alignment horizontal="left" indent="2"/>
    </xf>
    <xf numFmtId="2" fontId="30" fillId="0" borderId="8" xfId="0" quotePrefix="1" applyNumberFormat="1" applyFont="1" applyFill="1" applyBorder="1" applyAlignment="1">
      <alignment horizontal="center"/>
    </xf>
    <xf numFmtId="0" fontId="27" fillId="0" borderId="13" xfId="0" applyFont="1" applyFill="1" applyBorder="1" applyAlignment="1">
      <alignment horizontal="left"/>
    </xf>
    <xf numFmtId="0" fontId="9" fillId="0" borderId="14" xfId="0" applyFont="1" applyFill="1" applyBorder="1" applyAlignment="1">
      <alignment horizontal="left"/>
    </xf>
    <xf numFmtId="0" fontId="9" fillId="0" borderId="13" xfId="0" applyFont="1" applyFill="1" applyBorder="1"/>
    <xf numFmtId="0" fontId="27" fillId="0" borderId="14" xfId="0" applyFont="1" applyFill="1" applyBorder="1" applyAlignment="1">
      <alignment horizontal="left" wrapText="1"/>
    </xf>
    <xf numFmtId="0" fontId="9" fillId="0" borderId="15" xfId="0" applyFont="1" applyFill="1" applyBorder="1" applyAlignment="1">
      <alignment horizontal="left" wrapText="1"/>
    </xf>
    <xf numFmtId="166" fontId="27" fillId="0" borderId="3" xfId="0" applyNumberFormat="1" applyFont="1" applyFill="1" applyBorder="1" applyAlignment="1">
      <alignment horizontal="center"/>
    </xf>
    <xf numFmtId="0" fontId="5" fillId="0" borderId="0" xfId="0" applyFont="1" applyFill="1"/>
    <xf numFmtId="0" fontId="4" fillId="0" borderId="0" xfId="0" applyFont="1" applyFill="1"/>
    <xf numFmtId="0" fontId="3" fillId="0" borderId="0" xfId="0" applyFont="1" applyFill="1"/>
    <xf numFmtId="0" fontId="8" fillId="0" borderId="0" xfId="0" applyFont="1" applyFill="1"/>
    <xf numFmtId="0" fontId="9" fillId="0" borderId="9" xfId="0" applyFont="1" applyFill="1" applyBorder="1"/>
    <xf numFmtId="0" fontId="27" fillId="0" borderId="9" xfId="0" applyFont="1" applyFill="1" applyBorder="1" applyAlignment="1">
      <alignment horizontal="center" vertical="center" wrapText="1"/>
    </xf>
    <xf numFmtId="0" fontId="9" fillId="0" borderId="0" xfId="0" applyFont="1" applyFill="1"/>
    <xf numFmtId="4" fontId="9" fillId="0" borderId="9" xfId="0" applyNumberFormat="1" applyFont="1" applyFill="1" applyBorder="1" applyAlignment="1">
      <alignment horizontal="center"/>
    </xf>
    <xf numFmtId="165" fontId="4" fillId="0" borderId="0" xfId="1" applyNumberFormat="1" applyFont="1" applyFill="1"/>
    <xf numFmtId="0" fontId="4" fillId="0" borderId="10" xfId="0" applyFont="1" applyFill="1" applyBorder="1"/>
    <xf numFmtId="166" fontId="4" fillId="0" borderId="11" xfId="0" applyNumberFormat="1" applyFont="1" applyFill="1" applyBorder="1"/>
    <xf numFmtId="165" fontId="4" fillId="0" borderId="9" xfId="0" applyNumberFormat="1" applyFont="1" applyFill="1" applyBorder="1"/>
    <xf numFmtId="10" fontId="4" fillId="0" borderId="0" xfId="0" applyNumberFormat="1" applyFont="1" applyFill="1"/>
    <xf numFmtId="0" fontId="27" fillId="0" borderId="9" xfId="0" applyFont="1" applyFill="1" applyBorder="1"/>
    <xf numFmtId="0" fontId="6" fillId="0" borderId="0" xfId="0" applyFont="1" applyFill="1"/>
    <xf numFmtId="0" fontId="0" fillId="0" borderId="0" xfId="0" applyFill="1" applyAlignment="1">
      <alignment vertical="center" wrapText="1"/>
    </xf>
    <xf numFmtId="0" fontId="26" fillId="0" borderId="0" xfId="0" applyFont="1" applyFill="1" applyAlignment="1">
      <alignment wrapText="1"/>
    </xf>
    <xf numFmtId="0" fontId="2" fillId="0" borderId="1" xfId="0" applyFont="1" applyFill="1" applyBorder="1" applyAlignment="1">
      <alignment horizontal="left"/>
    </xf>
    <xf numFmtId="0" fontId="27" fillId="0" borderId="12" xfId="0" applyFont="1" applyFill="1" applyBorder="1" applyAlignment="1">
      <alignment horizontal="left" vertical="center"/>
    </xf>
    <xf numFmtId="0" fontId="9" fillId="0" borderId="12" xfId="0" applyFont="1" applyFill="1" applyBorder="1" applyAlignment="1">
      <alignment horizontal="center" vertical="center"/>
    </xf>
    <xf numFmtId="0" fontId="27" fillId="0" borderId="12" xfId="0" applyFont="1" applyFill="1" applyBorder="1" applyAlignment="1">
      <alignment horizontal="center" vertical="center"/>
    </xf>
    <xf numFmtId="0" fontId="27" fillId="0" borderId="12" xfId="0" applyFont="1" applyFill="1" applyBorder="1" applyAlignment="1">
      <alignment horizontal="center" vertical="center" wrapText="1"/>
    </xf>
    <xf numFmtId="0" fontId="8" fillId="0" borderId="0" xfId="0" applyFont="1" applyFill="1" applyAlignment="1">
      <alignment horizontal="center" vertical="center"/>
    </xf>
    <xf numFmtId="0" fontId="9" fillId="0" borderId="12" xfId="0" applyFont="1" applyFill="1" applyBorder="1" applyAlignment="1">
      <alignment wrapText="1"/>
    </xf>
    <xf numFmtId="2" fontId="9" fillId="0" borderId="12" xfId="0" applyNumberFormat="1" applyFont="1" applyFill="1" applyBorder="1" applyAlignment="1">
      <alignment horizontal="center" vertical="center"/>
    </xf>
    <xf numFmtId="0" fontId="9" fillId="0" borderId="12" xfId="0" applyFont="1" applyFill="1" applyBorder="1" applyAlignment="1"/>
    <xf numFmtId="10" fontId="8" fillId="0" borderId="0" xfId="0" applyNumberFormat="1" applyFont="1" applyFill="1"/>
    <xf numFmtId="0" fontId="6" fillId="0" borderId="0" xfId="0" applyFont="1" applyFill="1" applyAlignment="1">
      <alignment horizontal="left" indent="1"/>
    </xf>
    <xf numFmtId="0" fontId="8" fillId="0" borderId="0" xfId="0" applyFont="1" applyFill="1" applyAlignment="1">
      <alignment horizontal="left" indent="1"/>
    </xf>
    <xf numFmtId="0" fontId="0" fillId="0" borderId="0" xfId="0" applyFill="1" applyAlignment="1">
      <alignment wrapText="1"/>
    </xf>
    <xf numFmtId="0" fontId="4" fillId="0" borderId="0" xfId="0" applyFont="1" applyFill="1" applyBorder="1"/>
    <xf numFmtId="0" fontId="4" fillId="0" borderId="0" xfId="0" applyFont="1" applyFill="1" applyBorder="1" applyAlignment="1">
      <alignment wrapText="1"/>
    </xf>
    <xf numFmtId="0" fontId="8" fillId="0" borderId="0" xfId="0" applyFont="1" applyFill="1" applyBorder="1"/>
    <xf numFmtId="167" fontId="5" fillId="0" borderId="0" xfId="0" applyNumberFormat="1" applyFont="1" applyFill="1" applyBorder="1"/>
    <xf numFmtId="0" fontId="10" fillId="0" borderId="0" xfId="0" applyFont="1" applyFill="1" applyBorder="1" applyAlignment="1">
      <alignment horizontal="right"/>
    </xf>
    <xf numFmtId="0" fontId="27" fillId="0" borderId="12" xfId="0" applyFont="1" applyFill="1" applyBorder="1" applyAlignment="1">
      <alignment horizontal="left" vertical="top" wrapText="1"/>
    </xf>
    <xf numFmtId="167" fontId="27" fillId="0" borderId="5" xfId="0" applyNumberFormat="1" applyFont="1" applyFill="1" applyBorder="1"/>
    <xf numFmtId="168" fontId="27" fillId="0" borderId="5" xfId="0" applyNumberFormat="1" applyFont="1" applyFill="1" applyBorder="1" applyAlignment="1">
      <alignment horizontal="center"/>
    </xf>
    <xf numFmtId="0" fontId="11" fillId="0" borderId="0" xfId="0" applyFont="1" applyFill="1"/>
    <xf numFmtId="167" fontId="9" fillId="0" borderId="7" xfId="0" applyNumberFormat="1" applyFont="1" applyFill="1" applyBorder="1" applyAlignment="1">
      <alignment horizontal="left" indent="2"/>
    </xf>
    <xf numFmtId="168" fontId="9" fillId="0" borderId="7" xfId="0" applyNumberFormat="1" applyFont="1" applyFill="1" applyBorder="1" applyAlignment="1">
      <alignment horizontal="center"/>
    </xf>
    <xf numFmtId="0" fontId="9" fillId="0" borderId="7" xfId="0" applyFont="1" applyFill="1" applyBorder="1" applyAlignment="1">
      <alignment horizontal="left" wrapText="1" indent="2"/>
    </xf>
    <xf numFmtId="0" fontId="9" fillId="0" borderId="7" xfId="0" applyFont="1" applyFill="1" applyBorder="1" applyAlignment="1">
      <alignment horizontal="left" vertical="center" wrapText="1" indent="2"/>
    </xf>
    <xf numFmtId="0" fontId="9" fillId="0" borderId="2" xfId="0" applyFont="1" applyFill="1" applyBorder="1" applyAlignment="1">
      <alignment horizontal="left" vertical="center" wrapText="1" indent="2"/>
    </xf>
    <xf numFmtId="168" fontId="9" fillId="0" borderId="2" xfId="0" applyNumberFormat="1" applyFont="1" applyFill="1" applyBorder="1" applyAlignment="1">
      <alignment horizontal="center"/>
    </xf>
    <xf numFmtId="167" fontId="27" fillId="0" borderId="7" xfId="0" applyNumberFormat="1" applyFont="1" applyFill="1" applyBorder="1"/>
    <xf numFmtId="168" fontId="27" fillId="0" borderId="7" xfId="0" applyNumberFormat="1" applyFont="1" applyFill="1" applyBorder="1" applyAlignment="1">
      <alignment horizontal="center"/>
    </xf>
    <xf numFmtId="168" fontId="6" fillId="0" borderId="0" xfId="0" applyNumberFormat="1" applyFont="1" applyFill="1" applyBorder="1" applyAlignment="1">
      <alignment horizontal="right" wrapText="1"/>
    </xf>
    <xf numFmtId="167" fontId="30" fillId="0" borderId="7" xfId="0" applyNumberFormat="1" applyFont="1" applyFill="1" applyBorder="1" applyAlignment="1">
      <alignment horizontal="left" indent="3"/>
    </xf>
    <xf numFmtId="168" fontId="30" fillId="0" borderId="7" xfId="0" applyNumberFormat="1" applyFont="1" applyFill="1" applyBorder="1" applyAlignment="1">
      <alignment horizontal="center"/>
    </xf>
    <xf numFmtId="0" fontId="12" fillId="0" borderId="0" xfId="0" applyFont="1" applyFill="1"/>
    <xf numFmtId="167" fontId="30" fillId="0" borderId="7" xfId="0" applyNumberFormat="1" applyFont="1" applyFill="1" applyBorder="1" applyAlignment="1">
      <alignment horizontal="left" indent="5"/>
    </xf>
    <xf numFmtId="167" fontId="30" fillId="0" borderId="7" xfId="0" applyNumberFormat="1" applyFont="1" applyFill="1" applyBorder="1" applyAlignment="1">
      <alignment horizontal="left" wrapText="1" indent="5"/>
    </xf>
    <xf numFmtId="0" fontId="9" fillId="0" borderId="7" xfId="0" applyFont="1" applyFill="1" applyBorder="1" applyAlignment="1">
      <alignment horizontal="left" vertical="top" wrapText="1" indent="1"/>
    </xf>
    <xf numFmtId="0" fontId="9" fillId="0" borderId="7" xfId="0" applyFont="1" applyFill="1" applyBorder="1" applyAlignment="1">
      <alignment horizontal="left" vertical="top" wrapText="1" indent="4"/>
    </xf>
    <xf numFmtId="168" fontId="9" fillId="0" borderId="7" xfId="0" applyNumberFormat="1" applyFont="1" applyFill="1" applyBorder="1" applyAlignment="1">
      <alignment horizontal="center" wrapText="1"/>
    </xf>
    <xf numFmtId="168" fontId="30" fillId="0" borderId="7" xfId="0" applyNumberFormat="1" applyFont="1" applyFill="1" applyBorder="1" applyAlignment="1">
      <alignment horizontal="center" vertical="center" wrapText="1"/>
    </xf>
    <xf numFmtId="0" fontId="9" fillId="0" borderId="2" xfId="0" applyFont="1" applyFill="1" applyBorder="1" applyAlignment="1">
      <alignment horizontal="left" wrapText="1" indent="1"/>
    </xf>
    <xf numFmtId="168" fontId="9" fillId="0" borderId="2" xfId="0" applyNumberFormat="1" applyFont="1" applyFill="1" applyBorder="1" applyAlignment="1">
      <alignment horizontal="center" wrapText="1"/>
    </xf>
    <xf numFmtId="0" fontId="27" fillId="0" borderId="2" xfId="0" applyFont="1" applyFill="1" applyBorder="1" applyAlignment="1">
      <alignment wrapText="1"/>
    </xf>
    <xf numFmtId="168" fontId="27" fillId="0" borderId="2" xfId="0" applyNumberFormat="1" applyFont="1" applyFill="1" applyBorder="1" applyAlignment="1">
      <alignment horizontal="center" vertical="center" wrapText="1"/>
    </xf>
    <xf numFmtId="168" fontId="6" fillId="0" borderId="0" xfId="0" applyNumberFormat="1" applyFont="1" applyFill="1" applyBorder="1" applyAlignment="1">
      <alignment horizontal="left" wrapText="1" indent="1"/>
    </xf>
    <xf numFmtId="0" fontId="10" fillId="0" borderId="0" xfId="0" applyFont="1" applyFill="1" applyAlignment="1">
      <alignment horizontal="left" indent="1"/>
    </xf>
    <xf numFmtId="0" fontId="4" fillId="0" borderId="0" xfId="0" applyFont="1" applyFill="1" applyAlignment="1">
      <alignment horizontal="left" indent="1"/>
    </xf>
    <xf numFmtId="167" fontId="4" fillId="0" borderId="0" xfId="0" applyNumberFormat="1" applyFont="1" applyFill="1" applyAlignment="1">
      <alignment horizontal="left" indent="1"/>
    </xf>
    <xf numFmtId="167" fontId="10" fillId="0" borderId="0" xfId="0" applyNumberFormat="1" applyFont="1" applyFill="1"/>
    <xf numFmtId="0" fontId="25" fillId="0" borderId="0" xfId="7" applyFont="1" applyFill="1" applyAlignment="1"/>
    <xf numFmtId="0" fontId="16" fillId="0" borderId="0" xfId="0" applyFont="1" applyFill="1" applyAlignment="1">
      <alignment wrapText="1"/>
    </xf>
    <xf numFmtId="0" fontId="5" fillId="0" borderId="0" xfId="7" applyFont="1" applyFill="1"/>
    <xf numFmtId="0" fontId="4" fillId="0" borderId="0" xfId="7" applyFont="1" applyFill="1"/>
    <xf numFmtId="0" fontId="27" fillId="0" borderId="12" xfId="7" applyFont="1" applyFill="1" applyBorder="1" applyAlignment="1">
      <alignment horizontal="left" vertical="center"/>
    </xf>
    <xf numFmtId="0" fontId="27" fillId="0" borderId="12" xfId="7" applyFont="1" applyFill="1" applyBorder="1" applyAlignment="1">
      <alignment horizontal="center" vertical="center"/>
    </xf>
    <xf numFmtId="0" fontId="27" fillId="0" borderId="19" xfId="7" applyFont="1" applyFill="1" applyBorder="1" applyAlignment="1">
      <alignment horizontal="center" vertical="center"/>
    </xf>
    <xf numFmtId="0" fontId="2" fillId="0" borderId="0" xfId="7" applyFont="1" applyFill="1" applyAlignment="1">
      <alignment horizontal="center" vertical="center"/>
    </xf>
    <xf numFmtId="0" fontId="9" fillId="0" borderId="12" xfId="7" applyFont="1" applyFill="1" applyBorder="1" applyAlignment="1">
      <alignment vertical="center"/>
    </xf>
    <xf numFmtId="166" fontId="9" fillId="0" borderId="12" xfId="7" applyNumberFormat="1" applyFont="1" applyFill="1" applyBorder="1" applyAlignment="1">
      <alignment vertical="center"/>
    </xf>
    <xf numFmtId="166" fontId="9" fillId="0" borderId="12" xfId="0" applyNumberFormat="1" applyFont="1" applyFill="1" applyBorder="1" applyAlignment="1">
      <alignment horizontal="right" vertical="center"/>
    </xf>
    <xf numFmtId="166" fontId="9" fillId="0" borderId="12" xfId="0" applyNumberFormat="1" applyFont="1" applyFill="1" applyBorder="1" applyAlignment="1">
      <alignment horizontal="center" vertical="center"/>
    </xf>
    <xf numFmtId="166" fontId="9" fillId="0" borderId="19" xfId="0" applyNumberFormat="1" applyFont="1" applyFill="1" applyBorder="1" applyAlignment="1">
      <alignment horizontal="center" vertical="center"/>
    </xf>
    <xf numFmtId="166" fontId="3" fillId="0" borderId="0" xfId="15" applyNumberFormat="1" applyFont="1" applyFill="1"/>
    <xf numFmtId="165" fontId="3" fillId="0" borderId="0" xfId="15" applyNumberFormat="1" applyFont="1" applyFill="1"/>
    <xf numFmtId="165" fontId="3" fillId="0" borderId="0" xfId="7" applyNumberFormat="1" applyFont="1" applyFill="1"/>
    <xf numFmtId="0" fontId="27" fillId="0" borderId="12" xfId="7" applyFont="1" applyFill="1" applyBorder="1" applyAlignment="1">
      <alignment vertical="center"/>
    </xf>
    <xf numFmtId="166" fontId="27" fillId="0" borderId="12" xfId="7" applyNumberFormat="1" applyFont="1" applyFill="1" applyBorder="1" applyAlignment="1">
      <alignment vertical="center"/>
    </xf>
    <xf numFmtId="166" fontId="27" fillId="0" borderId="12" xfId="7" applyNumberFormat="1" applyFont="1" applyFill="1" applyBorder="1" applyAlignment="1">
      <alignment horizontal="center" vertical="center"/>
    </xf>
    <xf numFmtId="166" fontId="27" fillId="0" borderId="19" xfId="7" applyNumberFormat="1" applyFont="1" applyFill="1" applyBorder="1" applyAlignment="1">
      <alignment horizontal="center" vertical="center"/>
    </xf>
    <xf numFmtId="169" fontId="9" fillId="0" borderId="12" xfId="7" applyNumberFormat="1" applyFont="1" applyFill="1" applyBorder="1" applyAlignment="1">
      <alignment vertical="center"/>
    </xf>
    <xf numFmtId="169" fontId="9" fillId="0" borderId="19" xfId="7" applyNumberFormat="1" applyFont="1" applyFill="1" applyBorder="1" applyAlignment="1">
      <alignment vertical="center"/>
    </xf>
    <xf numFmtId="169" fontId="27" fillId="0" borderId="12" xfId="7" applyNumberFormat="1" applyFont="1" applyFill="1" applyBorder="1" applyAlignment="1">
      <alignment vertical="center"/>
    </xf>
    <xf numFmtId="169" fontId="27" fillId="0" borderId="19" xfId="7" applyNumberFormat="1" applyFont="1" applyFill="1" applyBorder="1" applyAlignment="1">
      <alignment vertical="center"/>
    </xf>
    <xf numFmtId="0" fontId="6" fillId="0" borderId="4" xfId="7" applyFont="1" applyFill="1" applyBorder="1" applyAlignment="1"/>
    <xf numFmtId="0" fontId="4" fillId="0" borderId="0" xfId="7" applyFont="1" applyFill="1" applyAlignment="1">
      <alignment horizontal="center"/>
    </xf>
    <xf numFmtId="0" fontId="4" fillId="0" borderId="0" xfId="7" applyFont="1" applyFill="1" applyAlignment="1">
      <alignment wrapText="1"/>
    </xf>
    <xf numFmtId="0" fontId="4" fillId="0" borderId="0" xfId="7" applyFont="1" applyFill="1" applyAlignment="1"/>
    <xf numFmtId="0" fontId="3" fillId="0" borderId="0" xfId="7" applyFont="1" applyFill="1" applyBorder="1"/>
    <xf numFmtId="169" fontId="4" fillId="0" borderId="0" xfId="7" applyNumberFormat="1" applyFont="1" applyFill="1" applyBorder="1"/>
    <xf numFmtId="169" fontId="4" fillId="0" borderId="0" xfId="0" applyNumberFormat="1" applyFont="1" applyFill="1" applyBorder="1"/>
    <xf numFmtId="0" fontId="4" fillId="0" borderId="0" xfId="0" applyFont="1" applyFill="1" applyAlignment="1">
      <alignment vertical="center" wrapText="1"/>
    </xf>
    <xf numFmtId="0" fontId="26" fillId="0" borderId="0" xfId="7" applyFont="1" applyFill="1" applyAlignment="1">
      <alignment vertical="center"/>
    </xf>
    <xf numFmtId="0" fontId="27" fillId="0" borderId="0" xfId="0" applyFont="1" applyFill="1" applyAlignment="1">
      <alignment horizontal="left" vertical="center"/>
    </xf>
    <xf numFmtId="0" fontId="16" fillId="0" borderId="0" xfId="0" applyFont="1" applyFill="1" applyAlignment="1">
      <alignment vertical="center"/>
    </xf>
    <xf numFmtId="0" fontId="27" fillId="0" borderId="6" xfId="0" applyFont="1" applyFill="1" applyBorder="1" applyAlignment="1">
      <alignment horizontal="left" vertical="center"/>
    </xf>
    <xf numFmtId="0" fontId="27" fillId="0" borderId="13"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7" fillId="0" borderId="33" xfId="0" applyFont="1" applyFill="1" applyBorder="1" applyAlignment="1">
      <alignment horizontal="center" vertical="center" wrapText="1"/>
    </xf>
    <xf numFmtId="0" fontId="27" fillId="0" borderId="29" xfId="0" applyFont="1" applyFill="1" applyBorder="1" applyAlignment="1">
      <alignment horizontal="center" vertical="center" wrapText="1"/>
    </xf>
    <xf numFmtId="0" fontId="16" fillId="0" borderId="0" xfId="0" applyFont="1" applyFill="1" applyAlignment="1">
      <alignment vertical="center" wrapText="1"/>
    </xf>
    <xf numFmtId="0" fontId="27" fillId="0" borderId="4" xfId="0" applyFont="1" applyFill="1" applyBorder="1" applyAlignment="1">
      <alignment horizontal="left" vertical="center" wrapText="1"/>
    </xf>
    <xf numFmtId="166" fontId="27" fillId="0" borderId="14" xfId="0" applyNumberFormat="1" applyFont="1" applyFill="1" applyBorder="1" applyAlignment="1">
      <alignment horizontal="center" vertical="center" wrapText="1"/>
    </xf>
    <xf numFmtId="165" fontId="27" fillId="0" borderId="4" xfId="1" applyNumberFormat="1" applyFont="1" applyFill="1" applyBorder="1" applyAlignment="1">
      <alignment horizontal="center" vertical="center" wrapText="1"/>
    </xf>
    <xf numFmtId="166" fontId="27" fillId="0" borderId="33" xfId="0" applyNumberFormat="1" applyFont="1" applyFill="1" applyBorder="1" applyAlignment="1">
      <alignment horizontal="center" vertical="center" wrapText="1"/>
    </xf>
    <xf numFmtId="165" fontId="27" fillId="0" borderId="0" xfId="1" applyNumberFormat="1" applyFont="1" applyFill="1" applyBorder="1" applyAlignment="1">
      <alignment horizontal="center" vertical="center" wrapText="1"/>
    </xf>
    <xf numFmtId="165" fontId="27" fillId="0" borderId="29" xfId="1" applyNumberFormat="1" applyFont="1" applyFill="1" applyBorder="1" applyAlignment="1">
      <alignment horizontal="center" vertical="center" wrapText="1"/>
    </xf>
    <xf numFmtId="165" fontId="27" fillId="0" borderId="5" xfId="1" applyNumberFormat="1" applyFont="1" applyFill="1" applyBorder="1" applyAlignment="1">
      <alignment horizontal="center" vertical="center"/>
    </xf>
    <xf numFmtId="166" fontId="16" fillId="0" borderId="0" xfId="0" applyNumberFormat="1" applyFont="1" applyFill="1" applyAlignment="1">
      <alignment vertical="center"/>
    </xf>
    <xf numFmtId="169" fontId="3" fillId="0" borderId="0" xfId="17" applyNumberFormat="1" applyFont="1" applyFill="1" applyAlignment="1">
      <alignment horizontal="right" vertical="center"/>
    </xf>
    <xf numFmtId="0" fontId="5" fillId="0" borderId="0" xfId="0" applyFont="1" applyFill="1" applyBorder="1" applyAlignment="1">
      <alignment vertical="center" wrapText="1"/>
    </xf>
    <xf numFmtId="0" fontId="4" fillId="0" borderId="0" xfId="0" applyFont="1" applyFill="1" applyBorder="1" applyAlignment="1">
      <alignment vertical="center" wrapText="1"/>
    </xf>
    <xf numFmtId="0" fontId="27" fillId="0" borderId="0" xfId="0" applyFont="1" applyFill="1" applyBorder="1" applyAlignment="1">
      <alignment horizontal="left" vertical="center" wrapText="1"/>
    </xf>
    <xf numFmtId="165" fontId="27" fillId="0" borderId="7" xfId="1" applyNumberFormat="1" applyFont="1" applyFill="1" applyBorder="1" applyAlignment="1">
      <alignment horizontal="center" vertical="center"/>
    </xf>
    <xf numFmtId="0" fontId="4" fillId="0" borderId="0" xfId="0" applyFont="1" applyFill="1" applyBorder="1" applyAlignment="1">
      <alignment horizontal="center" vertical="center" wrapText="1"/>
    </xf>
    <xf numFmtId="166" fontId="27" fillId="0" borderId="34" xfId="0" applyNumberFormat="1" applyFont="1" applyFill="1" applyBorder="1" applyAlignment="1">
      <alignment horizontal="center" vertical="center" wrapText="1"/>
    </xf>
    <xf numFmtId="165" fontId="27" fillId="0" borderId="30" xfId="1" applyNumberFormat="1" applyFont="1" applyFill="1" applyBorder="1" applyAlignment="1">
      <alignment horizontal="center" vertical="center" wrapText="1"/>
    </xf>
    <xf numFmtId="0" fontId="27" fillId="0" borderId="18" xfId="0" applyFont="1" applyFill="1" applyBorder="1" applyAlignment="1">
      <alignment horizontal="left" vertical="center" wrapText="1"/>
    </xf>
    <xf numFmtId="166" fontId="27" fillId="0" borderId="19" xfId="0" applyNumberFormat="1" applyFont="1" applyFill="1" applyBorder="1" applyAlignment="1">
      <alignment horizontal="center" vertical="center" wrapText="1"/>
    </xf>
    <xf numFmtId="165" fontId="27" fillId="0" borderId="20" xfId="1" applyNumberFormat="1" applyFont="1" applyFill="1" applyBorder="1" applyAlignment="1">
      <alignment horizontal="center" vertical="center" wrapText="1"/>
    </xf>
    <xf numFmtId="166" fontId="27" fillId="0" borderId="35" xfId="0" applyNumberFormat="1" applyFont="1" applyFill="1" applyBorder="1" applyAlignment="1">
      <alignment horizontal="center" vertical="center" wrapText="1"/>
    </xf>
    <xf numFmtId="165" fontId="27" fillId="0" borderId="25" xfId="1" applyNumberFormat="1" applyFont="1" applyFill="1" applyBorder="1" applyAlignment="1">
      <alignment horizontal="center" vertical="center" wrapText="1"/>
    </xf>
    <xf numFmtId="165" fontId="27" fillId="0" borderId="36" xfId="1" applyNumberFormat="1" applyFont="1" applyFill="1" applyBorder="1" applyAlignment="1">
      <alignment horizontal="center" vertical="center" wrapText="1"/>
    </xf>
    <xf numFmtId="165" fontId="27" fillId="0" borderId="12" xfId="1" applyNumberFormat="1" applyFont="1" applyFill="1" applyBorder="1" applyAlignment="1">
      <alignment horizontal="center" vertical="center"/>
    </xf>
    <xf numFmtId="0" fontId="4" fillId="0" borderId="0" xfId="0" quotePrefix="1" applyFont="1" applyFill="1" applyAlignment="1">
      <alignment horizontal="left" vertical="center" wrapText="1"/>
    </xf>
    <xf numFmtId="0" fontId="4" fillId="0" borderId="0" xfId="0" applyFont="1" applyFill="1" applyAlignment="1">
      <alignment horizontal="left" vertical="center" wrapText="1"/>
    </xf>
    <xf numFmtId="0" fontId="3" fillId="0" borderId="0" xfId="7" applyFont="1" applyFill="1" applyAlignment="1">
      <alignment vertical="center"/>
    </xf>
    <xf numFmtId="166" fontId="27" fillId="0" borderId="6" xfId="1" applyNumberFormat="1" applyFont="1" applyFill="1" applyBorder="1" applyAlignment="1">
      <alignment horizontal="center"/>
    </xf>
    <xf numFmtId="166" fontId="9" fillId="0" borderId="8" xfId="1" applyNumberFormat="1" applyFont="1" applyFill="1" applyBorder="1" applyAlignment="1">
      <alignment horizontal="center"/>
    </xf>
    <xf numFmtId="166" fontId="9" fillId="0" borderId="3" xfId="1" applyNumberFormat="1" applyFont="1" applyFill="1" applyBorder="1" applyAlignment="1">
      <alignment horizontal="center"/>
    </xf>
    <xf numFmtId="166" fontId="27" fillId="0" borderId="8" xfId="1" applyNumberFormat="1" applyFont="1" applyFill="1" applyBorder="1" applyAlignment="1">
      <alignment horizontal="center"/>
    </xf>
    <xf numFmtId="166" fontId="27" fillId="0" borderId="6" xfId="0" applyNumberFormat="1" applyFont="1" applyFill="1" applyBorder="1" applyAlignment="1">
      <alignment horizontal="center"/>
    </xf>
    <xf numFmtId="166" fontId="30" fillId="0" borderId="3" xfId="1" quotePrefix="1" applyNumberFormat="1" applyFont="1" applyFill="1" applyBorder="1" applyAlignment="1">
      <alignment horizontal="center"/>
    </xf>
    <xf numFmtId="164" fontId="27" fillId="0" borderId="4" xfId="0" applyNumberFormat="1" applyFont="1" applyFill="1" applyBorder="1" applyAlignment="1">
      <alignment horizontal="center"/>
    </xf>
    <xf numFmtId="164" fontId="9" fillId="0" borderId="0" xfId="0" applyNumberFormat="1" applyFont="1" applyFill="1" applyBorder="1" applyAlignment="1">
      <alignment horizontal="center"/>
    </xf>
    <xf numFmtId="164" fontId="9" fillId="0" borderId="1" xfId="0" applyNumberFormat="1" applyFont="1" applyFill="1" applyBorder="1" applyAlignment="1">
      <alignment horizontal="center"/>
    </xf>
    <xf numFmtId="166" fontId="27" fillId="0" borderId="5" xfId="1" applyNumberFormat="1" applyFont="1" applyFill="1" applyBorder="1" applyAlignment="1">
      <alignment horizontal="center"/>
    </xf>
    <xf numFmtId="166" fontId="9" fillId="0" borderId="7" xfId="1" applyNumberFormat="1" applyFont="1" applyFill="1" applyBorder="1" applyAlignment="1">
      <alignment horizontal="center"/>
    </xf>
    <xf numFmtId="166" fontId="9" fillId="0" borderId="2" xfId="1" applyNumberFormat="1" applyFont="1" applyFill="1" applyBorder="1" applyAlignment="1">
      <alignment horizontal="center"/>
    </xf>
    <xf numFmtId="166" fontId="27" fillId="0" borderId="2" xfId="1" applyNumberFormat="1" applyFont="1" applyFill="1" applyBorder="1" applyAlignment="1">
      <alignment horizontal="center"/>
    </xf>
    <xf numFmtId="166" fontId="27" fillId="0" borderId="3" xfId="1" applyNumberFormat="1" applyFont="1" applyFill="1" applyBorder="1" applyAlignment="1">
      <alignment horizontal="center"/>
    </xf>
    <xf numFmtId="166" fontId="9" fillId="0" borderId="8" xfId="0" applyNumberFormat="1" applyFont="1" applyFill="1" applyBorder="1" applyAlignment="1">
      <alignment horizontal="center"/>
    </xf>
    <xf numFmtId="166" fontId="9" fillId="0" borderId="7" xfId="1" applyNumberFormat="1" applyFont="1" applyFill="1" applyBorder="1" applyAlignment="1">
      <alignment horizontal="center" wrapText="1"/>
    </xf>
    <xf numFmtId="166" fontId="27" fillId="0" borderId="2" xfId="1" applyNumberFormat="1" applyFont="1" applyFill="1" applyBorder="1" applyAlignment="1">
      <alignment horizontal="center" vertical="center" wrapText="1"/>
    </xf>
    <xf numFmtId="174" fontId="9" fillId="3" borderId="5" xfId="0" applyNumberFormat="1" applyFont="1" applyFill="1" applyBorder="1" applyAlignment="1">
      <alignment horizontal="center" vertical="center" wrapText="1"/>
    </xf>
    <xf numFmtId="0" fontId="5" fillId="0" borderId="12" xfId="7" applyFont="1" applyFill="1" applyBorder="1" applyAlignment="1">
      <alignment horizontal="center" vertical="center" wrapText="1"/>
    </xf>
    <xf numFmtId="165" fontId="3" fillId="0" borderId="12" xfId="7" applyNumberFormat="1" applyFont="1" applyFill="1" applyBorder="1"/>
    <xf numFmtId="165" fontId="3" fillId="0" borderId="12" xfId="15" applyNumberFormat="1" applyFont="1" applyFill="1" applyBorder="1"/>
    <xf numFmtId="166" fontId="9" fillId="3" borderId="12" xfId="0" applyNumberFormat="1" applyFont="1" applyFill="1" applyBorder="1" applyAlignment="1">
      <alignment horizontal="center" vertical="center"/>
    </xf>
    <xf numFmtId="166" fontId="9" fillId="3" borderId="19" xfId="0" applyNumberFormat="1" applyFont="1" applyFill="1" applyBorder="1" applyAlignment="1">
      <alignment horizontal="center" vertical="center"/>
    </xf>
    <xf numFmtId="166" fontId="9" fillId="0" borderId="12" xfId="7" applyNumberFormat="1" applyFont="1" applyFill="1" applyBorder="1" applyAlignment="1">
      <alignment horizontal="center" vertical="center"/>
    </xf>
    <xf numFmtId="172" fontId="27" fillId="3" borderId="14" xfId="0" applyNumberFormat="1" applyFont="1" applyFill="1" applyBorder="1" applyAlignment="1">
      <alignment horizontal="center" vertical="center" wrapText="1"/>
    </xf>
    <xf numFmtId="173" fontId="27" fillId="3" borderId="12" xfId="0" applyNumberFormat="1" applyFont="1" applyFill="1" applyBorder="1" applyAlignment="1">
      <alignment horizontal="center" vertical="center" wrapText="1"/>
    </xf>
    <xf numFmtId="0" fontId="4" fillId="3" borderId="0" xfId="0" applyFont="1" applyFill="1" applyBorder="1" applyAlignment="1">
      <alignment horizontal="left" vertical="center" wrapText="1" indent="1"/>
    </xf>
    <xf numFmtId="0" fontId="4" fillId="3" borderId="0" xfId="0" applyFont="1" applyFill="1" applyBorder="1" applyAlignment="1">
      <alignment horizontal="left" vertical="center" indent="1"/>
    </xf>
    <xf numFmtId="0" fontId="16" fillId="3" borderId="0" xfId="0" applyFont="1" applyFill="1" applyBorder="1" applyAlignment="1">
      <alignment vertical="center" wrapText="1"/>
    </xf>
    <xf numFmtId="0" fontId="30" fillId="0" borderId="1" xfId="0" applyFont="1" applyFill="1" applyBorder="1" applyAlignment="1">
      <alignment horizontal="left" wrapText="1"/>
    </xf>
    <xf numFmtId="166" fontId="30" fillId="0" borderId="15" xfId="0" applyNumberFormat="1" applyFont="1" applyFill="1" applyBorder="1" applyAlignment="1">
      <alignment horizontal="center" vertical="center" wrapText="1"/>
    </xf>
    <xf numFmtId="165" fontId="30" fillId="0" borderId="1" xfId="1" applyNumberFormat="1" applyFont="1" applyFill="1" applyBorder="1" applyAlignment="1">
      <alignment horizontal="center" vertical="center" wrapText="1"/>
    </xf>
    <xf numFmtId="166" fontId="30" fillId="0" borderId="31" xfId="0" applyNumberFormat="1" applyFont="1" applyFill="1" applyBorder="1" applyAlignment="1">
      <alignment horizontal="center" vertical="center" wrapText="1"/>
    </xf>
    <xf numFmtId="165" fontId="30" fillId="0" borderId="32" xfId="1" applyNumberFormat="1" applyFont="1" applyFill="1" applyBorder="1" applyAlignment="1">
      <alignment horizontal="center" vertical="center" wrapText="1"/>
    </xf>
    <xf numFmtId="165" fontId="30" fillId="0" borderId="2" xfId="1" applyNumberFormat="1" applyFont="1" applyFill="1" applyBorder="1" applyAlignment="1">
      <alignment horizontal="center" vertical="center"/>
    </xf>
    <xf numFmtId="0" fontId="30" fillId="0" borderId="0" xfId="0" applyFont="1" applyFill="1" applyBorder="1" applyAlignment="1">
      <alignment horizontal="left" vertical="center" wrapText="1"/>
    </xf>
    <xf numFmtId="166" fontId="30" fillId="0" borderId="33" xfId="0" applyNumberFormat="1" applyFont="1" applyFill="1" applyBorder="1" applyAlignment="1">
      <alignment horizontal="center" vertical="center" wrapText="1"/>
    </xf>
    <xf numFmtId="165" fontId="30" fillId="0" borderId="0" xfId="1" applyNumberFormat="1" applyFont="1" applyFill="1" applyBorder="1" applyAlignment="1">
      <alignment horizontal="center" vertical="center" wrapText="1"/>
    </xf>
    <xf numFmtId="165" fontId="30" fillId="0" borderId="29" xfId="1" applyNumberFormat="1" applyFont="1" applyFill="1" applyBorder="1" applyAlignment="1">
      <alignment horizontal="center" vertical="center" wrapText="1"/>
    </xf>
    <xf numFmtId="165" fontId="30" fillId="0" borderId="7" xfId="1" applyNumberFormat="1" applyFont="1" applyFill="1" applyBorder="1" applyAlignment="1">
      <alignment horizontal="center" vertical="center"/>
    </xf>
    <xf numFmtId="0" fontId="30" fillId="0" borderId="1" xfId="0" applyFont="1" applyFill="1" applyBorder="1" applyAlignment="1">
      <alignment horizontal="left" vertical="center" wrapText="1"/>
    </xf>
    <xf numFmtId="0" fontId="27" fillId="3" borderId="21" xfId="0" applyFont="1" applyFill="1" applyBorder="1" applyAlignment="1">
      <alignment horizontal="left" vertical="center"/>
    </xf>
    <xf numFmtId="175" fontId="9" fillId="3" borderId="5" xfId="0" applyNumberFormat="1" applyFont="1" applyFill="1" applyBorder="1" applyAlignment="1">
      <alignment horizontal="center" vertical="center" wrapText="1"/>
    </xf>
    <xf numFmtId="177" fontId="9" fillId="3" borderId="7" xfId="0" applyNumberFormat="1" applyFont="1" applyFill="1" applyBorder="1" applyAlignment="1">
      <alignment horizontal="center" vertical="center" wrapText="1"/>
    </xf>
    <xf numFmtId="176" fontId="9" fillId="3" borderId="7" xfId="0" applyNumberFormat="1" applyFont="1" applyFill="1" applyBorder="1" applyAlignment="1">
      <alignment horizontal="center" vertical="center" wrapText="1"/>
    </xf>
    <xf numFmtId="0" fontId="25" fillId="3" borderId="0" xfId="0" applyFont="1" applyFill="1" applyBorder="1" applyAlignment="1">
      <alignment horizontal="left"/>
    </xf>
    <xf numFmtId="0" fontId="3" fillId="3" borderId="0" xfId="0" applyFont="1" applyFill="1" applyBorder="1" applyAlignment="1">
      <alignment horizontal="center"/>
    </xf>
    <xf numFmtId="0" fontId="4" fillId="0" borderId="0" xfId="0" applyFont="1" applyFill="1" applyAlignment="1">
      <alignment horizontal="left"/>
    </xf>
    <xf numFmtId="0" fontId="4" fillId="0" borderId="0" xfId="0" applyFont="1" applyFill="1" applyAlignment="1">
      <alignment horizontal="left" wrapText="1" indent="1"/>
    </xf>
    <xf numFmtId="0" fontId="6" fillId="0" borderId="0" xfId="0" applyFont="1" applyFill="1" applyBorder="1" applyAlignment="1">
      <alignment horizontal="left" wrapText="1" indent="1"/>
    </xf>
    <xf numFmtId="0" fontId="25" fillId="0" borderId="0" xfId="0" applyFont="1" applyFill="1" applyBorder="1" applyAlignment="1">
      <alignment horizontal="left" vertical="center" wrapText="1"/>
    </xf>
    <xf numFmtId="0" fontId="4" fillId="0" borderId="0" xfId="0" applyFont="1" applyFill="1" applyAlignment="1">
      <alignment horizontal="left" indent="1"/>
    </xf>
    <xf numFmtId="0" fontId="27" fillId="0" borderId="5" xfId="0" applyFont="1" applyFill="1" applyBorder="1" applyAlignment="1">
      <alignment horizontal="center" vertical="center" wrapText="1"/>
    </xf>
    <xf numFmtId="0" fontId="27" fillId="0" borderId="2" xfId="0" applyFont="1" applyFill="1" applyBorder="1" applyAlignment="1">
      <alignment horizontal="center" vertical="center" wrapText="1"/>
    </xf>
    <xf numFmtId="0" fontId="29" fillId="0" borderId="2" xfId="0" applyFont="1" applyFill="1" applyBorder="1" applyAlignment="1">
      <alignment horizontal="center" vertical="center" wrapText="1"/>
    </xf>
    <xf numFmtId="0" fontId="2" fillId="3" borderId="0" xfId="0" applyFont="1" applyFill="1" applyBorder="1" applyAlignment="1">
      <alignment horizontal="left" vertical="center"/>
    </xf>
    <xf numFmtId="0" fontId="5" fillId="3" borderId="4"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0" fillId="3" borderId="2" xfId="0" applyFill="1" applyBorder="1" applyAlignment="1">
      <alignment horizontal="center" vertical="center" wrapText="1"/>
    </xf>
    <xf numFmtId="0" fontId="4" fillId="3" borderId="0" xfId="0" applyFont="1" applyFill="1" applyAlignment="1">
      <alignment horizontal="left" vertical="center"/>
    </xf>
    <xf numFmtId="0" fontId="4" fillId="3" borderId="0" xfId="0" quotePrefix="1" applyFont="1" applyFill="1" applyAlignment="1">
      <alignment horizontal="left" vertical="center"/>
    </xf>
    <xf numFmtId="0" fontId="4" fillId="3" borderId="0" xfId="0" applyFont="1" applyFill="1" applyAlignment="1">
      <alignment horizontal="left" vertical="center" indent="1"/>
    </xf>
    <xf numFmtId="0" fontId="4" fillId="0" borderId="0" xfId="0" applyFont="1" applyFill="1" applyAlignment="1">
      <alignment horizontal="left" vertical="center" wrapText="1" indent="1"/>
    </xf>
    <xf numFmtId="0" fontId="6" fillId="3" borderId="0" xfId="0" applyFont="1" applyFill="1" applyBorder="1" applyAlignment="1">
      <alignment horizontal="left" vertical="center" indent="1"/>
    </xf>
    <xf numFmtId="0" fontId="4" fillId="3" borderId="0" xfId="0" applyFont="1" applyFill="1" applyAlignment="1">
      <alignment horizontal="left" vertical="center" wrapText="1" indent="1"/>
    </xf>
    <xf numFmtId="0" fontId="6" fillId="3" borderId="6"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25" fillId="2" borderId="0" xfId="0" applyFont="1" applyFill="1" applyAlignment="1">
      <alignment horizontal="left" wrapText="1"/>
    </xf>
    <xf numFmtId="0" fontId="2" fillId="3" borderId="0" xfId="0" applyFont="1" applyFill="1" applyAlignment="1">
      <alignment horizontal="left" vertical="center"/>
    </xf>
    <xf numFmtId="0" fontId="6" fillId="3" borderId="4" xfId="0" applyFont="1" applyFill="1" applyBorder="1" applyAlignment="1">
      <alignment horizontal="left" vertical="center" indent="1"/>
    </xf>
    <xf numFmtId="0" fontId="4" fillId="3" borderId="0" xfId="0" applyFont="1" applyFill="1" applyAlignment="1">
      <alignment horizontal="left" wrapText="1" indent="1"/>
    </xf>
    <xf numFmtId="0" fontId="0" fillId="3" borderId="0" xfId="0" applyFill="1" applyAlignment="1">
      <alignment horizontal="left" wrapText="1" indent="1"/>
    </xf>
    <xf numFmtId="0" fontId="2" fillId="3" borderId="1" xfId="0" applyFont="1" applyFill="1" applyBorder="1" applyAlignment="1">
      <alignment horizontal="left"/>
    </xf>
    <xf numFmtId="0" fontId="4" fillId="3" borderId="0" xfId="0" applyFont="1" applyFill="1" applyAlignment="1">
      <alignment horizontal="left"/>
    </xf>
    <xf numFmtId="0" fontId="6" fillId="3" borderId="4" xfId="0" applyFont="1" applyFill="1" applyBorder="1" applyAlignment="1">
      <alignment horizontal="left" indent="1"/>
    </xf>
    <xf numFmtId="0" fontId="4" fillId="3" borderId="0" xfId="0" applyFont="1" applyFill="1" applyAlignment="1">
      <alignment horizontal="left" wrapText="1"/>
    </xf>
    <xf numFmtId="0" fontId="25" fillId="0" borderId="1" xfId="0" applyFont="1" applyFill="1" applyBorder="1" applyAlignment="1">
      <alignment horizontal="left" wrapText="1"/>
    </xf>
    <xf numFmtId="0" fontId="0" fillId="3" borderId="0" xfId="0" applyFill="1" applyAlignment="1">
      <alignment wrapText="1"/>
    </xf>
    <xf numFmtId="167" fontId="4" fillId="0" borderId="0" xfId="0" applyNumberFormat="1" applyFont="1" applyFill="1" applyAlignment="1">
      <alignment horizontal="left" wrapText="1" indent="1"/>
    </xf>
    <xf numFmtId="0" fontId="0" fillId="0" borderId="0" xfId="0" applyFill="1" applyAlignment="1">
      <alignment horizontal="left" wrapText="1" indent="1"/>
    </xf>
    <xf numFmtId="0" fontId="4" fillId="0" borderId="0" xfId="0" quotePrefix="1" applyFont="1" applyFill="1" applyAlignment="1">
      <alignment horizontal="left" wrapText="1" indent="1"/>
    </xf>
    <xf numFmtId="0" fontId="25" fillId="0" borderId="0" xfId="0" applyFont="1" applyFill="1" applyAlignment="1">
      <alignment horizontal="left" vertical="center" wrapText="1"/>
    </xf>
    <xf numFmtId="0" fontId="0" fillId="0" borderId="0" xfId="0" applyFont="1" applyFill="1" applyAlignment="1">
      <alignment vertical="center"/>
    </xf>
    <xf numFmtId="0" fontId="6" fillId="0" borderId="0" xfId="0" applyFont="1" applyFill="1" applyBorder="1" applyAlignment="1">
      <alignment horizontal="left" indent="1"/>
    </xf>
    <xf numFmtId="0" fontId="0" fillId="0" borderId="0" xfId="0" applyFill="1" applyBorder="1" applyAlignment="1">
      <alignment horizontal="left" indent="1"/>
    </xf>
    <xf numFmtId="0" fontId="6" fillId="3" borderId="0" xfId="0" applyFont="1" applyFill="1" applyBorder="1" applyAlignment="1">
      <alignment horizontal="left" indent="1"/>
    </xf>
    <xf numFmtId="167" fontId="4" fillId="2" borderId="0" xfId="0" applyNumberFormat="1" applyFont="1" applyFill="1" applyAlignment="1">
      <alignment horizontal="left" wrapText="1" indent="1"/>
    </xf>
    <xf numFmtId="167" fontId="4" fillId="3" borderId="0" xfId="0" applyNumberFormat="1" applyFont="1" applyFill="1" applyAlignment="1">
      <alignment horizontal="left" wrapText="1" indent="1"/>
    </xf>
    <xf numFmtId="0" fontId="2" fillId="2" borderId="0" xfId="0" applyFont="1" applyFill="1" applyAlignment="1">
      <alignment horizontal="left" wrapText="1"/>
    </xf>
    <xf numFmtId="167" fontId="4" fillId="2" borderId="0" xfId="0" applyNumberFormat="1" applyFont="1" applyFill="1" applyAlignment="1">
      <alignment horizontal="left" indent="1"/>
    </xf>
    <xf numFmtId="0" fontId="4" fillId="3" borderId="0" xfId="0" applyFont="1" applyFill="1" applyAlignment="1">
      <alignment horizontal="left" indent="1"/>
    </xf>
    <xf numFmtId="0" fontId="4" fillId="3" borderId="0" xfId="7" applyFont="1" applyFill="1" applyAlignment="1">
      <alignment horizontal="left" vertical="center"/>
    </xf>
    <xf numFmtId="0" fontId="2" fillId="3" borderId="0" xfId="7" applyFont="1" applyFill="1" applyAlignment="1">
      <alignment horizontal="left" vertical="center" wrapText="1"/>
    </xf>
    <xf numFmtId="0" fontId="16" fillId="3" borderId="0" xfId="0" applyFont="1" applyFill="1" applyAlignment="1">
      <alignment vertical="center" wrapText="1"/>
    </xf>
    <xf numFmtId="0" fontId="2" fillId="3" borderId="12" xfId="7" applyFont="1" applyFill="1" applyBorder="1" applyAlignment="1">
      <alignment horizontal="center" vertical="center"/>
    </xf>
    <xf numFmtId="0" fontId="5" fillId="3" borderId="12" xfId="7" applyFont="1" applyFill="1" applyBorder="1" applyAlignment="1">
      <alignment horizontal="center" vertical="center" wrapText="1"/>
    </xf>
    <xf numFmtId="0" fontId="6" fillId="3" borderId="0" xfId="7" applyFont="1" applyFill="1" applyBorder="1" applyAlignment="1">
      <alignment horizontal="left" vertical="center"/>
    </xf>
    <xf numFmtId="0" fontId="4" fillId="3" borderId="0" xfId="0" applyFont="1" applyFill="1" applyAlignment="1">
      <alignment horizontal="left" vertical="center" wrapText="1"/>
    </xf>
    <xf numFmtId="0" fontId="4" fillId="3" borderId="0" xfId="7" applyFont="1" applyFill="1" applyAlignment="1">
      <alignment horizontal="left" vertical="center" wrapText="1"/>
    </xf>
    <xf numFmtId="0" fontId="25" fillId="3" borderId="0" xfId="7" applyFont="1" applyFill="1" applyAlignment="1">
      <alignment horizontal="left" wrapText="1"/>
    </xf>
    <xf numFmtId="0" fontId="16" fillId="3" borderId="0" xfId="0" applyFont="1" applyFill="1" applyAlignment="1">
      <alignment wrapText="1"/>
    </xf>
    <xf numFmtId="0" fontId="4" fillId="3" borderId="0" xfId="7" applyFont="1" applyFill="1" applyAlignment="1">
      <alignment horizontal="left" vertical="center" indent="1"/>
    </xf>
    <xf numFmtId="0" fontId="6" fillId="3" borderId="0" xfId="7" applyFont="1" applyFill="1" applyAlignment="1">
      <alignment horizontal="left" vertical="center" indent="1"/>
    </xf>
    <xf numFmtId="0" fontId="4" fillId="0" borderId="0" xfId="7" applyFont="1" applyFill="1" applyAlignment="1">
      <alignment horizontal="left" wrapText="1"/>
    </xf>
    <xf numFmtId="0" fontId="4" fillId="0" borderId="0" xfId="0" applyFont="1" applyFill="1" applyAlignment="1">
      <alignment horizontal="left" vertical="center" wrapText="1"/>
    </xf>
    <xf numFmtId="0" fontId="27" fillId="0" borderId="26" xfId="0" applyFont="1" applyFill="1" applyBorder="1" applyAlignment="1">
      <alignment horizontal="center" vertical="center" wrapText="1"/>
    </xf>
    <xf numFmtId="0" fontId="27" fillId="0" borderId="27" xfId="0" applyFont="1" applyFill="1" applyBorder="1" applyAlignment="1">
      <alignment horizontal="center" vertical="center" wrapText="1"/>
    </xf>
    <xf numFmtId="0" fontId="27" fillId="0" borderId="28" xfId="0" applyFont="1" applyFill="1" applyBorder="1" applyAlignment="1">
      <alignment horizontal="center" vertical="center" wrapText="1"/>
    </xf>
    <xf numFmtId="0" fontId="25" fillId="0" borderId="1" xfId="7" applyFont="1" applyFill="1" applyBorder="1" applyAlignment="1">
      <alignment horizontal="left" vertical="center" wrapText="1"/>
    </xf>
    <xf numFmtId="0" fontId="16" fillId="0" borderId="1" xfId="0" applyFont="1" applyFill="1" applyBorder="1" applyAlignment="1">
      <alignment vertical="center"/>
    </xf>
    <xf numFmtId="0" fontId="16" fillId="0" borderId="0" xfId="0" applyFont="1" applyFill="1" applyBorder="1" applyAlignment="1">
      <alignment vertical="center"/>
    </xf>
    <xf numFmtId="0" fontId="27" fillId="0" borderId="24" xfId="0" applyFont="1" applyFill="1" applyBorder="1" applyAlignment="1">
      <alignment horizontal="center" vertical="center" wrapText="1"/>
    </xf>
    <xf numFmtId="0" fontId="27" fillId="0" borderId="25" xfId="0" applyFont="1" applyFill="1" applyBorder="1" applyAlignment="1">
      <alignment horizontal="center" vertical="center" wrapText="1"/>
    </xf>
    <xf numFmtId="0" fontId="27" fillId="0" borderId="6" xfId="0" applyFont="1" applyFill="1" applyBorder="1" applyAlignment="1">
      <alignment horizontal="center" vertical="center" wrapText="1"/>
    </xf>
    <xf numFmtId="0" fontId="27" fillId="0" borderId="3" xfId="0" applyFont="1" applyFill="1" applyBorder="1" applyAlignment="1">
      <alignment horizontal="center" vertical="center" wrapText="1"/>
    </xf>
    <xf numFmtId="0" fontId="6" fillId="0" borderId="4" xfId="0" applyFont="1" applyFill="1" applyBorder="1" applyAlignment="1">
      <alignment horizontal="left" vertical="center" wrapText="1"/>
    </xf>
    <xf numFmtId="0" fontId="6" fillId="0" borderId="0" xfId="0" applyFont="1" applyFill="1" applyBorder="1" applyAlignment="1">
      <alignment horizontal="left" vertical="center" wrapText="1"/>
    </xf>
    <xf numFmtId="0" fontId="5" fillId="3" borderId="2"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2" fillId="3" borderId="1" xfId="7" applyFont="1" applyFill="1" applyBorder="1" applyAlignment="1">
      <alignment horizontal="left" vertical="center" wrapText="1"/>
    </xf>
    <xf numFmtId="0" fontId="6" fillId="3" borderId="0" xfId="0" applyFont="1" applyFill="1" applyBorder="1" applyAlignment="1">
      <alignment horizontal="left" vertical="center"/>
    </xf>
    <xf numFmtId="0" fontId="5" fillId="3" borderId="6" xfId="0" applyFont="1" applyFill="1" applyBorder="1" applyAlignment="1">
      <alignment horizontal="left" vertical="center" wrapText="1"/>
    </xf>
    <xf numFmtId="0" fontId="5" fillId="3" borderId="3" xfId="0" applyFont="1" applyFill="1" applyBorder="1" applyAlignment="1">
      <alignment horizontal="left" vertical="center" wrapText="1"/>
    </xf>
    <xf numFmtId="166" fontId="5" fillId="4" borderId="14" xfId="0" applyNumberFormat="1" applyFont="1" applyFill="1" applyBorder="1" applyAlignment="1">
      <alignment horizontal="center" vertical="center" wrapText="1"/>
    </xf>
    <xf numFmtId="166" fontId="5" fillId="4" borderId="4" xfId="0" applyNumberFormat="1" applyFont="1" applyFill="1" applyBorder="1" applyAlignment="1">
      <alignment horizontal="center" vertical="center" wrapText="1"/>
    </xf>
    <xf numFmtId="166" fontId="5" fillId="4" borderId="6" xfId="0" applyNumberFormat="1" applyFont="1" applyFill="1" applyBorder="1" applyAlignment="1">
      <alignment horizontal="center" vertical="center" wrapText="1"/>
    </xf>
    <xf numFmtId="166" fontId="5" fillId="4" borderId="15" xfId="0" applyNumberFormat="1" applyFont="1" applyFill="1" applyBorder="1" applyAlignment="1">
      <alignment horizontal="center" vertical="center" wrapText="1"/>
    </xf>
    <xf numFmtId="166" fontId="5" fillId="4" borderId="1" xfId="0" applyNumberFormat="1" applyFont="1" applyFill="1" applyBorder="1" applyAlignment="1">
      <alignment horizontal="center" vertical="center" wrapText="1"/>
    </xf>
    <xf numFmtId="166" fontId="5" fillId="4" borderId="3" xfId="0" applyNumberFormat="1" applyFont="1" applyFill="1" applyBorder="1" applyAlignment="1">
      <alignment horizontal="center" vertical="center" wrapText="1"/>
    </xf>
    <xf numFmtId="166" fontId="5" fillId="4" borderId="19" xfId="0" applyNumberFormat="1" applyFont="1" applyFill="1" applyBorder="1" applyAlignment="1">
      <alignment horizontal="left" vertical="center" wrapText="1"/>
    </xf>
    <xf numFmtId="166" fontId="5" fillId="4" borderId="20" xfId="0" applyNumberFormat="1" applyFont="1" applyFill="1" applyBorder="1" applyAlignment="1">
      <alignment horizontal="left" vertical="center" wrapText="1"/>
    </xf>
    <xf numFmtId="166" fontId="5" fillId="4" borderId="18" xfId="0" applyNumberFormat="1" applyFont="1" applyFill="1" applyBorder="1" applyAlignment="1">
      <alignment horizontal="left" vertical="center" wrapText="1"/>
    </xf>
    <xf numFmtId="166" fontId="7" fillId="4" borderId="19" xfId="0" applyNumberFormat="1" applyFont="1" applyFill="1" applyBorder="1" applyAlignment="1">
      <alignment horizontal="left" vertical="center" wrapText="1"/>
    </xf>
    <xf numFmtId="166" fontId="7" fillId="4" borderId="20" xfId="0" applyNumberFormat="1" applyFont="1" applyFill="1" applyBorder="1" applyAlignment="1">
      <alignment horizontal="left" vertical="center" wrapText="1"/>
    </xf>
    <xf numFmtId="166" fontId="7" fillId="4" borderId="18" xfId="0" applyNumberFormat="1"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20" xfId="0" applyFont="1" applyFill="1" applyBorder="1" applyAlignment="1">
      <alignment horizontal="left" vertical="center" wrapText="1"/>
    </xf>
    <xf numFmtId="0" fontId="5" fillId="4" borderId="18" xfId="0" applyFont="1" applyFill="1" applyBorder="1" applyAlignment="1">
      <alignment horizontal="left" vertical="center" wrapText="1"/>
    </xf>
    <xf numFmtId="0" fontId="2" fillId="4" borderId="1" xfId="7" applyFont="1" applyFill="1" applyBorder="1" applyAlignment="1">
      <alignment horizontal="left" vertical="center" wrapText="1"/>
    </xf>
    <xf numFmtId="0" fontId="5" fillId="4" borderId="5"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6" xfId="0" applyFont="1" applyFill="1" applyBorder="1" applyAlignment="1">
      <alignment horizontal="left" vertical="center" wrapText="1"/>
    </xf>
    <xf numFmtId="0" fontId="5" fillId="4" borderId="3" xfId="0" applyFont="1" applyFill="1" applyBorder="1" applyAlignment="1">
      <alignment horizontal="left" vertical="center" wrapText="1"/>
    </xf>
    <xf numFmtId="0" fontId="5" fillId="4" borderId="14" xfId="0" applyFont="1" applyFill="1" applyBorder="1" applyAlignment="1">
      <alignment horizontal="center" wrapText="1"/>
    </xf>
    <xf numFmtId="0" fontId="5" fillId="4" borderId="4" xfId="0" applyFont="1" applyFill="1" applyBorder="1" applyAlignment="1">
      <alignment horizontal="center" wrapText="1"/>
    </xf>
    <xf numFmtId="0" fontId="4" fillId="4" borderId="0" xfId="0" applyFont="1" applyFill="1" applyAlignment="1">
      <alignment horizontal="left"/>
    </xf>
    <xf numFmtId="0" fontId="6" fillId="4" borderId="0" xfId="0" applyFont="1" applyFill="1" applyBorder="1" applyAlignment="1">
      <alignment horizontal="left"/>
    </xf>
    <xf numFmtId="0" fontId="25" fillId="3" borderId="0" xfId="0" applyFont="1" applyFill="1" applyAlignment="1">
      <alignment horizontal="left" vertical="center" wrapText="1"/>
    </xf>
    <xf numFmtId="0" fontId="4" fillId="3" borderId="0" xfId="18" applyFont="1" applyFill="1" applyBorder="1" applyAlignment="1">
      <alignment horizontal="left" vertical="center" wrapText="1" indent="1"/>
    </xf>
    <xf numFmtId="0" fontId="4" fillId="3" borderId="0" xfId="0" applyFont="1" applyFill="1" applyBorder="1" applyAlignment="1">
      <alignment horizontal="left" vertical="center" wrapText="1" indent="1"/>
    </xf>
    <xf numFmtId="0" fontId="2" fillId="3" borderId="0" xfId="0" applyFont="1" applyFill="1" applyAlignment="1">
      <alignment horizontal="left" vertical="center" wrapText="1"/>
    </xf>
    <xf numFmtId="0" fontId="25" fillId="3" borderId="0" xfId="7" applyFont="1" applyFill="1" applyAlignment="1">
      <alignment horizontal="left" vertical="center" wrapText="1"/>
    </xf>
    <xf numFmtId="0" fontId="6" fillId="3" borderId="0" xfId="7" applyFont="1" applyFill="1" applyAlignment="1">
      <alignment horizontal="left" vertical="center"/>
    </xf>
    <xf numFmtId="0" fontId="4" fillId="3" borderId="0" xfId="0" applyFont="1" applyFill="1" applyBorder="1" applyAlignment="1">
      <alignment horizontal="left" vertical="center"/>
    </xf>
    <xf numFmtId="0" fontId="6" fillId="3" borderId="4" xfId="7" applyFont="1" applyFill="1" applyBorder="1" applyAlignment="1">
      <alignment horizontal="left" vertical="center" indent="1"/>
    </xf>
    <xf numFmtId="0" fontId="4" fillId="3" borderId="0" xfId="0" applyFont="1" applyFill="1" applyBorder="1" applyAlignment="1">
      <alignment horizontal="left" vertical="center" indent="1"/>
    </xf>
    <xf numFmtId="0" fontId="4" fillId="3" borderId="0" xfId="7" applyFont="1" applyFill="1" applyAlignment="1">
      <alignment horizontal="left" vertical="center" wrapText="1" indent="1"/>
    </xf>
    <xf numFmtId="0" fontId="6" fillId="3" borderId="0" xfId="7" applyFont="1" applyFill="1" applyBorder="1" applyAlignment="1">
      <alignment horizontal="left" vertical="center" wrapText="1" indent="1"/>
    </xf>
    <xf numFmtId="0" fontId="4" fillId="3" borderId="0" xfId="0" applyFont="1" applyFill="1" applyAlignment="1">
      <alignment horizontal="justify" wrapText="1"/>
    </xf>
    <xf numFmtId="0" fontId="16" fillId="3" borderId="0" xfId="0" applyFont="1" applyFill="1" applyAlignment="1">
      <alignment horizontal="justify" wrapText="1"/>
    </xf>
    <xf numFmtId="0" fontId="4" fillId="3" borderId="0" xfId="7" applyFont="1" applyFill="1" applyAlignment="1">
      <alignment horizontal="left" wrapText="1" indent="1"/>
    </xf>
    <xf numFmtId="0" fontId="6" fillId="3" borderId="0" xfId="7" applyFont="1" applyFill="1" applyAlignment="1">
      <alignment horizontal="left" wrapText="1" indent="1"/>
    </xf>
    <xf numFmtId="0" fontId="2" fillId="3" borderId="0" xfId="7" applyFont="1" applyFill="1" applyAlignment="1">
      <alignment vertical="center" wrapText="1"/>
    </xf>
    <xf numFmtId="0" fontId="3" fillId="3" borderId="0" xfId="7" applyFont="1" applyFill="1" applyAlignment="1">
      <alignment vertical="center" wrapText="1"/>
    </xf>
    <xf numFmtId="0" fontId="3" fillId="3" borderId="0" xfId="7" applyFont="1" applyFill="1" applyBorder="1" applyAlignment="1">
      <alignment vertical="center" wrapText="1"/>
    </xf>
    <xf numFmtId="0" fontId="16" fillId="3" borderId="0" xfId="0" applyFont="1" applyFill="1" applyBorder="1" applyAlignment="1">
      <alignment vertical="center" wrapText="1"/>
    </xf>
    <xf numFmtId="0" fontId="4" fillId="3" borderId="0" xfId="0" applyFont="1" applyFill="1" applyAlignment="1">
      <alignment horizontal="justify" vertical="center" wrapText="1"/>
    </xf>
    <xf numFmtId="0" fontId="16" fillId="3" borderId="0" xfId="0" applyFont="1" applyFill="1" applyAlignment="1">
      <alignment horizontal="justify" vertical="center" wrapText="1"/>
    </xf>
    <xf numFmtId="0" fontId="6" fillId="3" borderId="0" xfId="7" applyFont="1" applyFill="1" applyBorder="1" applyAlignment="1">
      <alignment horizontal="left" vertical="center" indent="1"/>
    </xf>
  </cellXfs>
  <cellStyles count="22">
    <cellStyle name="Lien hypertexte" xfId="8" builtinId="8"/>
    <cellStyle name="Milliers" xfId="16" builtinId="3"/>
    <cellStyle name="Milliers 2" xfId="3"/>
    <cellStyle name="Milliers 2 2" xfId="12"/>
    <cellStyle name="Motif" xfId="4"/>
    <cellStyle name="Motif 2" xfId="13"/>
    <cellStyle name="Motif 2 2" xfId="20"/>
    <cellStyle name="Normal" xfId="0" builtinId="0"/>
    <cellStyle name="Normal 2" xfId="2"/>
    <cellStyle name="Normal 3" xfId="9"/>
    <cellStyle name="Normal 3 2" xfId="17"/>
    <cellStyle name="Normal 4" xfId="11"/>
    <cellStyle name="Normal 4 2" xfId="19"/>
    <cellStyle name="Normal_Chapitre10 Séries longues intégralesAM" xfId="18"/>
    <cellStyle name="Normal_FT6_1_depenses_de_personnel" xfId="7"/>
    <cellStyle name="Pourcentage" xfId="1" builtinId="5"/>
    <cellStyle name="Pourcentage 2" xfId="6"/>
    <cellStyle name="Pourcentage 2 2" xfId="15"/>
    <cellStyle name="Pourcentage 3" xfId="5"/>
    <cellStyle name="Pourcentage 4" xfId="14"/>
    <cellStyle name="Pourcentage 4 2" xfId="21"/>
    <cellStyle name="Style 1" xfId="1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6650142273888164"/>
          <c:y val="0.3060244564482027"/>
          <c:w val="0.26865715150994945"/>
          <c:h val="0.39036190507566015"/>
        </c:manualLayout>
      </c:layout>
      <c:pieChart>
        <c:varyColors val="1"/>
        <c:ser>
          <c:idx val="0"/>
          <c:order val="0"/>
          <c:tx>
            <c:strRef>
              <c:f>'source 6.1.2 RA'!$B$4</c:f>
              <c:strCache>
                <c:ptCount val="1"/>
                <c:pt idx="0">
                  <c:v>Part dans le budget de l'État en 2017 (en %)</c:v>
                </c:pt>
              </c:strCache>
            </c:strRef>
          </c:tx>
          <c:spPr>
            <a:solidFill>
              <a:srgbClr val="9999FF"/>
            </a:solidFill>
            <a:ln w="12700">
              <a:solidFill>
                <a:srgbClr val="000000"/>
              </a:solidFill>
              <a:prstDash val="solid"/>
            </a:ln>
          </c:spPr>
          <c:explosion val="25"/>
          <c:dPt>
            <c:idx val="0"/>
            <c:bubble3D val="0"/>
            <c:spPr>
              <a:solidFill>
                <a:srgbClr val="FF6600"/>
              </a:solidFill>
              <a:ln w="12700">
                <a:solidFill>
                  <a:srgbClr val="000000"/>
                </a:solidFill>
                <a:prstDash val="solid"/>
              </a:ln>
            </c:spPr>
          </c:dPt>
          <c:dPt>
            <c:idx val="1"/>
            <c:bubble3D val="0"/>
            <c:explosion val="20"/>
            <c:spPr>
              <a:solidFill>
                <a:srgbClr val="800080"/>
              </a:solidFill>
              <a:ln w="12700">
                <a:solidFill>
                  <a:srgbClr val="000000"/>
                </a:solidFill>
                <a:prstDash val="solid"/>
              </a:ln>
            </c:spPr>
          </c:dPt>
          <c:dPt>
            <c:idx val="2"/>
            <c:bubble3D val="0"/>
            <c:explosion val="20"/>
            <c:spPr>
              <a:solidFill>
                <a:srgbClr val="FF0000"/>
              </a:solidFill>
              <a:ln w="12700">
                <a:solidFill>
                  <a:srgbClr val="000000"/>
                </a:solidFill>
                <a:prstDash val="solid"/>
              </a:ln>
            </c:spPr>
          </c:dPt>
          <c:dPt>
            <c:idx val="3"/>
            <c:bubble3D val="0"/>
            <c:explosion val="23"/>
            <c:spPr>
              <a:solidFill>
                <a:srgbClr val="333333"/>
              </a:solidFill>
              <a:ln w="12700">
                <a:solidFill>
                  <a:srgbClr val="000000"/>
                </a:solidFill>
                <a:prstDash val="solid"/>
              </a:ln>
            </c:spPr>
          </c:dPt>
          <c:dPt>
            <c:idx val="4"/>
            <c:bubble3D val="0"/>
            <c:spPr>
              <a:solidFill>
                <a:srgbClr val="FFFF00"/>
              </a:solidFill>
              <a:ln w="12700">
                <a:solidFill>
                  <a:srgbClr val="000000"/>
                </a:solidFill>
                <a:prstDash val="solid"/>
              </a:ln>
            </c:spPr>
          </c:dPt>
          <c:dPt>
            <c:idx val="5"/>
            <c:bubble3D val="0"/>
            <c:spPr>
              <a:solidFill>
                <a:srgbClr val="99CC00"/>
              </a:solidFill>
              <a:ln w="12700">
                <a:solidFill>
                  <a:srgbClr val="000000"/>
                </a:solidFill>
                <a:prstDash val="solid"/>
              </a:ln>
            </c:spPr>
          </c:dPt>
          <c:dPt>
            <c:idx val="6"/>
            <c:bubble3D val="0"/>
            <c:spPr>
              <a:solidFill>
                <a:srgbClr val="339966"/>
              </a:solidFill>
              <a:ln w="12700">
                <a:solidFill>
                  <a:srgbClr val="000000"/>
                </a:solidFill>
                <a:prstDash val="solid"/>
              </a:ln>
            </c:spPr>
          </c:dPt>
          <c:dPt>
            <c:idx val="7"/>
            <c:bubble3D val="0"/>
            <c:spPr>
              <a:solidFill>
                <a:srgbClr val="00CCFF"/>
              </a:solidFill>
              <a:ln w="12700">
                <a:solidFill>
                  <a:srgbClr val="000000"/>
                </a:solidFill>
                <a:prstDash val="solid"/>
              </a:ln>
            </c:spPr>
          </c:dPt>
          <c:dPt>
            <c:idx val="8"/>
            <c:bubble3D val="0"/>
            <c:spPr>
              <a:solidFill>
                <a:srgbClr val="000080"/>
              </a:solidFill>
              <a:ln w="12700">
                <a:solidFill>
                  <a:srgbClr val="000000"/>
                </a:solidFill>
                <a:prstDash val="solid"/>
              </a:ln>
            </c:spPr>
          </c:dPt>
          <c:dLbls>
            <c:dLbl>
              <c:idx val="0"/>
              <c:layout>
                <c:manualLayout>
                  <c:x val="3.6087454242349062E-2"/>
                  <c:y val="-9.7302785817070608E-2"/>
                </c:manualLayout>
              </c:layout>
              <c:tx>
                <c:rich>
                  <a:bodyPr/>
                  <a:lstStyle/>
                  <a:p>
                    <a:r>
                      <a:rPr lang="en-US"/>
                      <a:t>Titre 1 - Dotations des pouvoirs publics
0,3 %</a:t>
                    </a:r>
                  </a:p>
                  <a:p>
                    <a:r>
                      <a:rPr lang="en-US"/>
                      <a:t>0,99 Md€</a:t>
                    </a:r>
                  </a:p>
                  <a:p>
                    <a:endParaRPr lang="en-US"/>
                  </a:p>
                </c:rich>
              </c:tx>
              <c:dLblPos val="bestFit"/>
              <c:showLegendKey val="0"/>
              <c:showVal val="1"/>
              <c:showCatName val="1"/>
              <c:showSerName val="0"/>
              <c:showPercent val="0"/>
              <c:showBubbleSize val="0"/>
              <c:separator>
</c:separator>
              <c:extLst>
                <c:ext xmlns:c15="http://schemas.microsoft.com/office/drawing/2012/chart" uri="{CE6537A1-D6FC-4f65-9D91-7224C49458BB}"/>
              </c:extLst>
            </c:dLbl>
            <c:dLbl>
              <c:idx val="1"/>
              <c:layout>
                <c:manualLayout>
                  <c:x val="9.4204654766412904E-2"/>
                  <c:y val="-6.384840498633769E-2"/>
                </c:manualLayout>
              </c:layout>
              <c:tx>
                <c:rich>
                  <a:bodyPr/>
                  <a:lstStyle/>
                  <a:p>
                    <a:r>
                      <a:rPr lang="en-US"/>
                      <a:t>Titre 2 - Rémunérations d'activité
22,2 %</a:t>
                    </a:r>
                  </a:p>
                  <a:p>
                    <a:r>
                      <a:rPr lang="en-US"/>
                      <a:t>72,61 Md€</a:t>
                    </a:r>
                  </a:p>
                  <a:p>
                    <a:endParaRPr lang="en-US"/>
                  </a:p>
                </c:rich>
              </c:tx>
              <c:dLblPos val="bestFit"/>
              <c:showLegendKey val="0"/>
              <c:showVal val="1"/>
              <c:showCatName val="1"/>
              <c:showSerName val="0"/>
              <c:showPercent val="0"/>
              <c:showBubbleSize val="0"/>
              <c:separator>
</c:separator>
              <c:extLst>
                <c:ext xmlns:c15="http://schemas.microsoft.com/office/drawing/2012/chart" uri="{CE6537A1-D6FC-4f65-9D91-7224C49458BB}"/>
              </c:extLst>
            </c:dLbl>
            <c:dLbl>
              <c:idx val="2"/>
              <c:layout>
                <c:manualLayout>
                  <c:x val="6.7548695716518017E-2"/>
                  <c:y val="-0.10923852177615376"/>
                </c:manualLayout>
              </c:layout>
              <c:tx>
                <c:rich>
                  <a:bodyPr/>
                  <a:lstStyle/>
                  <a:p>
                    <a:r>
                      <a:rPr lang="en-US"/>
                      <a:t>Titre 2 - Cotisations et contributions sociales employeur
16,5 %</a:t>
                    </a:r>
                  </a:p>
                  <a:p>
                    <a:r>
                      <a:rPr lang="en-US"/>
                      <a:t>53,88 Md€</a:t>
                    </a:r>
                  </a:p>
                  <a:p>
                    <a:endParaRPr lang="en-US"/>
                  </a:p>
                </c:rich>
              </c:tx>
              <c:dLblPos val="bestFit"/>
              <c:showLegendKey val="0"/>
              <c:showVal val="1"/>
              <c:showCatName val="1"/>
              <c:showSerName val="0"/>
              <c:showPercent val="0"/>
              <c:showBubbleSize val="0"/>
              <c:separator>
</c:separator>
              <c:extLst>
                <c:ext xmlns:c15="http://schemas.microsoft.com/office/drawing/2012/chart" uri="{CE6537A1-D6FC-4f65-9D91-7224C49458BB}"/>
              </c:extLst>
            </c:dLbl>
            <c:dLbl>
              <c:idx val="3"/>
              <c:layout>
                <c:manualLayout>
                  <c:x val="6.7436570428696496E-2"/>
                  <c:y val="3.2207473039176059E-3"/>
                </c:manualLayout>
              </c:layout>
              <c:tx>
                <c:rich>
                  <a:bodyPr/>
                  <a:lstStyle/>
                  <a:p>
                    <a:r>
                      <a:rPr lang="en-US"/>
                      <a:t>Titre 2 - Prestations sociales
0,2 %</a:t>
                    </a:r>
                  </a:p>
                  <a:p>
                    <a:r>
                      <a:rPr lang="en-US"/>
                      <a:t>0,72 Md€</a:t>
                    </a:r>
                  </a:p>
                  <a:p>
                    <a:endParaRPr lang="en-US"/>
                  </a:p>
                </c:rich>
              </c:tx>
              <c:dLblPos val="bestFit"/>
              <c:showLegendKey val="0"/>
              <c:showVal val="1"/>
              <c:showCatName val="1"/>
              <c:showSerName val="0"/>
              <c:showPercent val="0"/>
              <c:showBubbleSize val="0"/>
              <c:separator>
</c:separator>
              <c:extLst>
                <c:ext xmlns:c15="http://schemas.microsoft.com/office/drawing/2012/chart" uri="{CE6537A1-D6FC-4f65-9D91-7224C49458BB}"/>
              </c:extLst>
            </c:dLbl>
            <c:dLbl>
              <c:idx val="4"/>
              <c:layout>
                <c:manualLayout>
                  <c:x val="-2.235645917394654E-2"/>
                  <c:y val="7.7376190399198047E-2"/>
                </c:manualLayout>
              </c:layout>
              <c:tx>
                <c:rich>
                  <a:bodyPr/>
                  <a:lstStyle/>
                  <a:p>
                    <a:r>
                      <a:rPr lang="en-US"/>
                      <a:t>Titre 3 - Dépenses de fonctionnement
16,5 %</a:t>
                    </a:r>
                  </a:p>
                  <a:p>
                    <a:r>
                      <a:rPr lang="en-US"/>
                      <a:t>53,86 Md€</a:t>
                    </a:r>
                  </a:p>
                  <a:p>
                    <a:endParaRPr lang="en-US"/>
                  </a:p>
                </c:rich>
              </c:tx>
              <c:dLblPos val="bestFit"/>
              <c:showLegendKey val="0"/>
              <c:showVal val="1"/>
              <c:showCatName val="1"/>
              <c:showSerName val="0"/>
              <c:showPercent val="0"/>
              <c:showBubbleSize val="0"/>
              <c:separator>
</c:separator>
              <c:extLst>
                <c:ext xmlns:c15="http://schemas.microsoft.com/office/drawing/2012/chart" uri="{CE6537A1-D6FC-4f65-9D91-7224C49458BB}"/>
              </c:extLst>
            </c:dLbl>
            <c:dLbl>
              <c:idx val="5"/>
              <c:layout>
                <c:manualLayout>
                  <c:x val="-5.6169197755753165E-2"/>
                  <c:y val="7.9606568686101095E-2"/>
                </c:manualLayout>
              </c:layout>
              <c:tx>
                <c:rich>
                  <a:bodyPr/>
                  <a:lstStyle/>
                  <a:p>
                    <a:r>
                      <a:rPr lang="en-US"/>
                      <a:t>Titre 4 - Charges de la dette de l'État
12,8 %</a:t>
                    </a:r>
                  </a:p>
                  <a:p>
                    <a:r>
                      <a:rPr lang="en-US"/>
                      <a:t>41,70 Md€</a:t>
                    </a:r>
                  </a:p>
                  <a:p>
                    <a:endParaRPr lang="en-US"/>
                  </a:p>
                </c:rich>
              </c:tx>
              <c:dLblPos val="bestFit"/>
              <c:showLegendKey val="0"/>
              <c:showVal val="1"/>
              <c:showCatName val="1"/>
              <c:showSerName val="0"/>
              <c:showPercent val="0"/>
              <c:showBubbleSize val="0"/>
              <c:separator>
</c:separator>
              <c:extLst>
                <c:ext xmlns:c15="http://schemas.microsoft.com/office/drawing/2012/chart" uri="{CE6537A1-D6FC-4f65-9D91-7224C49458BB}"/>
              </c:extLst>
            </c:dLbl>
            <c:dLbl>
              <c:idx val="6"/>
              <c:layout>
                <c:manualLayout>
                  <c:x val="-8.0012535746464525E-2"/>
                  <c:y val="2.7688294609991001E-2"/>
                </c:manualLayout>
              </c:layout>
              <c:tx>
                <c:rich>
                  <a:bodyPr/>
                  <a:lstStyle/>
                  <a:p>
                    <a:r>
                      <a:rPr lang="en-US"/>
                      <a:t>Titre 5 - Dépenses d'investissement
3,4 %</a:t>
                    </a:r>
                  </a:p>
                  <a:p>
                    <a:r>
                      <a:rPr lang="en-US"/>
                      <a:t>11,12 Md€</a:t>
                    </a:r>
                  </a:p>
                  <a:p>
                    <a:endParaRPr lang="en-US"/>
                  </a:p>
                </c:rich>
              </c:tx>
              <c:dLblPos val="bestFit"/>
              <c:showLegendKey val="0"/>
              <c:showVal val="1"/>
              <c:showCatName val="1"/>
              <c:showSerName val="0"/>
              <c:showPercent val="0"/>
              <c:showBubbleSize val="0"/>
              <c:separator>
</c:separator>
              <c:extLst>
                <c:ext xmlns:c15="http://schemas.microsoft.com/office/drawing/2012/chart" uri="{CE6537A1-D6FC-4f65-9D91-7224C49458BB}"/>
              </c:extLst>
            </c:dLbl>
            <c:dLbl>
              <c:idx val="7"/>
              <c:layout>
                <c:manualLayout>
                  <c:x val="-0.11784715965230715"/>
                  <c:y val="3.9859227042204938E-2"/>
                </c:manualLayout>
              </c:layout>
              <c:tx>
                <c:rich>
                  <a:bodyPr/>
                  <a:lstStyle/>
                  <a:p>
                    <a:r>
                      <a:rPr lang="en-US"/>
                      <a:t>Titre 6 - Dépenses d'intervention
27,6 %</a:t>
                    </a:r>
                  </a:p>
                  <a:p>
                    <a:r>
                      <a:rPr lang="en-US"/>
                      <a:t>90,01 Md€</a:t>
                    </a:r>
                  </a:p>
                  <a:p>
                    <a:endParaRPr lang="en-US"/>
                  </a:p>
                </c:rich>
              </c:tx>
              <c:dLblPos val="bestFit"/>
              <c:showLegendKey val="0"/>
              <c:showVal val="1"/>
              <c:showCatName val="1"/>
              <c:showSerName val="0"/>
              <c:showPercent val="0"/>
              <c:showBubbleSize val="0"/>
              <c:separator>
</c:separator>
              <c:extLst>
                <c:ext xmlns:c15="http://schemas.microsoft.com/office/drawing/2012/chart" uri="{CE6537A1-D6FC-4f65-9D91-7224C49458BB}"/>
              </c:extLst>
            </c:dLbl>
            <c:dLbl>
              <c:idx val="8"/>
              <c:layout>
                <c:manualLayout>
                  <c:x val="-0.19042147094797229"/>
                  <c:y val="-6.7182115582574767E-2"/>
                </c:manualLayout>
              </c:layout>
              <c:tx>
                <c:rich>
                  <a:bodyPr/>
                  <a:lstStyle/>
                  <a:p>
                    <a:r>
                      <a:rPr lang="en-US"/>
                      <a:t>Titre 7 - Dépenses d'opérations financières
0,5 %</a:t>
                    </a:r>
                  </a:p>
                  <a:p>
                    <a:r>
                      <a:rPr lang="en-US"/>
                      <a:t>1,48 Md€</a:t>
                    </a:r>
                  </a:p>
                  <a:p>
                    <a:endParaRPr lang="en-US"/>
                  </a:p>
                </c:rich>
              </c:tx>
              <c:dLblPos val="bestFit"/>
              <c:showLegendKey val="0"/>
              <c:showVal val="1"/>
              <c:showCatName val="1"/>
              <c:showSerName val="0"/>
              <c:showPercent val="0"/>
              <c:showBubbleSize val="0"/>
              <c:separator>
</c:separator>
              <c:extLst>
                <c:ext xmlns:c15="http://schemas.microsoft.com/office/drawing/2012/chart" uri="{CE6537A1-D6FC-4f65-9D91-7224C49458BB}"/>
              </c:extLst>
            </c:dLbl>
            <c:spPr>
              <a:solidFill>
                <a:schemeClr val="accent3">
                  <a:lumMod val="60000"/>
                  <a:lumOff val="40000"/>
                </a:schemeClr>
              </a:solidFill>
            </c:spPr>
            <c:dLblPos val="bestFit"/>
            <c:showLegendKey val="0"/>
            <c:showVal val="1"/>
            <c:showCatName val="1"/>
            <c:showSerName val="0"/>
            <c:showPercent val="0"/>
            <c:showBubbleSize val="0"/>
            <c:separator>
</c:separator>
            <c:showLeaderLines val="1"/>
            <c:extLst>
              <c:ext xmlns:c15="http://schemas.microsoft.com/office/drawing/2012/chart" uri="{CE6537A1-D6FC-4f65-9D91-7224C49458BB}"/>
            </c:extLst>
          </c:dLbls>
          <c:cat>
            <c:strRef>
              <c:f>'source 6.1.2 RA'!$A$5:$A$13</c:f>
              <c:strCache>
                <c:ptCount val="9"/>
                <c:pt idx="0">
                  <c:v>Titre 1 - Dotations des pouvoirs publics</c:v>
                </c:pt>
                <c:pt idx="1">
                  <c:v>Titre 2 - Rémunérations d'activité</c:v>
                </c:pt>
                <c:pt idx="2">
                  <c:v>Titre 2 - Cotisations et contributions sociales employeur</c:v>
                </c:pt>
                <c:pt idx="3">
                  <c:v>Titre 2 - Prestations sociales</c:v>
                </c:pt>
                <c:pt idx="4">
                  <c:v>Titre 3 - Dépenses de fonctionnement</c:v>
                </c:pt>
                <c:pt idx="5">
                  <c:v>Titre 4 - Charges de la dette de l'État</c:v>
                </c:pt>
                <c:pt idx="6">
                  <c:v>Titre 5 - Dépenses d'investissement</c:v>
                </c:pt>
                <c:pt idx="7">
                  <c:v>Titre 6 - Dépenses d'intervention</c:v>
                </c:pt>
                <c:pt idx="8">
                  <c:v>Titre 7 - Dépenses d'opérations financières</c:v>
                </c:pt>
              </c:strCache>
            </c:strRef>
          </c:cat>
          <c:val>
            <c:numRef>
              <c:f>'source 6.1.2 RA'!$B$5:$B$13</c:f>
              <c:numCache>
                <c:formatCode>0.0%</c:formatCode>
                <c:ptCount val="9"/>
                <c:pt idx="0">
                  <c:v>3.0361379138247541E-3</c:v>
                </c:pt>
                <c:pt idx="1">
                  <c:v>0.22248073214754735</c:v>
                </c:pt>
                <c:pt idx="2">
                  <c:v>0.16510114298370393</c:v>
                </c:pt>
                <c:pt idx="3">
                  <c:v>2.1920833214336181E-3</c:v>
                </c:pt>
                <c:pt idx="4">
                  <c:v>0.16501507848704686</c:v>
                </c:pt>
                <c:pt idx="5">
                  <c:v>0.12775843109995744</c:v>
                </c:pt>
                <c:pt idx="6">
                  <c:v>3.4083329690588526E-2</c:v>
                </c:pt>
                <c:pt idx="7">
                  <c:v>0.27579430469595934</c:v>
                </c:pt>
                <c:pt idx="8">
                  <c:v>4.5387596599380962E-3</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4921259845" footer="0.4921259845"/>
    <c:pageSetup paperSize="9"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8557245269714419"/>
          <c:y val="1.5290565541874348E-2"/>
          <c:w val="0.58607012183178597"/>
          <c:h val="0.88991091453708704"/>
        </c:manualLayout>
      </c:layout>
      <c:barChart>
        <c:barDir val="bar"/>
        <c:grouping val="clustered"/>
        <c:varyColors val="0"/>
        <c:ser>
          <c:idx val="1"/>
          <c:order val="0"/>
          <c:tx>
            <c:strRef>
              <c:f>'source 6.1.3 RA'!$L$3</c:f>
              <c:strCache>
                <c:ptCount val="1"/>
                <c:pt idx="0">
                  <c:v>Évolution 2017/2016
(en %)</c:v>
                </c:pt>
              </c:strCache>
            </c:strRef>
          </c:tx>
          <c:invertIfNegative val="0"/>
          <c:dPt>
            <c:idx val="0"/>
            <c:invertIfNegative val="0"/>
            <c:bubble3D val="0"/>
            <c:spPr>
              <a:solidFill>
                <a:srgbClr val="0070C0"/>
              </a:solidFill>
            </c:spPr>
          </c:dPt>
          <c:dPt>
            <c:idx val="1"/>
            <c:invertIfNegative val="0"/>
            <c:bubble3D val="0"/>
            <c:spPr>
              <a:solidFill>
                <a:srgbClr val="7030A0"/>
              </a:solidFill>
            </c:spPr>
          </c:dPt>
          <c:dPt>
            <c:idx val="2"/>
            <c:invertIfNegative val="0"/>
            <c:bubble3D val="0"/>
            <c:spPr>
              <a:solidFill>
                <a:srgbClr val="00B050"/>
              </a:solidFill>
            </c:spPr>
          </c:dPt>
          <c:dPt>
            <c:idx val="3"/>
            <c:invertIfNegative val="0"/>
            <c:bubble3D val="0"/>
            <c:spPr>
              <a:solidFill>
                <a:srgbClr val="FFFF00"/>
              </a:solidFill>
            </c:spPr>
          </c:dPt>
          <c:dPt>
            <c:idx val="5"/>
            <c:invertIfNegative val="0"/>
            <c:bubble3D val="0"/>
            <c:spPr>
              <a:solidFill>
                <a:srgbClr val="FFC000"/>
              </a:solidFill>
            </c:spPr>
          </c:dPt>
          <c:dPt>
            <c:idx val="7"/>
            <c:invertIfNegative val="0"/>
            <c:bubble3D val="0"/>
            <c:spPr>
              <a:solidFill>
                <a:schemeClr val="accent4">
                  <a:lumMod val="75000"/>
                </a:schemeClr>
              </a:solidFill>
            </c:spPr>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'source 6.1.3 RA'!$A$4:$A$11</c:f>
              <c:strCache>
                <c:ptCount val="8"/>
                <c:pt idx="0">
                  <c:v>Pensions civiles, militaires et d'ouvriers d'État
(dépenses annexes)</c:v>
                </c:pt>
                <c:pt idx="1">
                  <c:v>Prestations sociales et allocations diverses(2)</c:v>
                </c:pt>
                <c:pt idx="2">
                  <c:v>Cotisations et contributions sociales(1)</c:v>
                </c:pt>
                <c:pt idx="3">
                  <c:v>Total des dépenses de personnel, titre 2</c:v>
                </c:pt>
                <c:pt idx="4">
                  <c:v>Primes et indemnités</c:v>
                </c:pt>
                <c:pt idx="5">
                  <c:v>Traitement brut</c:v>
                </c:pt>
                <c:pt idx="6">
                  <c:v>Total des rémunérations d'activité</c:v>
                </c:pt>
                <c:pt idx="7">
                  <c:v>Heures supplémentaires et astreintes</c:v>
                </c:pt>
              </c:strCache>
            </c:strRef>
          </c:cat>
          <c:val>
            <c:numRef>
              <c:f>'source 6.1.3 RA'!$L$4:$L$11</c:f>
              <c:numCache>
                <c:formatCode>0.0%</c:formatCode>
                <c:ptCount val="8"/>
                <c:pt idx="0">
                  <c:v>1.3269896303017115E-2</c:v>
                </c:pt>
                <c:pt idx="1">
                  <c:v>-2.5893786256952378E-2</c:v>
                </c:pt>
                <c:pt idx="2">
                  <c:v>3.8904045593603831E-2</c:v>
                </c:pt>
                <c:pt idx="3">
                  <c:v>3.264594922987385E-2</c:v>
                </c:pt>
                <c:pt idx="4">
                  <c:v>-3.1208179691301074E-3</c:v>
                </c:pt>
                <c:pt idx="5">
                  <c:v>3.9426096460915883E-2</c:v>
                </c:pt>
                <c:pt idx="6">
                  <c:v>2.8657058596966767E-2</c:v>
                </c:pt>
                <c:pt idx="7">
                  <c:v>4.1399622788248269E-2</c:v>
                </c:pt>
              </c:numCache>
            </c:numRef>
          </c:val>
        </c:ser>
        <c:dLbls>
          <c:showLegendKey val="0"/>
          <c:showVal val="0"/>
          <c:showCatName val="0"/>
          <c:showSerName val="0"/>
          <c:showPercent val="0"/>
          <c:showBubbleSize val="0"/>
        </c:dLbls>
        <c:gapWidth val="50"/>
        <c:axId val="531389728"/>
        <c:axId val="531394040"/>
      </c:barChart>
      <c:catAx>
        <c:axId val="531389728"/>
        <c:scaling>
          <c:orientation val="minMax"/>
        </c:scaling>
        <c:delete val="0"/>
        <c:axPos val="l"/>
        <c:numFmt formatCode="General" sourceLinked="1"/>
        <c:majorTickMark val="out"/>
        <c:minorTickMark val="none"/>
        <c:tickLblPos val="low"/>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fr-FR"/>
          </a:p>
        </c:txPr>
        <c:crossAx val="531394040"/>
        <c:crosses val="autoZero"/>
        <c:auto val="1"/>
        <c:lblAlgn val="ctr"/>
        <c:lblOffset val="100"/>
        <c:tickLblSkip val="1"/>
        <c:tickMarkSkip val="1"/>
        <c:noMultiLvlLbl val="0"/>
      </c:catAx>
      <c:valAx>
        <c:axId val="531394040"/>
        <c:scaling>
          <c:orientation val="minMax"/>
          <c:max val="4.5000000000000012E-2"/>
          <c:min val="-3.0000000000000006E-2"/>
        </c:scaling>
        <c:delete val="0"/>
        <c:axPos val="b"/>
        <c:majorGridlines>
          <c:spPr>
            <a:ln w="3175">
              <a:solidFill>
                <a:schemeClr val="bg1">
                  <a:lumMod val="85000"/>
                </a:schemeClr>
              </a:solidFill>
              <a:prstDash val="sysDash"/>
            </a:ln>
          </c:spPr>
        </c:majorGridlines>
        <c:numFmt formatCode="0%" sourceLinked="0"/>
        <c:majorTickMark val="out"/>
        <c:minorTickMark val="none"/>
        <c:tickLblPos val="nextTo"/>
        <c:crossAx val="531389728"/>
        <c:crosses val="autoZero"/>
        <c:crossBetween val="between"/>
        <c:majorUnit val="1.0000000000000002E-2"/>
        <c:minorUnit val="1.0000000000000002E-2"/>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4921259845" footer="0.492125984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183991547338419E-2"/>
          <c:y val="6.111127688605926E-2"/>
          <c:w val="0.92140543462374147"/>
          <c:h val="0.85278009109182695"/>
        </c:manualLayout>
      </c:layout>
      <c:lineChart>
        <c:grouping val="standard"/>
        <c:varyColors val="0"/>
        <c:ser>
          <c:idx val="1"/>
          <c:order val="0"/>
          <c:tx>
            <c:strRef>
              <c:f>'source 6.1.5 dep pers APU'!$A$5</c:f>
              <c:strCache>
                <c:ptCount val="1"/>
                <c:pt idx="0">
                  <c:v>APUC</c:v>
                </c:pt>
              </c:strCache>
            </c:strRef>
          </c:tx>
          <c:spPr>
            <a:ln w="12700">
              <a:solidFill>
                <a:schemeClr val="accent4"/>
              </a:solidFill>
              <a:prstDash val="solid"/>
            </a:ln>
          </c:spPr>
          <c:marker>
            <c:symbol val="square"/>
            <c:size val="5"/>
            <c:spPr>
              <a:solidFill>
                <a:schemeClr val="accent4"/>
              </a:solidFill>
              <a:ln>
                <a:solidFill>
                  <a:schemeClr val="accent4"/>
                </a:solidFill>
                <a:prstDash val="solid"/>
              </a:ln>
            </c:spPr>
          </c:marker>
          <c:cat>
            <c:numRef>
              <c:f>'source 6.1.5 dep pers APU'!$N$4:$AO$4</c:f>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f>'source 6.1.5 dep pers APU'!$N$9:$AO$9</c:f>
              <c:numCache>
                <c:formatCode>#\ ##0.0</c:formatCode>
                <c:ptCount val="28"/>
                <c:pt idx="0">
                  <c:v>100</c:v>
                </c:pt>
                <c:pt idx="1">
                  <c:v>104.78718361930041</c:v>
                </c:pt>
                <c:pt idx="2">
                  <c:v>110.80671153663853</c:v>
                </c:pt>
                <c:pt idx="3">
                  <c:v>116.93186896523706</c:v>
                </c:pt>
                <c:pt idx="4">
                  <c:v>120.96745798518477</c:v>
                </c:pt>
                <c:pt idx="5">
                  <c:v>125.45400376474412</c:v>
                </c:pt>
                <c:pt idx="6">
                  <c:v>130.85329685955338</c:v>
                </c:pt>
                <c:pt idx="7">
                  <c:v>134.14135395365844</c:v>
                </c:pt>
                <c:pt idx="8">
                  <c:v>137.32784421001313</c:v>
                </c:pt>
                <c:pt idx="9">
                  <c:v>140.85424481670572</c:v>
                </c:pt>
                <c:pt idx="10">
                  <c:v>144.93181479625693</c:v>
                </c:pt>
                <c:pt idx="11">
                  <c:v>149.21387267581218</c:v>
                </c:pt>
                <c:pt idx="12">
                  <c:v>155.24423438917705</c:v>
                </c:pt>
                <c:pt idx="13">
                  <c:v>158.94668418130357</c:v>
                </c:pt>
                <c:pt idx="14">
                  <c:v>161.45199951247918</c:v>
                </c:pt>
                <c:pt idx="15">
                  <c:v>165.42664842977669</c:v>
                </c:pt>
                <c:pt idx="16">
                  <c:v>168.63751472719147</c:v>
                </c:pt>
                <c:pt idx="17">
                  <c:v>171.70212477824572</c:v>
                </c:pt>
                <c:pt idx="18">
                  <c:v>172.69070866568259</c:v>
                </c:pt>
                <c:pt idx="19">
                  <c:v>175.47499424454583</c:v>
                </c:pt>
                <c:pt idx="20">
                  <c:v>178.97024768766167</c:v>
                </c:pt>
                <c:pt idx="21">
                  <c:v>180.49645870292375</c:v>
                </c:pt>
                <c:pt idx="22">
                  <c:v>182.54675460097772</c:v>
                </c:pt>
                <c:pt idx="23">
                  <c:v>183.91993824736264</c:v>
                </c:pt>
                <c:pt idx="24">
                  <c:v>185.28905922023753</c:v>
                </c:pt>
                <c:pt idx="25">
                  <c:v>186.28441423019106</c:v>
                </c:pt>
                <c:pt idx="26">
                  <c:v>188.40512980241863</c:v>
                </c:pt>
                <c:pt idx="27">
                  <c:v>192.60051731376026</c:v>
                </c:pt>
              </c:numCache>
            </c:numRef>
          </c:val>
          <c:smooth val="0"/>
        </c:ser>
        <c:ser>
          <c:idx val="2"/>
          <c:order val="1"/>
          <c:tx>
            <c:v>APUL</c:v>
          </c:tx>
          <c:spPr>
            <a:ln w="12700">
              <a:solidFill>
                <a:schemeClr val="accent2"/>
              </a:solidFill>
              <a:prstDash val="solid"/>
            </a:ln>
          </c:spPr>
          <c:marker>
            <c:symbol val="triangle"/>
            <c:size val="5"/>
            <c:spPr>
              <a:solidFill>
                <a:schemeClr val="accent2"/>
              </a:solidFill>
              <a:ln>
                <a:solidFill>
                  <a:schemeClr val="accent2"/>
                </a:solidFill>
                <a:prstDash val="solid"/>
              </a:ln>
            </c:spPr>
          </c:marker>
          <c:cat>
            <c:numRef>
              <c:f>'source 6.1.5 dep pers APU'!$N$4:$AO$4</c:f>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f>'source 6.1.5 dep pers APU'!$N$10:$AO$10</c:f>
              <c:numCache>
                <c:formatCode>#\ ##0.0</c:formatCode>
                <c:ptCount val="28"/>
                <c:pt idx="0">
                  <c:v>100</c:v>
                </c:pt>
                <c:pt idx="1">
                  <c:v>106.97750779839107</c:v>
                </c:pt>
                <c:pt idx="2">
                  <c:v>114.71433262190116</c:v>
                </c:pt>
                <c:pt idx="3">
                  <c:v>118.69972089968806</c:v>
                </c:pt>
                <c:pt idx="4">
                  <c:v>124.24068297488097</c:v>
                </c:pt>
                <c:pt idx="5">
                  <c:v>132.09243145624691</c:v>
                </c:pt>
                <c:pt idx="6">
                  <c:v>138.86471843703825</c:v>
                </c:pt>
                <c:pt idx="7">
                  <c:v>142.74749630602531</c:v>
                </c:pt>
                <c:pt idx="8">
                  <c:v>150.9932687571827</c:v>
                </c:pt>
                <c:pt idx="9">
                  <c:v>162.76473485470365</c:v>
                </c:pt>
                <c:pt idx="10">
                  <c:v>172.08175997373175</c:v>
                </c:pt>
                <c:pt idx="11">
                  <c:v>180.19619110162535</c:v>
                </c:pt>
                <c:pt idx="12">
                  <c:v>191.59415531111475</c:v>
                </c:pt>
                <c:pt idx="13">
                  <c:v>201.85519619110161</c:v>
                </c:pt>
                <c:pt idx="14">
                  <c:v>208.90247906747658</c:v>
                </c:pt>
                <c:pt idx="15">
                  <c:v>218.82695780659989</c:v>
                </c:pt>
                <c:pt idx="16">
                  <c:v>229.99917911672958</c:v>
                </c:pt>
                <c:pt idx="17">
                  <c:v>247.41421769824331</c:v>
                </c:pt>
                <c:pt idx="18">
                  <c:v>264.15613199802988</c:v>
                </c:pt>
                <c:pt idx="19">
                  <c:v>275.36118863897553</c:v>
                </c:pt>
                <c:pt idx="20">
                  <c:v>282.8599573140699</c:v>
                </c:pt>
                <c:pt idx="21">
                  <c:v>288.79494335905434</c:v>
                </c:pt>
                <c:pt idx="22">
                  <c:v>298.11196847808242</c:v>
                </c:pt>
                <c:pt idx="23">
                  <c:v>307.77786898703005</c:v>
                </c:pt>
                <c:pt idx="24">
                  <c:v>318.94188146445572</c:v>
                </c:pt>
                <c:pt idx="25">
                  <c:v>324.68395994089639</c:v>
                </c:pt>
                <c:pt idx="26">
                  <c:v>327.00705959612543</c:v>
                </c:pt>
                <c:pt idx="27">
                  <c:v>334.65769167624364</c:v>
                </c:pt>
              </c:numCache>
            </c:numRef>
          </c:val>
          <c:smooth val="0"/>
        </c:ser>
        <c:ser>
          <c:idx val="3"/>
          <c:order val="2"/>
          <c:tx>
            <c:v>ASSO</c:v>
          </c:tx>
          <c:spPr>
            <a:ln w="12700">
              <a:solidFill>
                <a:schemeClr val="accent3">
                  <a:lumMod val="75000"/>
                </a:schemeClr>
              </a:solidFill>
              <a:prstDash val="solid"/>
            </a:ln>
          </c:spPr>
          <c:marker>
            <c:symbol val="x"/>
            <c:size val="5"/>
            <c:spPr>
              <a:solidFill>
                <a:schemeClr val="accent3">
                  <a:lumMod val="75000"/>
                </a:schemeClr>
              </a:solidFill>
              <a:ln>
                <a:solidFill>
                  <a:schemeClr val="accent3">
                    <a:lumMod val="75000"/>
                  </a:schemeClr>
                </a:solidFill>
                <a:prstDash val="solid"/>
              </a:ln>
            </c:spPr>
          </c:marker>
          <c:cat>
            <c:numRef>
              <c:f>'source 6.1.5 dep pers APU'!$N$4:$AO$4</c:f>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f>'source 6.1.5 dep pers APU'!$N$11:$AO$11</c:f>
              <c:numCache>
                <c:formatCode>#\ ##0.0</c:formatCode>
                <c:ptCount val="28"/>
                <c:pt idx="0">
                  <c:v>100</c:v>
                </c:pt>
                <c:pt idx="1">
                  <c:v>104.73472611099145</c:v>
                </c:pt>
                <c:pt idx="2">
                  <c:v>111.13863163184722</c:v>
                </c:pt>
                <c:pt idx="3">
                  <c:v>119.34812262186803</c:v>
                </c:pt>
                <c:pt idx="4">
                  <c:v>123.69157872065473</c:v>
                </c:pt>
                <c:pt idx="5">
                  <c:v>131.11135041998708</c:v>
                </c:pt>
                <c:pt idx="6">
                  <c:v>134.76200732285162</c:v>
                </c:pt>
                <c:pt idx="7">
                  <c:v>136.74348481585182</c:v>
                </c:pt>
                <c:pt idx="8">
                  <c:v>140.44798621580873</c:v>
                </c:pt>
                <c:pt idx="9">
                  <c:v>145.02117883552302</c:v>
                </c:pt>
                <c:pt idx="10">
                  <c:v>151.09124847440592</c:v>
                </c:pt>
                <c:pt idx="11">
                  <c:v>156.88132672840834</c:v>
                </c:pt>
                <c:pt idx="12">
                  <c:v>163.91700768181494</c:v>
                </c:pt>
                <c:pt idx="13">
                  <c:v>170.81628257592072</c:v>
                </c:pt>
                <c:pt idx="14">
                  <c:v>176.27252494795033</c:v>
                </c:pt>
                <c:pt idx="15">
                  <c:v>184.00100509727903</c:v>
                </c:pt>
                <c:pt idx="16">
                  <c:v>187.98190824897696</c:v>
                </c:pt>
                <c:pt idx="17">
                  <c:v>192.07050039485964</c:v>
                </c:pt>
                <c:pt idx="18">
                  <c:v>196.50369732213366</c:v>
                </c:pt>
                <c:pt idx="19">
                  <c:v>206.19570679876514</c:v>
                </c:pt>
                <c:pt idx="20">
                  <c:v>210.96632924115156</c:v>
                </c:pt>
                <c:pt idx="21">
                  <c:v>215.3349127719147</c:v>
                </c:pt>
                <c:pt idx="22">
                  <c:v>219.19017876373033</c:v>
                </c:pt>
                <c:pt idx="23">
                  <c:v>223.68439945437575</c:v>
                </c:pt>
                <c:pt idx="24">
                  <c:v>229.63601119965537</c:v>
                </c:pt>
                <c:pt idx="25">
                  <c:v>232.02311723741832</c:v>
                </c:pt>
                <c:pt idx="26">
                  <c:v>233.76767894321202</c:v>
                </c:pt>
                <c:pt idx="27">
                  <c:v>238.26548926699692</c:v>
                </c:pt>
              </c:numCache>
            </c:numRef>
          </c:val>
          <c:smooth val="0"/>
        </c:ser>
        <c:ser>
          <c:idx val="4"/>
          <c:order val="3"/>
          <c:tx>
            <c:v>APU</c:v>
          </c:tx>
          <c:spPr>
            <a:ln w="19050">
              <a:solidFill>
                <a:schemeClr val="accent1"/>
              </a:solidFill>
              <a:prstDash val="solid"/>
            </a:ln>
          </c:spPr>
          <c:marker>
            <c:symbol val="none"/>
          </c:marker>
          <c:cat>
            <c:numRef>
              <c:f>'source 6.1.5 dep pers APU'!$N$4:$AO$4</c:f>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f>'source 6.1.5 dep pers APU'!$N$12:$AO$12</c:f>
              <c:numCache>
                <c:formatCode>#\ ##0.0</c:formatCode>
                <c:ptCount val="28"/>
                <c:pt idx="0">
                  <c:v>100</c:v>
                </c:pt>
                <c:pt idx="1">
                  <c:v>105.19890532661722</c:v>
                </c:pt>
                <c:pt idx="2">
                  <c:v>111.63526752072345</c:v>
                </c:pt>
                <c:pt idx="3">
                  <c:v>117.80748026811567</c:v>
                </c:pt>
                <c:pt idx="4">
                  <c:v>122.20203863086503</c:v>
                </c:pt>
                <c:pt idx="5">
                  <c:v>127.98714948637608</c:v>
                </c:pt>
                <c:pt idx="6">
                  <c:v>133.26458572958396</c:v>
                </c:pt>
                <c:pt idx="7">
                  <c:v>136.37885217943125</c:v>
                </c:pt>
                <c:pt idx="8">
                  <c:v>140.65839051283066</c:v>
                </c:pt>
                <c:pt idx="9">
                  <c:v>146.01039146472061</c:v>
                </c:pt>
                <c:pt idx="10">
                  <c:v>151.54007853091659</c:v>
                </c:pt>
                <c:pt idx="11">
                  <c:v>156.89604569071511</c:v>
                </c:pt>
                <c:pt idx="12">
                  <c:v>164.18593582675604</c:v>
                </c:pt>
                <c:pt idx="13">
                  <c:v>169.86237258557094</c:v>
                </c:pt>
                <c:pt idx="14">
                  <c:v>173.89759251179944</c:v>
                </c:pt>
                <c:pt idx="15">
                  <c:v>179.85166382421767</c:v>
                </c:pt>
                <c:pt idx="16">
                  <c:v>184.77134811406813</c:v>
                </c:pt>
                <c:pt idx="17">
                  <c:v>190.83568000634594</c:v>
                </c:pt>
                <c:pt idx="18">
                  <c:v>195.63003212628408</c:v>
                </c:pt>
                <c:pt idx="19">
                  <c:v>201.5682386070678</c:v>
                </c:pt>
                <c:pt idx="20">
                  <c:v>206.1190655614167</c:v>
                </c:pt>
                <c:pt idx="21">
                  <c:v>209.12545115614961</c:v>
                </c:pt>
                <c:pt idx="22">
                  <c:v>212.97901876016343</c:v>
                </c:pt>
                <c:pt idx="23">
                  <c:v>216.6445881093087</c:v>
                </c:pt>
                <c:pt idx="24">
                  <c:v>220.91936699321781</c:v>
                </c:pt>
                <c:pt idx="25">
                  <c:v>223.13965018046244</c:v>
                </c:pt>
                <c:pt idx="26">
                  <c:v>225.21635664141513</c:v>
                </c:pt>
                <c:pt idx="27">
                  <c:v>230.14635307182803</c:v>
                </c:pt>
              </c:numCache>
            </c:numRef>
          </c:val>
          <c:smooth val="0"/>
        </c:ser>
        <c:dLbls>
          <c:showLegendKey val="0"/>
          <c:showVal val="0"/>
          <c:showCatName val="0"/>
          <c:showSerName val="0"/>
          <c:showPercent val="0"/>
          <c:showBubbleSize val="0"/>
        </c:dLbls>
        <c:marker val="1"/>
        <c:smooth val="0"/>
        <c:axId val="531396000"/>
        <c:axId val="531390904"/>
      </c:lineChart>
      <c:catAx>
        <c:axId val="53139600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fr-FR"/>
          </a:p>
        </c:txPr>
        <c:crossAx val="531390904"/>
        <c:crosses val="autoZero"/>
        <c:auto val="1"/>
        <c:lblAlgn val="ctr"/>
        <c:lblOffset val="100"/>
        <c:tickLblSkip val="1"/>
        <c:tickMarkSkip val="1"/>
        <c:noMultiLvlLbl val="0"/>
      </c:catAx>
      <c:valAx>
        <c:axId val="531390904"/>
        <c:scaling>
          <c:orientation val="minMax"/>
          <c:min val="100"/>
        </c:scaling>
        <c:delete val="0"/>
        <c:axPos val="l"/>
        <c:majorGridlines>
          <c:spPr>
            <a:ln w="3175">
              <a:solidFill>
                <a:srgbClr val="969696"/>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fr-FR"/>
          </a:p>
        </c:txPr>
        <c:crossAx val="531396000"/>
        <c:crosses val="autoZero"/>
        <c:crossBetween val="between"/>
      </c:valAx>
      <c:spPr>
        <a:solidFill>
          <a:srgbClr val="FFFFFF"/>
        </a:solidFill>
        <a:ln w="25400">
          <a:noFill/>
        </a:ln>
      </c:spPr>
    </c:plotArea>
    <c:legend>
      <c:legendPos val="r"/>
      <c:layout>
        <c:manualLayout>
          <c:xMode val="edge"/>
          <c:yMode val="edge"/>
          <c:x val="9.6989966555183951E-2"/>
          <c:y val="8.3333624963546224E-2"/>
          <c:w val="0.77424819389215138"/>
          <c:h val="0.05"/>
        </c:manualLayout>
      </c:layout>
      <c:overlay val="0"/>
      <c:spPr>
        <a:solidFill>
          <a:srgbClr val="FFFFFF"/>
        </a:solidFill>
        <a:ln w="25400">
          <a:noFill/>
        </a:ln>
      </c:spPr>
      <c:txPr>
        <a:bodyPr/>
        <a:lstStyle/>
        <a:p>
          <a:pPr>
            <a:defRPr sz="67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4921259845" footer="0.4921259845"/>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54642882055184E-2"/>
          <c:y val="0.20689686841335903"/>
          <c:w val="0.93078122898825033"/>
          <c:h val="0.69592583011766218"/>
        </c:manualLayout>
      </c:layout>
      <c:barChart>
        <c:barDir val="col"/>
        <c:grouping val="stacked"/>
        <c:varyColors val="0"/>
        <c:ser>
          <c:idx val="1"/>
          <c:order val="0"/>
          <c:tx>
            <c:v>Dépenses de personnel (rémunérations + charges sociales employeur)</c:v>
          </c:tx>
          <c:spPr>
            <a:solidFill>
              <a:srgbClr val="FFCC00"/>
            </a:solidFill>
            <a:ln w="25400">
              <a:noFill/>
            </a:ln>
          </c:spPr>
          <c:invertIfNegative val="0"/>
          <c:cat>
            <c:numRef>
              <c:f>'source 6.1.8 dep colloc gfp-ESL'!$B$4:$U$4</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'source 6.1.8 dep colloc gfp-ESL'!$B$5:$U$5</c:f>
              <c:numCache>
                <c:formatCode>0.0</c:formatCode>
                <c:ptCount val="20"/>
                <c:pt idx="0">
                  <c:v>27.84</c:v>
                </c:pt>
                <c:pt idx="1">
                  <c:v>28.43</c:v>
                </c:pt>
                <c:pt idx="2">
                  <c:v>29.502380994752706</c:v>
                </c:pt>
                <c:pt idx="3">
                  <c:v>30.976927286521132</c:v>
                </c:pt>
                <c:pt idx="4">
                  <c:v>32.983684791999998</c:v>
                </c:pt>
                <c:pt idx="5">
                  <c:v>34.543251108</c:v>
                </c:pt>
                <c:pt idx="6">
                  <c:v>36.621290000000002</c:v>
                </c:pt>
                <c:pt idx="7">
                  <c:v>38.569279999999999</c:v>
                </c:pt>
                <c:pt idx="8">
                  <c:v>40.700000000000003</c:v>
                </c:pt>
                <c:pt idx="9">
                  <c:v>44.508589999999998</c:v>
                </c:pt>
                <c:pt idx="10">
                  <c:v>48.035280000001165</c:v>
                </c:pt>
                <c:pt idx="11">
                  <c:v>50.3</c:v>
                </c:pt>
                <c:pt idx="12">
                  <c:v>51.74</c:v>
                </c:pt>
                <c:pt idx="13">
                  <c:v>52.997760000000667</c:v>
                </c:pt>
                <c:pt idx="14">
                  <c:v>54.896163298419488</c:v>
                </c:pt>
                <c:pt idx="15">
                  <c:v>56.628388688890439</c:v>
                </c:pt>
                <c:pt idx="16">
                  <c:v>58.975507946850001</c:v>
                </c:pt>
                <c:pt idx="17">
                  <c:v>60.116026880090004</c:v>
                </c:pt>
                <c:pt idx="18">
                  <c:v>60.675306286859993</c:v>
                </c:pt>
                <c:pt idx="19">
                  <c:v>62.400886722000003</c:v>
                </c:pt>
              </c:numCache>
            </c:numRef>
          </c:val>
        </c:ser>
        <c:ser>
          <c:idx val="2"/>
          <c:order val="1"/>
          <c:tx>
            <c:v>Total des autres dépenses</c:v>
          </c:tx>
          <c:spPr>
            <a:solidFill>
              <a:srgbClr val="FF6600"/>
            </a:solidFill>
            <a:ln w="25400">
              <a:noFill/>
            </a:ln>
          </c:spPr>
          <c:invertIfNegative val="0"/>
          <c:cat>
            <c:numRef>
              <c:f>'source 6.1.8 dep colloc gfp-ESL'!$B$4:$U$4</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'source 6.1.8 dep colloc gfp-ESL'!$B$7:$U$7</c:f>
              <c:numCache>
                <c:formatCode>0.0</c:formatCode>
                <c:ptCount val="20"/>
                <c:pt idx="0">
                  <c:v>99.428185217598013</c:v>
                </c:pt>
                <c:pt idx="1">
                  <c:v>103.61679796995995</c:v>
                </c:pt>
                <c:pt idx="2">
                  <c:v>104.26976248254837</c:v>
                </c:pt>
                <c:pt idx="3">
                  <c:v>107.47459114682245</c:v>
                </c:pt>
                <c:pt idx="4">
                  <c:v>112.367370749</c:v>
                </c:pt>
                <c:pt idx="5">
                  <c:v>116.64492220299999</c:v>
                </c:pt>
                <c:pt idx="6">
                  <c:v>130.38973400318588</c:v>
                </c:pt>
                <c:pt idx="7">
                  <c:v>139.21773000000002</c:v>
                </c:pt>
                <c:pt idx="8">
                  <c:v>146.86649948560972</c:v>
                </c:pt>
                <c:pt idx="9">
                  <c:v>156.08141000000001</c:v>
                </c:pt>
                <c:pt idx="10">
                  <c:v>158.78471999999883</c:v>
                </c:pt>
                <c:pt idx="11">
                  <c:v>163.93</c:v>
                </c:pt>
                <c:pt idx="12">
                  <c:v>161.07999999999998</c:v>
                </c:pt>
                <c:pt idx="13">
                  <c:v>166.38682938818249</c:v>
                </c:pt>
                <c:pt idx="14">
                  <c:v>171.47745440809138</c:v>
                </c:pt>
                <c:pt idx="15">
                  <c:v>177.67384848061675</c:v>
                </c:pt>
                <c:pt idx="16">
                  <c:v>174.39102093449472</c:v>
                </c:pt>
                <c:pt idx="17">
                  <c:v>174.08507849713001</c:v>
                </c:pt>
                <c:pt idx="18">
                  <c:v>166.63435683842999</c:v>
                </c:pt>
                <c:pt idx="19">
                  <c:v>171.070299334</c:v>
                </c:pt>
              </c:numCache>
            </c:numRef>
          </c:val>
        </c:ser>
        <c:ser>
          <c:idx val="0"/>
          <c:order val="2"/>
          <c:tx>
            <c:v>                                                 %</c:v>
          </c:tx>
          <c:spPr>
            <a:noFill/>
          </c:spPr>
          <c:invertIfNegative val="0"/>
          <c:dLbls>
            <c:dLbl>
              <c:idx val="0"/>
              <c:layout>
                <c:manualLayout>
                  <c:x val="0"/>
                  <c:y val="0.30975079430860614"/>
                </c:manualLayout>
              </c:layout>
              <c:spPr/>
              <c:txPr>
                <a:bodyPr/>
                <a:lstStyle/>
                <a:p>
                  <a:pPr>
                    <a:defRPr/>
                  </a:pPr>
                  <a:endParaRPr lang="fr-FR"/>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1.8621973929236499E-3"/>
                  <c:y val="0.32161873186904266"/>
                </c:manualLayout>
              </c:layout>
              <c:spPr/>
              <c:txPr>
                <a:bodyPr/>
                <a:lstStyle/>
                <a:p>
                  <a:pPr>
                    <a:defRPr/>
                  </a:pPr>
                  <a:endParaRPr lang="fr-FR"/>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2.0293552691388436E-4"/>
                  <c:y val="0.32378588202790443"/>
                </c:manualLayout>
              </c:layout>
              <c:spPr/>
              <c:txPr>
                <a:bodyPr/>
                <a:lstStyle/>
                <a:p>
                  <a:pPr>
                    <a:defRPr/>
                  </a:pPr>
                  <a:endParaRPr lang="fr-FR"/>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
                  <c:y val="0.33498328498411384"/>
                </c:manualLayout>
              </c:layout>
              <c:spPr/>
              <c:txPr>
                <a:bodyPr/>
                <a:lstStyle/>
                <a:p>
                  <a:pPr>
                    <a:defRPr/>
                  </a:pPr>
                  <a:endParaRPr lang="fr-FR"/>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3.7243947858472655E-3"/>
                  <c:y val="0.3496891835888935"/>
                </c:manualLayout>
              </c:layout>
              <c:spPr/>
              <c:txPr>
                <a:bodyPr/>
                <a:lstStyle/>
                <a:p>
                  <a:pPr>
                    <a:defRPr/>
                  </a:pPr>
                  <a:endParaRPr lang="fr-FR"/>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1.7607296294667076E-3"/>
                  <c:y val="0.35954468849288573"/>
                </c:manualLayout>
              </c:layout>
              <c:spPr/>
              <c:txPr>
                <a:bodyPr/>
                <a:lstStyle/>
                <a:p>
                  <a:pPr>
                    <a:defRPr/>
                  </a:pPr>
                  <a:endParaRPr lang="fr-FR"/>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0"/>
                  <c:y val="0.40582953446608649"/>
                </c:manualLayout>
              </c:layout>
              <c:spPr/>
              <c:txPr>
                <a:bodyPr/>
                <a:lstStyle/>
                <a:p>
                  <a:pPr>
                    <a:defRPr/>
                  </a:pPr>
                  <a:endParaRPr lang="fr-FR"/>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1.7607296294667076E-3"/>
                  <c:y val="0.42554026799281669"/>
                </c:manualLayout>
              </c:layout>
              <c:spPr/>
              <c:txPr>
                <a:bodyPr/>
                <a:lstStyle/>
                <a:p>
                  <a:pPr>
                    <a:defRPr/>
                  </a:pPr>
                  <a:endParaRPr lang="fr-FR"/>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0"/>
                  <c:y val="0.44659289957176407"/>
                </c:manualLayout>
              </c:layout>
              <c:spPr/>
              <c:txPr>
                <a:bodyPr/>
                <a:lstStyle/>
                <a:p>
                  <a:pPr>
                    <a:defRPr/>
                  </a:pPr>
                  <a:endParaRPr lang="fr-FR"/>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9"/>
              <c:layout>
                <c:manualLayout>
                  <c:x val="0"/>
                  <c:y val="0.47750103605470368"/>
                </c:manualLayout>
              </c:layout>
              <c:spPr/>
              <c:txPr>
                <a:bodyPr/>
                <a:lstStyle/>
                <a:p>
                  <a:pPr>
                    <a:defRPr/>
                  </a:pPr>
                  <a:endParaRPr lang="fr-FR"/>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10"/>
              <c:layout>
                <c:manualLayout>
                  <c:x val="0"/>
                  <c:y val="0.48302251692222681"/>
                </c:manualLayout>
              </c:layout>
              <c:spPr/>
              <c:txPr>
                <a:bodyPr/>
                <a:lstStyle/>
                <a:p>
                  <a:pPr>
                    <a:defRPr/>
                  </a:pPr>
                  <a:endParaRPr lang="fr-FR"/>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11"/>
              <c:layout>
                <c:manualLayout>
                  <c:x val="2.0293552691388436E-4"/>
                  <c:y val="0.50123746373808542"/>
                </c:manualLayout>
              </c:layout>
              <c:spPr/>
              <c:txPr>
                <a:bodyPr/>
                <a:lstStyle/>
                <a:p>
                  <a:pPr>
                    <a:defRPr/>
                  </a:pPr>
                  <a:endParaRPr lang="fr-FR"/>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12"/>
              <c:layout>
                <c:manualLayout>
                  <c:x val="-1.8621973929236499E-3"/>
                  <c:y val="0.49220693465948334"/>
                </c:manualLayout>
              </c:layout>
              <c:spPr/>
              <c:txPr>
                <a:bodyPr/>
                <a:lstStyle/>
                <a:p>
                  <a:pPr>
                    <a:defRPr/>
                  </a:pPr>
                  <a:endParaRPr lang="fr-FR"/>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13"/>
              <c:layout>
                <c:manualLayout>
                  <c:x val="0"/>
                  <c:y val="0.50825500759773445"/>
                </c:manualLayout>
              </c:layout>
              <c:spPr/>
              <c:txPr>
                <a:bodyPr/>
                <a:lstStyle/>
                <a:p>
                  <a:pPr>
                    <a:defRPr/>
                  </a:pPr>
                  <a:endParaRPr lang="fr-FR"/>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14"/>
              <c:layout>
                <c:manualLayout>
                  <c:x val="-5.0733881728471091E-4"/>
                  <c:y val="0.52512778008012151"/>
                </c:manualLayout>
              </c:layout>
              <c:spPr/>
              <c:txPr>
                <a:bodyPr/>
                <a:lstStyle/>
                <a:p>
                  <a:pPr>
                    <a:defRPr/>
                  </a:pPr>
                  <a:endParaRPr lang="fr-FR"/>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15"/>
              <c:layout>
                <c:manualLayout>
                  <c:x val="0"/>
                  <c:y val="0.53782096974720262"/>
                </c:manualLayout>
              </c:layout>
              <c:spPr/>
              <c:txPr>
                <a:bodyPr/>
                <a:lstStyle/>
                <a:p>
                  <a:pPr>
                    <a:defRPr/>
                  </a:pPr>
                  <a:endParaRPr lang="fr-FR"/>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16"/>
              <c:layout>
                <c:manualLayout>
                  <c:x val="0"/>
                  <c:y val="0.52941787539715435"/>
                </c:manualLayout>
              </c:layout>
              <c:showLegendKey val="0"/>
              <c:showVal val="1"/>
              <c:showCatName val="0"/>
              <c:showSerName val="0"/>
              <c:showPercent val="0"/>
              <c:showBubbleSize val="0"/>
              <c:extLst>
                <c:ext xmlns:c15="http://schemas.microsoft.com/office/drawing/2012/chart" uri="{CE6537A1-D6FC-4f65-9D91-7224C49458BB}">
                  <c15:layout/>
                </c:ext>
              </c:extLst>
            </c:dLbl>
            <c:dLbl>
              <c:idx val="17"/>
              <c:layout>
                <c:manualLayout>
                  <c:x val="0"/>
                  <c:y val="0.52280701754385961"/>
                </c:manualLayout>
              </c:layout>
              <c:showLegendKey val="0"/>
              <c:showVal val="1"/>
              <c:showCatName val="0"/>
              <c:showSerName val="0"/>
              <c:showPercent val="0"/>
              <c:showBubbleSize val="0"/>
              <c:extLst>
                <c:ext xmlns:c15="http://schemas.microsoft.com/office/drawing/2012/chart" uri="{CE6537A1-D6FC-4f65-9D91-7224C49458BB}">
                  <c15:layout/>
                </c:ext>
              </c:extLst>
            </c:dLbl>
            <c:dLbl>
              <c:idx val="18"/>
              <c:layout>
                <c:manualLayout>
                  <c:x val="0"/>
                  <c:y val="0.51578947368421058"/>
                </c:manualLayout>
              </c:layout>
              <c:showLegendKey val="0"/>
              <c:showVal val="1"/>
              <c:showCatName val="0"/>
              <c:showSerName val="0"/>
              <c:showPercent val="0"/>
              <c:showBubbleSize val="0"/>
              <c:extLst>
                <c:ext xmlns:c15="http://schemas.microsoft.com/office/drawing/2012/chart" uri="{CE6537A1-D6FC-4f65-9D91-7224C49458BB}">
                  <c15:layout/>
                </c:ext>
              </c:extLst>
            </c:dLbl>
            <c:dLbl>
              <c:idx val="19"/>
              <c:layout>
                <c:manualLayout>
                  <c:x val="1.8621973929236499E-3"/>
                  <c:y val="0.52631578947368418"/>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'source 6.1.8 dep colloc gfp-ESL'!$B$4:$U$4</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'source 6.1.8 dep colloc gfp-ESL'!$B$8:$U$8</c:f>
              <c:numCache>
                <c:formatCode>0.0%</c:formatCode>
                <c:ptCount val="20"/>
                <c:pt idx="0">
                  <c:v>0.21875066382380082</c:v>
                </c:pt>
                <c:pt idx="1">
                  <c:v>0.21530245668257472</c:v>
                </c:pt>
                <c:pt idx="2">
                  <c:v>0.22054203683862456</c:v>
                </c:pt>
                <c:pt idx="3">
                  <c:v>0.22373844387582312</c:v>
                </c:pt>
                <c:pt idx="4">
                  <c:v>0.22692428802277329</c:v>
                </c:pt>
                <c:pt idx="5">
                  <c:v>0.22847852680211422</c:v>
                </c:pt>
                <c:pt idx="6">
                  <c:v>0.21927468691708288</c:v>
                </c:pt>
                <c:pt idx="7">
                  <c:v>0.21694093398612191</c:v>
                </c:pt>
                <c:pt idx="8">
                  <c:v>0.21698970824543509</c:v>
                </c:pt>
                <c:pt idx="9">
                  <c:v>0.22188837928112068</c:v>
                </c:pt>
                <c:pt idx="10">
                  <c:v>0.23225645488831431</c:v>
                </c:pt>
                <c:pt idx="11">
                  <c:v>0.23479437987210008</c:v>
                </c:pt>
                <c:pt idx="12">
                  <c:v>0.2431162484728879</c:v>
                </c:pt>
                <c:pt idx="13">
                  <c:v>0.24157467098213289</c:v>
                </c:pt>
                <c:pt idx="14">
                  <c:v>0.24250247822425727</c:v>
                </c:pt>
                <c:pt idx="15">
                  <c:v>0.2416894920551797</c:v>
                </c:pt>
                <c:pt idx="16">
                  <c:v>0.25271622382846565</c:v>
                </c:pt>
                <c:pt idx="17">
                  <c:v>0.25668549592566225</c:v>
                </c:pt>
                <c:pt idx="18">
                  <c:v>0.26692796712921302</c:v>
                </c:pt>
                <c:pt idx="19">
                  <c:v>0.26727446661033638</c:v>
                </c:pt>
              </c:numCache>
            </c:numRef>
          </c:val>
        </c:ser>
        <c:dLbls>
          <c:showLegendKey val="0"/>
          <c:showVal val="0"/>
          <c:showCatName val="0"/>
          <c:showSerName val="0"/>
          <c:showPercent val="0"/>
          <c:showBubbleSize val="0"/>
        </c:dLbls>
        <c:gapWidth val="80"/>
        <c:overlap val="100"/>
        <c:axId val="531392080"/>
        <c:axId val="531392472"/>
      </c:barChart>
      <c:catAx>
        <c:axId val="5313920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fr-FR"/>
          </a:p>
        </c:txPr>
        <c:crossAx val="531392472"/>
        <c:crosses val="autoZero"/>
        <c:auto val="1"/>
        <c:lblAlgn val="ctr"/>
        <c:lblOffset val="100"/>
        <c:tickLblSkip val="1"/>
        <c:tickMarkSkip val="1"/>
        <c:noMultiLvlLbl val="0"/>
      </c:catAx>
      <c:valAx>
        <c:axId val="531392472"/>
        <c:scaling>
          <c:orientation val="minMax"/>
          <c:max val="240"/>
          <c:min val="0"/>
        </c:scaling>
        <c:delete val="0"/>
        <c:axPos val="l"/>
        <c:majorGridlines>
          <c:spPr>
            <a:ln w="3175">
              <a:solidFill>
                <a:srgbClr val="969696"/>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fr-FR"/>
          </a:p>
        </c:txPr>
        <c:crossAx val="531392080"/>
        <c:crosses val="autoZero"/>
        <c:crossBetween val="between"/>
        <c:majorUnit val="20"/>
      </c:valAx>
      <c:spPr>
        <a:solidFill>
          <a:srgbClr val="FFFFFF"/>
        </a:solidFill>
        <a:ln w="25400">
          <a:noFill/>
        </a:ln>
      </c:spPr>
    </c:plotArea>
    <c:legend>
      <c:legendPos val="t"/>
      <c:legendEntry>
        <c:idx val="2"/>
        <c:delete val="1"/>
      </c:legendEntry>
      <c:layout>
        <c:manualLayout>
          <c:xMode val="edge"/>
          <c:yMode val="edge"/>
          <c:x val="0.16488878136043048"/>
          <c:y val="6.7125293548832704E-3"/>
          <c:w val="0.64973826595697881"/>
          <c:h val="8.5444398397568719E-2"/>
        </c:manualLayout>
      </c:layout>
      <c:overlay val="0"/>
      <c:spPr>
        <a:ln>
          <a:solidFill>
            <a:schemeClr val="tx1"/>
          </a:solidFill>
        </a:ln>
      </c:sp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4921259845" footer="0.4921259845"/>
    <c:pageSetup paperSize="9" orientation="landscape"/>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615384615384612E-2"/>
          <c:y val="0.12350944444444446"/>
          <c:w val="0.93692307692307697"/>
          <c:h val="0.77384138888888876"/>
        </c:manualLayout>
      </c:layout>
      <c:barChart>
        <c:barDir val="col"/>
        <c:grouping val="stacked"/>
        <c:varyColors val="0"/>
        <c:ser>
          <c:idx val="0"/>
          <c:order val="0"/>
          <c:tx>
            <c:v>%</c:v>
          </c:tx>
          <c:spPr>
            <a:noFill/>
            <a:ln w="25400">
              <a:noFill/>
            </a:ln>
          </c:spPr>
          <c:invertIfNegative val="0"/>
          <c:dLbls>
            <c:dLbl>
              <c:idx val="0"/>
              <c:layout>
                <c:manualLayout>
                  <c:x val="-1.7638888888888971E-3"/>
                  <c:y val="-0.2263136111111111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 val="0"/>
                  <c:y val="-0.23690416666666667"/>
                </c:manualLayout>
              </c:layout>
              <c:dLblPos val="ctr"/>
              <c:showLegendKey val="0"/>
              <c:showVal val="1"/>
              <c:showCatName val="0"/>
              <c:showSerName val="0"/>
              <c:showPercent val="0"/>
              <c:showBubbleSize val="0"/>
              <c:extLst>
                <c:ext xmlns:c15="http://schemas.microsoft.com/office/drawing/2012/chart" uri="{CE6537A1-D6FC-4f65-9D91-7224C49458BB}"/>
              </c:extLst>
            </c:dLbl>
            <c:dLbl>
              <c:idx val="2"/>
              <c:layout>
                <c:manualLayout>
                  <c:x val="3.5277777777777456E-3"/>
                  <c:y val="-0.24747916666666667"/>
                </c:manualLayout>
              </c:layout>
              <c:dLblPos val="ctr"/>
              <c:showLegendKey val="0"/>
              <c:showVal val="1"/>
              <c:showCatName val="0"/>
              <c:showSerName val="0"/>
              <c:showPercent val="0"/>
              <c:showBubbleSize val="0"/>
              <c:extLst>
                <c:ext xmlns:c15="http://schemas.microsoft.com/office/drawing/2012/chart" uri="{CE6537A1-D6FC-4f65-9D91-7224C49458BB}"/>
              </c:extLst>
            </c:dLbl>
            <c:dLbl>
              <c:idx val="3"/>
              <c:layout>
                <c:manualLayout>
                  <c:x val="-3.233758939637078E-17"/>
                  <c:y val="-0.2545552777777777"/>
                </c:manualLayout>
              </c:layout>
              <c:dLblPos val="ctr"/>
              <c:showLegendKey val="0"/>
              <c:showVal val="1"/>
              <c:showCatName val="0"/>
              <c:showSerName val="0"/>
              <c:showPercent val="0"/>
              <c:showBubbleSize val="0"/>
              <c:extLst>
                <c:ext xmlns:c15="http://schemas.microsoft.com/office/drawing/2012/chart" uri="{CE6537A1-D6FC-4f65-9D91-7224C49458BB}"/>
              </c:extLst>
            </c:dLbl>
            <c:dLbl>
              <c:idx val="4"/>
              <c:layout>
                <c:manualLayout>
                  <c:x val="-3.5277777777778102E-3"/>
                  <c:y val="-0.27220972222222217"/>
                </c:manualLayout>
              </c:layout>
              <c:dLblPos val="ctr"/>
              <c:showLegendKey val="0"/>
              <c:showVal val="1"/>
              <c:showCatName val="0"/>
              <c:showSerName val="0"/>
              <c:showPercent val="0"/>
              <c:showBubbleSize val="0"/>
              <c:extLst>
                <c:ext xmlns:c15="http://schemas.microsoft.com/office/drawing/2012/chart" uri="{CE6537A1-D6FC-4f65-9D91-7224C49458BB}"/>
              </c:extLst>
            </c:dLbl>
            <c:dLbl>
              <c:idx val="5"/>
              <c:layout>
                <c:manualLayout>
                  <c:x val="-1.7638888888888565E-3"/>
                  <c:y val="-0.28281638888888894"/>
                </c:manualLayout>
              </c:layout>
              <c:dLblPos val="ctr"/>
              <c:showLegendKey val="0"/>
              <c:showVal val="1"/>
              <c:showCatName val="0"/>
              <c:showSerName val="0"/>
              <c:showPercent val="0"/>
              <c:showBubbleSize val="0"/>
              <c:extLst>
                <c:ext xmlns:c15="http://schemas.microsoft.com/office/drawing/2012/chart" uri="{CE6537A1-D6FC-4f65-9D91-7224C49458BB}"/>
              </c:extLst>
            </c:dLbl>
            <c:dLbl>
              <c:idx val="6"/>
              <c:layout>
                <c:manualLayout>
                  <c:x val="0"/>
                  <c:y val="-0.29344333333333333"/>
                </c:manualLayout>
              </c:layout>
              <c:dLblPos val="ctr"/>
              <c:showLegendKey val="0"/>
              <c:showVal val="1"/>
              <c:showCatName val="0"/>
              <c:showSerName val="0"/>
              <c:showPercent val="0"/>
              <c:showBubbleSize val="0"/>
              <c:extLst>
                <c:ext xmlns:c15="http://schemas.microsoft.com/office/drawing/2012/chart" uri="{CE6537A1-D6FC-4f65-9D91-7224C49458BB}"/>
              </c:extLst>
            </c:dLbl>
            <c:dLbl>
              <c:idx val="7"/>
              <c:layout>
                <c:manualLayout>
                  <c:x val="-1.7638888888888888E-3"/>
                  <c:y val="-0.30403166666666676"/>
                </c:manualLayout>
              </c:layout>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 val="-1.7638888888889535E-3"/>
                  <c:y val="-0.31109972222222226"/>
                </c:manualLayout>
              </c:layout>
              <c:dLblPos val="ctr"/>
              <c:showLegendKey val="0"/>
              <c:showVal val="1"/>
              <c:showCatName val="0"/>
              <c:showSerName val="0"/>
              <c:showPercent val="0"/>
              <c:showBubbleSize val="0"/>
              <c:extLst>
                <c:ext xmlns:c15="http://schemas.microsoft.com/office/drawing/2012/chart" uri="{CE6537A1-D6FC-4f65-9D91-7224C49458BB}"/>
              </c:extLst>
            </c:dLbl>
            <c:dLbl>
              <c:idx val="9"/>
              <c:layout>
                <c:manualLayout>
                  <c:x val="-6.4675178792741559E-17"/>
                  <c:y val="-0.33226333333333341"/>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0"/>
              <c:layout>
                <c:manualLayout>
                  <c:x val="-6.4675178792741559E-17"/>
                  <c:y val="-0.34289472222222223"/>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1"/>
              <c:layout>
                <c:manualLayout>
                  <c:x val="-6.4675178792741559E-17"/>
                  <c:y val="-0.34290527777777785"/>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2"/>
              <c:layout>
                <c:manualLayout>
                  <c:x val="3.5277777777776484E-3"/>
                  <c:y val="-0.35702361111111114"/>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3"/>
              <c:layout>
                <c:manualLayout>
                  <c:x val="-1.7638888888890183E-3"/>
                  <c:y val="-0.36765055555555565"/>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4"/>
              <c:layout>
                <c:manualLayout>
                  <c:x val="0"/>
                  <c:y val="-0.37470777777777775"/>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5"/>
              <c:layout>
                <c:manualLayout>
                  <c:x val="0"/>
                  <c:y val="-0.38878694444444445"/>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6"/>
              <c:layout>
                <c:manualLayout>
                  <c:x val="-1.7638888888888888E-3"/>
                  <c:y val="-0.3923186111111111"/>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7"/>
              <c:layout>
                <c:manualLayout>
                  <c:x val="1.7638888888888888E-3"/>
                  <c:y val="-0.39233583333333338"/>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8"/>
              <c:layout>
                <c:manualLayout>
                  <c:x val="-3.5277777777777777E-3"/>
                  <c:y val="-0.39945916666666659"/>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9"/>
              <c:layout>
                <c:manualLayout>
                  <c:x val="0"/>
                  <c:y val="-0.40688361111111115"/>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'source 6.1.10-ESL'!$B$4:$U$4</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formatCode="0&quot;*&quot;">
                  <c:v>2016</c:v>
                </c:pt>
                <c:pt idx="19" formatCode="0&quot;**&quot;">
                  <c:v>2017</c:v>
                </c:pt>
              </c:numCache>
            </c:numRef>
          </c:cat>
          <c:val>
            <c:numRef>
              <c:f>'source 6.1.10-ESL'!$B$9:$U$9</c:f>
              <c:numCache>
                <c:formatCode>0.0%</c:formatCode>
                <c:ptCount val="20"/>
                <c:pt idx="0">
                  <c:v>0.68466404602608488</c:v>
                </c:pt>
                <c:pt idx="1">
                  <c:v>0.6831752722163682</c:v>
                </c:pt>
                <c:pt idx="2">
                  <c:v>0.68492044916196149</c:v>
                </c:pt>
                <c:pt idx="3">
                  <c:v>0.6806611362599061</c:v>
                </c:pt>
                <c:pt idx="4">
                  <c:v>0.67750745158343018</c:v>
                </c:pt>
                <c:pt idx="5">
                  <c:v>0.6726850912776301</c:v>
                </c:pt>
                <c:pt idx="6">
                  <c:v>0.66375231161013037</c:v>
                </c:pt>
                <c:pt idx="7">
                  <c:v>0.66273540041848977</c:v>
                </c:pt>
                <c:pt idx="8">
                  <c:v>0.66014215216910954</c:v>
                </c:pt>
                <c:pt idx="9">
                  <c:v>0.66078433442040241</c:v>
                </c:pt>
                <c:pt idx="10">
                  <c:v>0.65094626200709305</c:v>
                </c:pt>
                <c:pt idx="11">
                  <c:v>0.64872521246458925</c:v>
                </c:pt>
                <c:pt idx="12">
                  <c:v>0.64729016007150408</c:v>
                </c:pt>
                <c:pt idx="13">
                  <c:v>0.63831493537126138</c:v>
                </c:pt>
                <c:pt idx="14">
                  <c:v>0.6379616186996796</c:v>
                </c:pt>
                <c:pt idx="15">
                  <c:v>0.64454854552323393</c:v>
                </c:pt>
                <c:pt idx="16">
                  <c:v>0.64374320232811078</c:v>
                </c:pt>
                <c:pt idx="17">
                  <c:v>0.63193961664514842</c:v>
                </c:pt>
                <c:pt idx="18">
                  <c:v>0.62543493630175906</c:v>
                </c:pt>
                <c:pt idx="19">
                  <c:v>0.62926490418011694</c:v>
                </c:pt>
              </c:numCache>
            </c:numRef>
          </c:val>
        </c:ser>
        <c:ser>
          <c:idx val="1"/>
          <c:order val="1"/>
          <c:tx>
            <c:strRef>
              <c:f>'source 6.1.10-ESL'!$A$5</c:f>
              <c:strCache>
                <c:ptCount val="1"/>
                <c:pt idx="0">
                  <c:v>Dépenses de personnel (rémunérations + charges sociales employeur)(1)</c:v>
                </c:pt>
              </c:strCache>
            </c:strRef>
          </c:tx>
          <c:spPr>
            <a:solidFill>
              <a:srgbClr val="99CC00"/>
            </a:solidFill>
            <a:ln w="25400">
              <a:noFill/>
            </a:ln>
          </c:spPr>
          <c:invertIfNegative val="0"/>
          <c:dLbls>
            <c:delete val="1"/>
          </c:dLbls>
          <c:cat>
            <c:numRef>
              <c:f>'source 6.1.10-ESL'!$B$4:$U$4</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formatCode="0&quot;*&quot;">
                  <c:v>2016</c:v>
                </c:pt>
                <c:pt idx="19" formatCode="0&quot;**&quot;">
                  <c:v>2017</c:v>
                </c:pt>
              </c:numCache>
            </c:numRef>
          </c:cat>
          <c:val>
            <c:numRef>
              <c:f>'source 6.1.10-ESL'!$B$5:$U$5</c:f>
              <c:numCache>
                <c:formatCode>#\ ##0.000</c:formatCode>
                <c:ptCount val="20"/>
                <c:pt idx="0">
                  <c:v>26.3</c:v>
                </c:pt>
                <c:pt idx="1">
                  <c:v>27.23</c:v>
                </c:pt>
                <c:pt idx="2">
                  <c:v>28.317912</c:v>
                </c:pt>
                <c:pt idx="3">
                  <c:v>29.398541999999999</c:v>
                </c:pt>
                <c:pt idx="4">
                  <c:v>31.210999999999999</c:v>
                </c:pt>
                <c:pt idx="5">
                  <c:v>32.748742</c:v>
                </c:pt>
                <c:pt idx="6">
                  <c:v>34.005456000000002</c:v>
                </c:pt>
                <c:pt idx="7">
                  <c:v>34.840000000000003</c:v>
                </c:pt>
                <c:pt idx="8">
                  <c:v>35.850999999999999</c:v>
                </c:pt>
                <c:pt idx="9">
                  <c:v>37.280747929589992</c:v>
                </c:pt>
                <c:pt idx="10">
                  <c:v>38.546096317780027</c:v>
                </c:pt>
                <c:pt idx="11">
                  <c:v>38.93</c:v>
                </c:pt>
                <c:pt idx="12">
                  <c:v>39.831000000000003</c:v>
                </c:pt>
                <c:pt idx="13">
                  <c:v>40.593000000000004</c:v>
                </c:pt>
                <c:pt idx="14">
                  <c:v>41.459188804590006</c:v>
                </c:pt>
                <c:pt idx="15">
                  <c:v>42.652999999999999</c:v>
                </c:pt>
                <c:pt idx="16">
                  <c:v>43.798999999999999</c:v>
                </c:pt>
                <c:pt idx="17">
                  <c:v>44.540999999999997</c:v>
                </c:pt>
                <c:pt idx="18">
                  <c:v>45.116999999999997</c:v>
                </c:pt>
                <c:pt idx="19">
                  <c:v>46.2</c:v>
                </c:pt>
              </c:numCache>
            </c:numRef>
          </c:val>
        </c:ser>
        <c:ser>
          <c:idx val="2"/>
          <c:order val="2"/>
          <c:tx>
            <c:strRef>
              <c:f>'source 6.1.10-ESL'!$A$7</c:f>
              <c:strCache>
                <c:ptCount val="1"/>
                <c:pt idx="0">
                  <c:v>Total des autres dépenses</c:v>
                </c:pt>
              </c:strCache>
            </c:strRef>
          </c:tx>
          <c:spPr>
            <a:solidFill>
              <a:srgbClr val="808000"/>
            </a:solidFill>
            <a:ln w="25400">
              <a:noFill/>
            </a:ln>
          </c:spPr>
          <c:invertIfNegative val="0"/>
          <c:dLbls>
            <c:delete val="1"/>
          </c:dLbls>
          <c:cat>
            <c:numRef>
              <c:f>'source 6.1.10-ESL'!$B$4:$U$4</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formatCode="0&quot;*&quot;">
                  <c:v>2016</c:v>
                </c:pt>
                <c:pt idx="19" formatCode="0&quot;**&quot;">
                  <c:v>2017</c:v>
                </c:pt>
              </c:numCache>
            </c:numRef>
          </c:cat>
          <c:val>
            <c:numRef>
              <c:f>'source 6.1.10-ESL'!$B$7:$U$7</c:f>
              <c:numCache>
                <c:formatCode>#\ ##0.000</c:formatCode>
                <c:ptCount val="20"/>
                <c:pt idx="0">
                  <c:v>12.112999999999996</c:v>
                </c:pt>
                <c:pt idx="1">
                  <c:v>12.627999999999997</c:v>
                </c:pt>
                <c:pt idx="2">
                  <c:v>13.026907000000001</c:v>
                </c:pt>
                <c:pt idx="3">
                  <c:v>13.792614999999998</c:v>
                </c:pt>
                <c:pt idx="4">
                  <c:v>14.854928000000005</c:v>
                </c:pt>
                <c:pt idx="5">
                  <c:v>15.934873000000003</c:v>
                </c:pt>
                <c:pt idx="6">
                  <c:v>17.226690999999995</c:v>
                </c:pt>
                <c:pt idx="7">
                  <c:v>17.729999999999997</c:v>
                </c:pt>
                <c:pt idx="8">
                  <c:v>18.457000000000001</c:v>
                </c:pt>
                <c:pt idx="9">
                  <c:v>19.138186339319809</c:v>
                </c:pt>
                <c:pt idx="10">
                  <c:v>20.669385155189872</c:v>
                </c:pt>
                <c:pt idx="11">
                  <c:v>21.08</c:v>
                </c:pt>
                <c:pt idx="12">
                  <c:v>21.703999999999994</c:v>
                </c:pt>
                <c:pt idx="13">
                  <c:v>23.000999999999998</c:v>
                </c:pt>
                <c:pt idx="14">
                  <c:v>23.527775284399986</c:v>
                </c:pt>
                <c:pt idx="15">
                  <c:v>23.521999999999998</c:v>
                </c:pt>
                <c:pt idx="16">
                  <c:v>24.238999999999997</c:v>
                </c:pt>
                <c:pt idx="17">
                  <c:v>25.942000000000007</c:v>
                </c:pt>
                <c:pt idx="18">
                  <c:v>27.020000000000003</c:v>
                </c:pt>
                <c:pt idx="19">
                  <c:v>27.218999999999994</c:v>
                </c:pt>
              </c:numCache>
            </c:numRef>
          </c:val>
        </c:ser>
        <c:dLbls>
          <c:dLblPos val="inBase"/>
          <c:showLegendKey val="0"/>
          <c:showVal val="1"/>
          <c:showCatName val="0"/>
          <c:showSerName val="0"/>
          <c:showPercent val="0"/>
          <c:showBubbleSize val="0"/>
        </c:dLbls>
        <c:gapWidth val="80"/>
        <c:overlap val="100"/>
        <c:axId val="531722208"/>
        <c:axId val="531718288"/>
      </c:barChart>
      <c:catAx>
        <c:axId val="531722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fr-FR"/>
          </a:p>
        </c:txPr>
        <c:crossAx val="531718288"/>
        <c:crosses val="autoZero"/>
        <c:auto val="1"/>
        <c:lblAlgn val="ctr"/>
        <c:lblOffset val="100"/>
        <c:tickLblSkip val="1"/>
        <c:tickMarkSkip val="1"/>
        <c:noMultiLvlLbl val="0"/>
      </c:catAx>
      <c:valAx>
        <c:axId val="531718288"/>
        <c:scaling>
          <c:orientation val="minMax"/>
          <c:max val="75"/>
        </c:scaling>
        <c:delete val="0"/>
        <c:axPos val="l"/>
        <c:majorGridlines>
          <c:spPr>
            <a:ln w="3175">
              <a:solidFill>
                <a:srgbClr val="969696"/>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fr-FR"/>
          </a:p>
        </c:txPr>
        <c:crossAx val="531722208"/>
        <c:crosses val="autoZero"/>
        <c:crossBetween val="between"/>
        <c:majorUnit val="10"/>
      </c:valAx>
      <c:spPr>
        <a:noFill/>
        <a:ln w="25400">
          <a:noFill/>
        </a:ln>
      </c:spPr>
    </c:plotArea>
    <c:legend>
      <c:legendPos val="b"/>
      <c:legendEntry>
        <c:idx val="0"/>
        <c:delete val="1"/>
      </c:legendEntry>
      <c:overlay val="0"/>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4921259845" footer="0.4921259845"/>
    <c:pageSetup paperSize="9" orientation="landscape"/>
  </c:printSettings>
  <c:userShapes r:id="rId1"/>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666750</xdr:colOff>
      <xdr:row>3</xdr:row>
      <xdr:rowOff>9525</xdr:rowOff>
    </xdr:from>
    <xdr:to>
      <xdr:col>5</xdr:col>
      <xdr:colOff>857250</xdr:colOff>
      <xdr:row>4</xdr:row>
      <xdr:rowOff>66675</xdr:rowOff>
    </xdr:to>
    <xdr:sp macro="" textlink="">
      <xdr:nvSpPr>
        <xdr:cNvPr id="2" name="Rectangle 1"/>
        <xdr:cNvSpPr>
          <a:spLocks noChangeArrowheads="1"/>
        </xdr:cNvSpPr>
      </xdr:nvSpPr>
      <xdr:spPr bwMode="auto">
        <a:xfrm>
          <a:off x="666750" y="495300"/>
          <a:ext cx="10868025" cy="219075"/>
        </a:xfrm>
        <a:prstGeom prst="rect">
          <a:avLst/>
        </a:prstGeom>
        <a:solidFill>
          <a:srgbClr xmlns:mc="http://schemas.openxmlformats.org/markup-compatibility/2006" xmlns:a14="http://schemas.microsoft.com/office/drawing/2010/main" val="FFFFFF" mc:Ignorable="a14" a14:legacySpreadsheetColorIndex="65"/>
        </a:solidFill>
        <a:ln w="9525">
          <a:solidFill>
            <a:schemeClr val="accent1"/>
          </a:solidFill>
          <a:miter lim="800000"/>
          <a:headEnd/>
          <a:tailEnd/>
        </a:ln>
      </xdr:spPr>
      <xdr:txBody>
        <a:bodyPr vertOverflow="clip" wrap="square" lIns="27432" tIns="22860" rIns="27432" bIns="0" anchor="t" upright="1"/>
        <a:lstStyle/>
        <a:p>
          <a:pPr algn="ctr" rtl="0">
            <a:defRPr sz="1000"/>
          </a:pPr>
          <a:r>
            <a:rPr lang="fr-FR" sz="1000" b="1" i="0" u="none" strike="noStrike" baseline="0">
              <a:solidFill>
                <a:srgbClr val="000000"/>
              </a:solidFill>
              <a:latin typeface="Arial"/>
              <a:cs typeface="Arial"/>
            </a:rPr>
            <a:t>    Secteurs institutionnels au sens de la comptabilité nationale</a:t>
          </a:r>
          <a:endParaRPr lang="fr-FR" sz="1000" b="0" i="0" u="none" strike="noStrike" baseline="0">
            <a:solidFill>
              <a:srgbClr val="000000"/>
            </a:solidFill>
            <a:latin typeface="Arial"/>
            <a:cs typeface="Arial"/>
          </a:endParaRPr>
        </a:p>
        <a:p>
          <a:pPr algn="ctr" rtl="0">
            <a:defRPr sz="1000"/>
          </a:pPr>
          <a:endParaRPr lang="fr-FR" sz="1000" b="0" i="0" u="none" strike="noStrike" baseline="0">
            <a:solidFill>
              <a:srgbClr val="000000"/>
            </a:solidFill>
            <a:latin typeface="Arial"/>
            <a:cs typeface="Arial"/>
          </a:endParaRPr>
        </a:p>
      </xdr:txBody>
    </xdr:sp>
    <xdr:clientData/>
  </xdr:twoCellAnchor>
  <xdr:twoCellAnchor>
    <xdr:from>
      <xdr:col>0</xdr:col>
      <xdr:colOff>647700</xdr:colOff>
      <xdr:row>5</xdr:row>
      <xdr:rowOff>95250</xdr:rowOff>
    </xdr:from>
    <xdr:to>
      <xdr:col>1</xdr:col>
      <xdr:colOff>600075</xdr:colOff>
      <xdr:row>10</xdr:row>
      <xdr:rowOff>152400</xdr:rowOff>
    </xdr:to>
    <xdr:sp macro="" textlink="">
      <xdr:nvSpPr>
        <xdr:cNvPr id="3" name="Rectangle 2"/>
        <xdr:cNvSpPr>
          <a:spLocks noChangeArrowheads="1"/>
        </xdr:cNvSpPr>
      </xdr:nvSpPr>
      <xdr:spPr bwMode="auto">
        <a:xfrm>
          <a:off x="647700" y="904875"/>
          <a:ext cx="1571625" cy="866775"/>
        </a:xfrm>
        <a:prstGeom prst="rect">
          <a:avLst/>
        </a:prstGeom>
        <a:solidFill>
          <a:srgbClr xmlns:mc="http://schemas.openxmlformats.org/markup-compatibility/2006" xmlns:a14="http://schemas.microsoft.com/office/drawing/2010/main" val="FFFFFF" mc:Ignorable="a14" a14:legacySpreadsheetColorIndex="65"/>
        </a:solidFill>
        <a:ln w="9525">
          <a:solidFill>
            <a:schemeClr val="accent1"/>
          </a:solidFill>
          <a:miter lim="800000"/>
          <a:headEnd/>
          <a:tailEnd/>
        </a:ln>
      </xdr:spPr>
      <xdr:txBody>
        <a:bodyPr vertOverflow="clip" wrap="square" lIns="27432" tIns="22860" rIns="27432" bIns="0" anchor="t" upright="1"/>
        <a:lstStyle/>
        <a:p>
          <a:pPr algn="ctr" rtl="0">
            <a:defRPr sz="1000"/>
          </a:pPr>
          <a:endParaRPr lang="fr-FR" sz="1000" b="0" i="0" u="none" strike="noStrike" baseline="0">
            <a:solidFill>
              <a:srgbClr val="000000"/>
            </a:solidFill>
            <a:latin typeface="Arial"/>
            <a:cs typeface="Arial"/>
          </a:endParaRPr>
        </a:p>
        <a:p>
          <a:pPr algn="ctr" rtl="0">
            <a:defRPr sz="1000"/>
          </a:pPr>
          <a:endParaRPr lang="fr-FR" sz="1000" b="0" i="0" u="none" strike="noStrike" baseline="0">
            <a:solidFill>
              <a:srgbClr val="000000"/>
            </a:solidFill>
            <a:latin typeface="Arial"/>
            <a:cs typeface="Arial"/>
          </a:endParaRPr>
        </a:p>
        <a:p>
          <a:pPr algn="ctr" rtl="0">
            <a:defRPr sz="1000"/>
          </a:pPr>
          <a:r>
            <a:rPr lang="fr-FR" sz="1000" b="1" i="0" u="none" strike="noStrike" baseline="0">
              <a:solidFill>
                <a:srgbClr val="000000"/>
              </a:solidFill>
              <a:latin typeface="Arial"/>
              <a:cs typeface="Arial"/>
            </a:rPr>
            <a:t>Sociétés non financières</a:t>
          </a:r>
        </a:p>
      </xdr:txBody>
    </xdr:sp>
    <xdr:clientData/>
  </xdr:twoCellAnchor>
  <xdr:twoCellAnchor>
    <xdr:from>
      <xdr:col>1</xdr:col>
      <xdr:colOff>1362075</xdr:colOff>
      <xdr:row>5</xdr:row>
      <xdr:rowOff>95250</xdr:rowOff>
    </xdr:from>
    <xdr:to>
      <xdr:col>2</xdr:col>
      <xdr:colOff>876300</xdr:colOff>
      <xdr:row>10</xdr:row>
      <xdr:rowOff>152400</xdr:rowOff>
    </xdr:to>
    <xdr:sp macro="" textlink="">
      <xdr:nvSpPr>
        <xdr:cNvPr id="4" name="Rectangle 3"/>
        <xdr:cNvSpPr>
          <a:spLocks noChangeArrowheads="1"/>
        </xdr:cNvSpPr>
      </xdr:nvSpPr>
      <xdr:spPr bwMode="auto">
        <a:xfrm>
          <a:off x="2981325" y="904875"/>
          <a:ext cx="1571625" cy="866775"/>
        </a:xfrm>
        <a:prstGeom prst="rect">
          <a:avLst/>
        </a:prstGeom>
        <a:solidFill>
          <a:srgbClr xmlns:mc="http://schemas.openxmlformats.org/markup-compatibility/2006" xmlns:a14="http://schemas.microsoft.com/office/drawing/2010/main" val="FFFFFF" mc:Ignorable="a14" a14:legacySpreadsheetColorIndex="65"/>
        </a:solidFill>
        <a:ln w="9525">
          <a:solidFill>
            <a:schemeClr val="accent1"/>
          </a:solidFill>
          <a:miter lim="800000"/>
          <a:headEnd/>
          <a:tailEnd/>
        </a:ln>
      </xdr:spPr>
      <xdr:txBody>
        <a:bodyPr vertOverflow="clip" wrap="square" lIns="27432" tIns="22860" rIns="27432" bIns="0" anchor="t" upright="1"/>
        <a:lstStyle/>
        <a:p>
          <a:pPr algn="ctr" rtl="0">
            <a:defRPr sz="1000"/>
          </a:pPr>
          <a:endParaRPr lang="fr-FR" sz="1000" b="0" i="0" u="none" strike="noStrike" baseline="0">
            <a:solidFill>
              <a:srgbClr val="000000"/>
            </a:solidFill>
            <a:latin typeface="Arial"/>
            <a:cs typeface="Arial"/>
          </a:endParaRPr>
        </a:p>
        <a:p>
          <a:pPr algn="ctr" rtl="0">
            <a:defRPr sz="1000"/>
          </a:pPr>
          <a:endParaRPr lang="fr-FR" sz="1000" b="0" i="0" u="none" strike="noStrike" baseline="0">
            <a:solidFill>
              <a:srgbClr val="000000"/>
            </a:solidFill>
            <a:latin typeface="Arial"/>
            <a:cs typeface="Arial"/>
          </a:endParaRPr>
        </a:p>
        <a:p>
          <a:pPr algn="ctr" rtl="0">
            <a:defRPr sz="1000"/>
          </a:pPr>
          <a:r>
            <a:rPr lang="fr-FR" sz="1000" b="1" i="0" u="none" strike="noStrike" baseline="0">
              <a:solidFill>
                <a:srgbClr val="000000"/>
              </a:solidFill>
              <a:latin typeface="Arial"/>
              <a:cs typeface="Arial"/>
            </a:rPr>
            <a:t>Sociétés financières</a:t>
          </a:r>
        </a:p>
      </xdr:txBody>
    </xdr:sp>
    <xdr:clientData/>
  </xdr:twoCellAnchor>
  <xdr:twoCellAnchor>
    <xdr:from>
      <xdr:col>2</xdr:col>
      <xdr:colOff>1638300</xdr:colOff>
      <xdr:row>5</xdr:row>
      <xdr:rowOff>104775</xdr:rowOff>
    </xdr:from>
    <xdr:to>
      <xdr:col>3</xdr:col>
      <xdr:colOff>1266825</xdr:colOff>
      <xdr:row>11</xdr:row>
      <xdr:rowOff>0</xdr:rowOff>
    </xdr:to>
    <xdr:sp macro="" textlink="">
      <xdr:nvSpPr>
        <xdr:cNvPr id="5" name="Rectangle 4"/>
        <xdr:cNvSpPr>
          <a:spLocks noChangeArrowheads="1"/>
        </xdr:cNvSpPr>
      </xdr:nvSpPr>
      <xdr:spPr bwMode="auto">
        <a:xfrm>
          <a:off x="5314950" y="914400"/>
          <a:ext cx="1571625" cy="866775"/>
        </a:xfrm>
        <a:prstGeom prst="rect">
          <a:avLst/>
        </a:prstGeom>
        <a:solidFill>
          <a:srgbClr xmlns:mc="http://schemas.openxmlformats.org/markup-compatibility/2006" xmlns:a14="http://schemas.microsoft.com/office/drawing/2010/main" val="FFFFFF" mc:Ignorable="a14" a14:legacySpreadsheetColorIndex="65"/>
        </a:solidFill>
        <a:ln w="9525">
          <a:solidFill>
            <a:schemeClr val="accent1"/>
          </a:solidFill>
          <a:miter lim="800000"/>
          <a:headEnd/>
          <a:tailEnd/>
        </a:ln>
      </xdr:spPr>
      <xdr:txBody>
        <a:bodyPr vertOverflow="clip" wrap="square" lIns="27432" tIns="22860" rIns="27432" bIns="0" anchor="t" upright="1"/>
        <a:lstStyle/>
        <a:p>
          <a:pPr algn="ctr" rtl="0">
            <a:lnSpc>
              <a:spcPts val="1000"/>
            </a:lnSpc>
            <a:defRPr sz="1000"/>
          </a:pPr>
          <a:endParaRPr lang="fr-FR" sz="1000" b="0" i="0" u="none" strike="noStrike" baseline="0">
            <a:solidFill>
              <a:srgbClr val="000000"/>
            </a:solidFill>
            <a:latin typeface="Arial"/>
            <a:cs typeface="Arial"/>
          </a:endParaRPr>
        </a:p>
        <a:p>
          <a:pPr algn="ctr" rtl="0">
            <a:lnSpc>
              <a:spcPts val="1000"/>
            </a:lnSpc>
            <a:defRPr sz="1000"/>
          </a:pPr>
          <a:r>
            <a:rPr lang="fr-FR" sz="1000" b="1" i="0" u="none" strike="noStrike" baseline="0">
              <a:solidFill>
                <a:srgbClr val="000000"/>
              </a:solidFill>
              <a:latin typeface="Arial"/>
              <a:cs typeface="Arial"/>
            </a:rPr>
            <a:t>Administrations publiques</a:t>
          </a:r>
          <a:endParaRPr lang="fr-FR" sz="1000" b="0" i="0" u="none" strike="noStrike" baseline="0">
            <a:solidFill>
              <a:srgbClr val="000000"/>
            </a:solidFill>
            <a:latin typeface="Arial"/>
            <a:cs typeface="Arial"/>
          </a:endParaRPr>
        </a:p>
        <a:p>
          <a:pPr algn="ctr" rtl="0">
            <a:lnSpc>
              <a:spcPts val="1000"/>
            </a:lnSpc>
            <a:defRPr sz="1000"/>
          </a:pPr>
          <a:endParaRPr lang="fr-FR" sz="1000" b="0" i="0" u="none" strike="noStrike" baseline="0">
            <a:solidFill>
              <a:srgbClr val="000000"/>
            </a:solidFill>
            <a:latin typeface="Arial"/>
            <a:cs typeface="Arial"/>
          </a:endParaRPr>
        </a:p>
        <a:p>
          <a:pPr algn="ctr" rtl="0">
            <a:lnSpc>
              <a:spcPts val="900"/>
            </a:lnSpc>
            <a:defRPr sz="1000"/>
          </a:pPr>
          <a:endParaRPr lang="fr-FR" sz="1000" b="0" i="0" u="none" strike="noStrike" baseline="0">
            <a:solidFill>
              <a:srgbClr val="000000"/>
            </a:solidFill>
            <a:latin typeface="Arial"/>
            <a:cs typeface="Arial"/>
          </a:endParaRPr>
        </a:p>
      </xdr:txBody>
    </xdr:sp>
    <xdr:clientData/>
  </xdr:twoCellAnchor>
  <xdr:twoCellAnchor>
    <xdr:from>
      <xdr:col>4</xdr:col>
      <xdr:colOff>9525</xdr:colOff>
      <xdr:row>5</xdr:row>
      <xdr:rowOff>95250</xdr:rowOff>
    </xdr:from>
    <xdr:to>
      <xdr:col>4</xdr:col>
      <xdr:colOff>1581150</xdr:colOff>
      <xdr:row>10</xdr:row>
      <xdr:rowOff>152400</xdr:rowOff>
    </xdr:to>
    <xdr:sp macro="" textlink="">
      <xdr:nvSpPr>
        <xdr:cNvPr id="6" name="Rectangle 5"/>
        <xdr:cNvSpPr>
          <a:spLocks noChangeArrowheads="1"/>
        </xdr:cNvSpPr>
      </xdr:nvSpPr>
      <xdr:spPr bwMode="auto">
        <a:xfrm>
          <a:off x="7677150" y="904875"/>
          <a:ext cx="1571625" cy="866775"/>
        </a:xfrm>
        <a:prstGeom prst="rect">
          <a:avLst/>
        </a:prstGeom>
        <a:solidFill>
          <a:srgbClr xmlns:mc="http://schemas.openxmlformats.org/markup-compatibility/2006" xmlns:a14="http://schemas.microsoft.com/office/drawing/2010/main" val="FFFFFF" mc:Ignorable="a14" a14:legacySpreadsheetColorIndex="65"/>
        </a:solidFill>
        <a:ln w="9525">
          <a:solidFill>
            <a:schemeClr val="accent1"/>
          </a:solidFill>
          <a:miter lim="800000"/>
          <a:headEnd/>
          <a:tailEnd/>
        </a:ln>
      </xdr:spPr>
      <xdr:txBody>
        <a:bodyPr vertOverflow="clip" wrap="square" lIns="27432" tIns="22860" rIns="27432" bIns="0" anchor="t" upright="1"/>
        <a:lstStyle/>
        <a:p>
          <a:pPr algn="ctr" rtl="0">
            <a:defRPr sz="1000"/>
          </a:pPr>
          <a:endParaRPr lang="fr-FR" sz="1000" b="0" i="0" u="none" strike="noStrike" baseline="0">
            <a:solidFill>
              <a:srgbClr val="000000"/>
            </a:solidFill>
            <a:latin typeface="Arial"/>
            <a:cs typeface="Arial"/>
          </a:endParaRPr>
        </a:p>
        <a:p>
          <a:pPr algn="ctr" rtl="0">
            <a:defRPr sz="1000"/>
          </a:pPr>
          <a:endParaRPr lang="fr-FR" sz="1000" b="0" i="0" u="none" strike="noStrike" baseline="0">
            <a:solidFill>
              <a:srgbClr val="000000"/>
            </a:solidFill>
            <a:latin typeface="Arial"/>
            <a:cs typeface="Arial"/>
          </a:endParaRPr>
        </a:p>
        <a:p>
          <a:pPr algn="ctr" rtl="0">
            <a:defRPr sz="1000"/>
          </a:pPr>
          <a:r>
            <a:rPr lang="fr-FR" sz="1000" b="1" i="0" u="none" strike="noStrike" baseline="0">
              <a:solidFill>
                <a:srgbClr val="000000"/>
              </a:solidFill>
              <a:latin typeface="Arial"/>
              <a:cs typeface="Arial"/>
            </a:rPr>
            <a:t>Ménages</a:t>
          </a:r>
        </a:p>
      </xdr:txBody>
    </xdr:sp>
    <xdr:clientData/>
  </xdr:twoCellAnchor>
  <xdr:twoCellAnchor>
    <xdr:from>
      <xdr:col>4</xdr:col>
      <xdr:colOff>2266950</xdr:colOff>
      <xdr:row>5</xdr:row>
      <xdr:rowOff>95250</xdr:rowOff>
    </xdr:from>
    <xdr:to>
      <xdr:col>5</xdr:col>
      <xdr:colOff>828675</xdr:colOff>
      <xdr:row>10</xdr:row>
      <xdr:rowOff>152400</xdr:rowOff>
    </xdr:to>
    <xdr:sp macro="" textlink="">
      <xdr:nvSpPr>
        <xdr:cNvPr id="7" name="Rectangle 6"/>
        <xdr:cNvSpPr>
          <a:spLocks noChangeArrowheads="1"/>
        </xdr:cNvSpPr>
      </xdr:nvSpPr>
      <xdr:spPr bwMode="auto">
        <a:xfrm>
          <a:off x="9934575" y="904875"/>
          <a:ext cx="1571625" cy="866775"/>
        </a:xfrm>
        <a:prstGeom prst="rect">
          <a:avLst/>
        </a:prstGeom>
        <a:solidFill>
          <a:srgbClr xmlns:mc="http://schemas.openxmlformats.org/markup-compatibility/2006" xmlns:a14="http://schemas.microsoft.com/office/drawing/2010/main" val="FFFFFF" mc:Ignorable="a14" a14:legacySpreadsheetColorIndex="65"/>
        </a:solidFill>
        <a:ln w="9525">
          <a:solidFill>
            <a:schemeClr val="accent1"/>
          </a:solidFill>
          <a:miter lim="800000"/>
          <a:headEnd/>
          <a:tailEnd/>
        </a:ln>
      </xdr:spPr>
      <xdr:txBody>
        <a:bodyPr vertOverflow="clip" wrap="square" lIns="27432" tIns="22860" rIns="27432" bIns="0" anchor="t" upright="1"/>
        <a:lstStyle/>
        <a:p>
          <a:pPr algn="ctr" rtl="0">
            <a:defRPr sz="1000"/>
          </a:pPr>
          <a:endParaRPr lang="fr-FR" sz="1000" b="0" i="0" u="none" strike="noStrike" baseline="0">
            <a:solidFill>
              <a:srgbClr val="000000"/>
            </a:solidFill>
            <a:latin typeface="Arial"/>
            <a:cs typeface="Arial"/>
          </a:endParaRPr>
        </a:p>
        <a:p>
          <a:pPr algn="ctr" rtl="0">
            <a:defRPr sz="1000"/>
          </a:pPr>
          <a:r>
            <a:rPr lang="fr-FR" sz="1000" b="1" i="0" u="none" strike="noStrike" baseline="0">
              <a:solidFill>
                <a:srgbClr val="000000"/>
              </a:solidFill>
              <a:latin typeface="Arial"/>
              <a:cs typeface="Arial"/>
            </a:rPr>
            <a:t>Institutions sans but lucratif au service des ménages</a:t>
          </a:r>
        </a:p>
      </xdr:txBody>
    </xdr:sp>
    <xdr:clientData/>
  </xdr:twoCellAnchor>
  <xdr:twoCellAnchor>
    <xdr:from>
      <xdr:col>0</xdr:col>
      <xdr:colOff>1428750</xdr:colOff>
      <xdr:row>4</xdr:row>
      <xdr:rowOff>66675</xdr:rowOff>
    </xdr:from>
    <xdr:to>
      <xdr:col>0</xdr:col>
      <xdr:colOff>1428750</xdr:colOff>
      <xdr:row>5</xdr:row>
      <xdr:rowOff>95250</xdr:rowOff>
    </xdr:to>
    <xdr:sp macro="" textlink="">
      <xdr:nvSpPr>
        <xdr:cNvPr id="8" name="Line 7"/>
        <xdr:cNvSpPr>
          <a:spLocks noChangeShapeType="1"/>
        </xdr:cNvSpPr>
      </xdr:nvSpPr>
      <xdr:spPr bwMode="auto">
        <a:xfrm>
          <a:off x="1428750" y="714375"/>
          <a:ext cx="0" cy="190500"/>
        </a:xfrm>
        <a:prstGeom prst="line">
          <a:avLst/>
        </a:prstGeom>
        <a:noFill/>
        <a:ln w="9525">
          <a:solidFill>
            <a:schemeClr val="accent1"/>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57150</xdr:colOff>
      <xdr:row>4</xdr:row>
      <xdr:rowOff>66675</xdr:rowOff>
    </xdr:from>
    <xdr:to>
      <xdr:col>2</xdr:col>
      <xdr:colOff>57150</xdr:colOff>
      <xdr:row>5</xdr:row>
      <xdr:rowOff>95250</xdr:rowOff>
    </xdr:to>
    <xdr:sp macro="" textlink="">
      <xdr:nvSpPr>
        <xdr:cNvPr id="9" name="Line 8"/>
        <xdr:cNvSpPr>
          <a:spLocks noChangeShapeType="1"/>
        </xdr:cNvSpPr>
      </xdr:nvSpPr>
      <xdr:spPr bwMode="auto">
        <a:xfrm>
          <a:off x="3733800" y="714375"/>
          <a:ext cx="0" cy="190500"/>
        </a:xfrm>
        <a:prstGeom prst="line">
          <a:avLst/>
        </a:prstGeom>
        <a:noFill/>
        <a:ln w="9525">
          <a:solidFill>
            <a:schemeClr val="accent1"/>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4</xdr:row>
      <xdr:rowOff>66675</xdr:rowOff>
    </xdr:from>
    <xdr:to>
      <xdr:col>3</xdr:col>
      <xdr:colOff>476250</xdr:colOff>
      <xdr:row>5</xdr:row>
      <xdr:rowOff>104775</xdr:rowOff>
    </xdr:to>
    <xdr:sp macro="" textlink="">
      <xdr:nvSpPr>
        <xdr:cNvPr id="10" name="Line 9"/>
        <xdr:cNvSpPr>
          <a:spLocks noChangeShapeType="1"/>
        </xdr:cNvSpPr>
      </xdr:nvSpPr>
      <xdr:spPr bwMode="auto">
        <a:xfrm>
          <a:off x="6096000" y="714375"/>
          <a:ext cx="0" cy="200025"/>
        </a:xfrm>
        <a:prstGeom prst="line">
          <a:avLst/>
        </a:prstGeom>
        <a:noFill/>
        <a:ln w="9525">
          <a:solidFill>
            <a:schemeClr val="accent1"/>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790575</xdr:colOff>
      <xdr:row>4</xdr:row>
      <xdr:rowOff>66675</xdr:rowOff>
    </xdr:from>
    <xdr:to>
      <xdr:col>4</xdr:col>
      <xdr:colOff>790575</xdr:colOff>
      <xdr:row>5</xdr:row>
      <xdr:rowOff>95250</xdr:rowOff>
    </xdr:to>
    <xdr:sp macro="" textlink="">
      <xdr:nvSpPr>
        <xdr:cNvPr id="11" name="Line 10"/>
        <xdr:cNvSpPr>
          <a:spLocks noChangeShapeType="1"/>
        </xdr:cNvSpPr>
      </xdr:nvSpPr>
      <xdr:spPr bwMode="auto">
        <a:xfrm>
          <a:off x="8458200" y="714375"/>
          <a:ext cx="0" cy="190500"/>
        </a:xfrm>
        <a:prstGeom prst="line">
          <a:avLst/>
        </a:prstGeom>
        <a:noFill/>
        <a:ln w="9525">
          <a:solidFill>
            <a:schemeClr val="accent1"/>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9525</xdr:colOff>
      <xdr:row>4</xdr:row>
      <xdr:rowOff>66675</xdr:rowOff>
    </xdr:from>
    <xdr:to>
      <xdr:col>5</xdr:col>
      <xdr:colOff>9525</xdr:colOff>
      <xdr:row>5</xdr:row>
      <xdr:rowOff>95250</xdr:rowOff>
    </xdr:to>
    <xdr:sp macro="" textlink="">
      <xdr:nvSpPr>
        <xdr:cNvPr id="12" name="Line 11"/>
        <xdr:cNvSpPr>
          <a:spLocks noChangeShapeType="1"/>
        </xdr:cNvSpPr>
      </xdr:nvSpPr>
      <xdr:spPr bwMode="auto">
        <a:xfrm>
          <a:off x="10687050" y="714375"/>
          <a:ext cx="0" cy="190500"/>
        </a:xfrm>
        <a:prstGeom prst="line">
          <a:avLst/>
        </a:prstGeom>
        <a:noFill/>
        <a:ln w="9525">
          <a:solidFill>
            <a:schemeClr val="accent1"/>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1343025</xdr:colOff>
      <xdr:row>14</xdr:row>
      <xdr:rowOff>0</xdr:rowOff>
    </xdr:from>
    <xdr:to>
      <xdr:col>2</xdr:col>
      <xdr:colOff>857250</xdr:colOff>
      <xdr:row>20</xdr:row>
      <xdr:rowOff>66675</xdr:rowOff>
    </xdr:to>
    <xdr:sp macro="" textlink="">
      <xdr:nvSpPr>
        <xdr:cNvPr id="13" name="Rectangle 12"/>
        <xdr:cNvSpPr>
          <a:spLocks noChangeArrowheads="1"/>
        </xdr:cNvSpPr>
      </xdr:nvSpPr>
      <xdr:spPr bwMode="auto">
        <a:xfrm>
          <a:off x="2962275" y="2266950"/>
          <a:ext cx="1571625" cy="1038225"/>
        </a:xfrm>
        <a:prstGeom prst="rect">
          <a:avLst/>
        </a:prstGeom>
        <a:solidFill>
          <a:srgbClr xmlns:mc="http://schemas.openxmlformats.org/markup-compatibility/2006" xmlns:a14="http://schemas.microsoft.com/office/drawing/2010/main" val="FFFFFF" mc:Ignorable="a14" a14:legacySpreadsheetColorIndex="65"/>
        </a:solidFill>
        <a:ln w="9525">
          <a:solidFill>
            <a:schemeClr val="accent1"/>
          </a:solidFill>
          <a:miter lim="800000"/>
          <a:headEnd/>
          <a:tailEnd/>
        </a:ln>
      </xdr:spPr>
      <xdr:txBody>
        <a:bodyPr vertOverflow="clip" wrap="square" lIns="27432" tIns="22860" rIns="27432" bIns="0" anchor="t" upright="1"/>
        <a:lstStyle/>
        <a:p>
          <a:pPr algn="ctr" rtl="0">
            <a:defRPr sz="1000"/>
          </a:pPr>
          <a:endParaRPr lang="fr-FR" sz="1000" b="0" i="0" u="none" strike="noStrike" baseline="0">
            <a:solidFill>
              <a:srgbClr val="000000"/>
            </a:solidFill>
            <a:latin typeface="Arial"/>
            <a:cs typeface="Arial"/>
          </a:endParaRPr>
        </a:p>
        <a:p>
          <a:pPr algn="ctr" rtl="0">
            <a:defRPr sz="1000"/>
          </a:pPr>
          <a:r>
            <a:rPr lang="fr-FR" sz="1000" b="1" i="0" u="none" strike="noStrike" baseline="0">
              <a:solidFill>
                <a:srgbClr val="000000"/>
              </a:solidFill>
              <a:latin typeface="Arial"/>
              <a:cs typeface="Arial"/>
            </a:rPr>
            <a:t>Administrations publiques centrales</a:t>
          </a:r>
          <a:endParaRPr lang="fr-FR" sz="1000" b="0" i="0" u="none" strike="noStrike" baseline="0">
            <a:solidFill>
              <a:srgbClr val="000000"/>
            </a:solidFill>
            <a:latin typeface="Arial"/>
            <a:cs typeface="Arial"/>
          </a:endParaRPr>
        </a:p>
        <a:p>
          <a:pPr algn="ctr" rtl="0">
            <a:defRPr sz="1000"/>
          </a:pPr>
          <a:endParaRPr lang="fr-FR" sz="1000" b="0" i="0" u="none" strike="noStrike" baseline="0">
            <a:solidFill>
              <a:srgbClr val="000000"/>
            </a:solidFill>
            <a:latin typeface="Arial"/>
            <a:cs typeface="Arial"/>
          </a:endParaRPr>
        </a:p>
        <a:p>
          <a:pPr algn="ctr" rtl="0">
            <a:defRPr sz="1000"/>
          </a:pPr>
          <a:r>
            <a:rPr lang="fr-FR" sz="1000" b="0" i="1" u="none" strike="noStrike" baseline="0">
              <a:solidFill>
                <a:srgbClr val="000000"/>
              </a:solidFill>
              <a:latin typeface="Arial"/>
              <a:cs typeface="Arial"/>
            </a:rPr>
            <a:t>dont État</a:t>
          </a:r>
        </a:p>
      </xdr:txBody>
    </xdr:sp>
    <xdr:clientData/>
  </xdr:twoCellAnchor>
  <xdr:twoCellAnchor>
    <xdr:from>
      <xdr:col>4</xdr:col>
      <xdr:colOff>0</xdr:colOff>
      <xdr:row>14</xdr:row>
      <xdr:rowOff>0</xdr:rowOff>
    </xdr:from>
    <xdr:to>
      <xdr:col>4</xdr:col>
      <xdr:colOff>1571625</xdr:colOff>
      <xdr:row>20</xdr:row>
      <xdr:rowOff>57150</xdr:rowOff>
    </xdr:to>
    <xdr:sp macro="" textlink="">
      <xdr:nvSpPr>
        <xdr:cNvPr id="14" name="Rectangle 13"/>
        <xdr:cNvSpPr>
          <a:spLocks noChangeArrowheads="1"/>
        </xdr:cNvSpPr>
      </xdr:nvSpPr>
      <xdr:spPr bwMode="auto">
        <a:xfrm>
          <a:off x="7667625" y="2266950"/>
          <a:ext cx="1571625" cy="1028700"/>
        </a:xfrm>
        <a:prstGeom prst="rect">
          <a:avLst/>
        </a:prstGeom>
        <a:solidFill>
          <a:srgbClr xmlns:mc="http://schemas.openxmlformats.org/markup-compatibility/2006" xmlns:a14="http://schemas.microsoft.com/office/drawing/2010/main" val="FFFFFF" mc:Ignorable="a14" a14:legacySpreadsheetColorIndex="65"/>
        </a:solidFill>
        <a:ln w="9525">
          <a:solidFill>
            <a:schemeClr val="accent1"/>
          </a:solidFill>
          <a:miter lim="800000"/>
          <a:headEnd/>
          <a:tailEnd/>
        </a:ln>
      </xdr:spPr>
      <xdr:txBody>
        <a:bodyPr vertOverflow="clip" wrap="square" lIns="27432" tIns="22860" rIns="27432" bIns="0" anchor="t" upright="1"/>
        <a:lstStyle/>
        <a:p>
          <a:pPr algn="ctr" rtl="0">
            <a:lnSpc>
              <a:spcPts val="1000"/>
            </a:lnSpc>
            <a:defRPr sz="1000"/>
          </a:pPr>
          <a:endParaRPr lang="fr-FR" sz="1000" b="1" i="0" u="none" strike="noStrike" baseline="0">
            <a:solidFill>
              <a:srgbClr val="000000"/>
            </a:solidFill>
            <a:latin typeface="Arial"/>
            <a:cs typeface="Arial"/>
          </a:endParaRPr>
        </a:p>
        <a:p>
          <a:pPr algn="ctr" rtl="0">
            <a:lnSpc>
              <a:spcPts val="1000"/>
            </a:lnSpc>
            <a:defRPr sz="1000"/>
          </a:pPr>
          <a:r>
            <a:rPr lang="fr-FR" sz="1000" b="1" i="0" u="none" strike="noStrike" baseline="0">
              <a:solidFill>
                <a:srgbClr val="000000"/>
              </a:solidFill>
              <a:latin typeface="Arial"/>
              <a:cs typeface="Arial"/>
            </a:rPr>
            <a:t>Administrations publiques de Sécurité sociale</a:t>
          </a:r>
        </a:p>
        <a:p>
          <a:pPr algn="ctr" rtl="0">
            <a:lnSpc>
              <a:spcPts val="1000"/>
            </a:lnSpc>
            <a:defRPr sz="1000"/>
          </a:pPr>
          <a:endParaRPr lang="fr-FR" sz="1000" b="0" i="0" u="none" strike="noStrike" baseline="0">
            <a:solidFill>
              <a:srgbClr val="000000"/>
            </a:solidFill>
            <a:latin typeface="Arial"/>
            <a:cs typeface="Arial"/>
          </a:endParaRPr>
        </a:p>
        <a:p>
          <a:pPr algn="ctr" rtl="0">
            <a:lnSpc>
              <a:spcPts val="900"/>
            </a:lnSpc>
            <a:defRPr sz="1000"/>
          </a:pPr>
          <a:r>
            <a:rPr lang="fr-FR" sz="1000" b="0" i="1" u="none" strike="noStrike" baseline="0">
              <a:solidFill>
                <a:srgbClr val="000000"/>
              </a:solidFill>
              <a:latin typeface="Arial"/>
              <a:cs typeface="Arial"/>
            </a:rPr>
            <a:t>dont hôpitaux publics</a:t>
          </a:r>
        </a:p>
      </xdr:txBody>
    </xdr:sp>
    <xdr:clientData/>
  </xdr:twoCellAnchor>
  <xdr:twoCellAnchor>
    <xdr:from>
      <xdr:col>2</xdr:col>
      <xdr:colOff>1628775</xdr:colOff>
      <xdr:row>14</xdr:row>
      <xdr:rowOff>9525</xdr:rowOff>
    </xdr:from>
    <xdr:to>
      <xdr:col>3</xdr:col>
      <xdr:colOff>1257300</xdr:colOff>
      <xdr:row>20</xdr:row>
      <xdr:rowOff>66675</xdr:rowOff>
    </xdr:to>
    <xdr:sp macro="" textlink="">
      <xdr:nvSpPr>
        <xdr:cNvPr id="15" name="Rectangle 14"/>
        <xdr:cNvSpPr>
          <a:spLocks noChangeArrowheads="1"/>
        </xdr:cNvSpPr>
      </xdr:nvSpPr>
      <xdr:spPr bwMode="auto">
        <a:xfrm>
          <a:off x="5305425" y="2276475"/>
          <a:ext cx="1571625" cy="1028700"/>
        </a:xfrm>
        <a:prstGeom prst="rect">
          <a:avLst/>
        </a:prstGeom>
        <a:solidFill>
          <a:srgbClr xmlns:mc="http://schemas.openxmlformats.org/markup-compatibility/2006" xmlns:a14="http://schemas.microsoft.com/office/drawing/2010/main" val="FFFFFF" mc:Ignorable="a14" a14:legacySpreadsheetColorIndex="65"/>
        </a:solidFill>
        <a:ln w="9525">
          <a:solidFill>
            <a:schemeClr val="accent1"/>
          </a:solidFill>
          <a:miter lim="800000"/>
          <a:headEnd/>
          <a:tailEnd/>
        </a:ln>
      </xdr:spPr>
      <xdr:txBody>
        <a:bodyPr vertOverflow="clip" wrap="square" lIns="27432" tIns="22860" rIns="27432" bIns="0" anchor="t" upright="1"/>
        <a:lstStyle/>
        <a:p>
          <a:pPr algn="ctr" rtl="0">
            <a:defRPr sz="1000"/>
          </a:pPr>
          <a:endParaRPr lang="fr-FR" sz="1000" b="0" i="0" u="none" strike="noStrike" baseline="0">
            <a:solidFill>
              <a:srgbClr val="000000"/>
            </a:solidFill>
            <a:latin typeface="Arial"/>
            <a:cs typeface="Arial"/>
          </a:endParaRPr>
        </a:p>
        <a:p>
          <a:pPr algn="ctr" rtl="0">
            <a:defRPr sz="1000"/>
          </a:pPr>
          <a:r>
            <a:rPr lang="fr-FR" sz="1000" b="1" i="0" u="none" strike="noStrike" baseline="0">
              <a:solidFill>
                <a:srgbClr val="000000"/>
              </a:solidFill>
              <a:latin typeface="Arial"/>
              <a:cs typeface="Arial"/>
            </a:rPr>
            <a:t>Administrations publiques locales</a:t>
          </a:r>
          <a:endParaRPr lang="fr-FR" sz="1000" b="0" i="0" u="none" strike="noStrike" baseline="0">
            <a:solidFill>
              <a:srgbClr val="000000"/>
            </a:solidFill>
            <a:latin typeface="Arial"/>
            <a:cs typeface="Arial"/>
          </a:endParaRPr>
        </a:p>
        <a:p>
          <a:pPr algn="ctr" rtl="0">
            <a:defRPr sz="1000"/>
          </a:pPr>
          <a:endParaRPr lang="fr-FR" sz="1000" b="0" i="0" u="none" strike="noStrike" baseline="0">
            <a:solidFill>
              <a:srgbClr val="000000"/>
            </a:solidFill>
            <a:latin typeface="Arial"/>
            <a:cs typeface="Arial"/>
          </a:endParaRPr>
        </a:p>
        <a:p>
          <a:pPr algn="ctr" rtl="0">
            <a:defRPr sz="1000"/>
          </a:pPr>
          <a:r>
            <a:rPr lang="fr-FR" sz="1000" b="0" i="1" u="none" strike="noStrike" baseline="0">
              <a:solidFill>
                <a:srgbClr val="000000"/>
              </a:solidFill>
              <a:latin typeface="Arial"/>
              <a:cs typeface="Arial"/>
            </a:rPr>
            <a:t>dont collectivités locales</a:t>
          </a:r>
        </a:p>
      </xdr:txBody>
    </xdr:sp>
    <xdr:clientData/>
  </xdr:twoCellAnchor>
  <xdr:twoCellAnchor>
    <xdr:from>
      <xdr:col>2</xdr:col>
      <xdr:colOff>76200</xdr:colOff>
      <xdr:row>11</xdr:row>
      <xdr:rowOff>0</xdr:rowOff>
    </xdr:from>
    <xdr:to>
      <xdr:col>3</xdr:col>
      <xdr:colOff>476250</xdr:colOff>
      <xdr:row>14</xdr:row>
      <xdr:rowOff>0</xdr:rowOff>
    </xdr:to>
    <xdr:sp macro="" textlink="">
      <xdr:nvSpPr>
        <xdr:cNvPr id="16" name="Line 15"/>
        <xdr:cNvSpPr>
          <a:spLocks noChangeShapeType="1"/>
        </xdr:cNvSpPr>
      </xdr:nvSpPr>
      <xdr:spPr bwMode="auto">
        <a:xfrm flipH="1">
          <a:off x="3752850" y="1781175"/>
          <a:ext cx="2343150" cy="485775"/>
        </a:xfrm>
        <a:prstGeom prst="line">
          <a:avLst/>
        </a:prstGeom>
        <a:noFill/>
        <a:ln w="9525">
          <a:solidFill>
            <a:schemeClr val="accent1"/>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476250</xdr:colOff>
      <xdr:row>11</xdr:row>
      <xdr:rowOff>0</xdr:rowOff>
    </xdr:from>
    <xdr:to>
      <xdr:col>3</xdr:col>
      <xdr:colOff>476250</xdr:colOff>
      <xdr:row>14</xdr:row>
      <xdr:rowOff>9525</xdr:rowOff>
    </xdr:to>
    <xdr:sp macro="" textlink="">
      <xdr:nvSpPr>
        <xdr:cNvPr id="17" name="Line 16"/>
        <xdr:cNvSpPr>
          <a:spLocks noChangeShapeType="1"/>
        </xdr:cNvSpPr>
      </xdr:nvSpPr>
      <xdr:spPr bwMode="auto">
        <a:xfrm>
          <a:off x="6096000" y="1781175"/>
          <a:ext cx="0" cy="495300"/>
        </a:xfrm>
        <a:prstGeom prst="line">
          <a:avLst/>
        </a:prstGeom>
        <a:noFill/>
        <a:ln w="9525">
          <a:solidFill>
            <a:schemeClr val="accent1"/>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476250</xdr:colOff>
      <xdr:row>11</xdr:row>
      <xdr:rowOff>0</xdr:rowOff>
    </xdr:from>
    <xdr:to>
      <xdr:col>4</xdr:col>
      <xdr:colOff>790575</xdr:colOff>
      <xdr:row>14</xdr:row>
      <xdr:rowOff>0</xdr:rowOff>
    </xdr:to>
    <xdr:sp macro="" textlink="">
      <xdr:nvSpPr>
        <xdr:cNvPr id="18" name="Line 17"/>
        <xdr:cNvSpPr>
          <a:spLocks noChangeShapeType="1"/>
        </xdr:cNvSpPr>
      </xdr:nvSpPr>
      <xdr:spPr bwMode="auto">
        <a:xfrm>
          <a:off x="6096000" y="1781175"/>
          <a:ext cx="2362200" cy="485775"/>
        </a:xfrm>
        <a:prstGeom prst="line">
          <a:avLst/>
        </a:prstGeom>
        <a:noFill/>
        <a:ln w="9525">
          <a:solidFill>
            <a:schemeClr val="accent1"/>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1371600</xdr:colOff>
      <xdr:row>23</xdr:row>
      <xdr:rowOff>19050</xdr:rowOff>
    </xdr:from>
    <xdr:to>
      <xdr:col>4</xdr:col>
      <xdr:colOff>1590675</xdr:colOff>
      <xdr:row>30</xdr:row>
      <xdr:rowOff>104775</xdr:rowOff>
    </xdr:to>
    <xdr:sp macro="" textlink="">
      <xdr:nvSpPr>
        <xdr:cNvPr id="19" name="Rectangle 18"/>
        <xdr:cNvSpPr>
          <a:spLocks noChangeArrowheads="1"/>
        </xdr:cNvSpPr>
      </xdr:nvSpPr>
      <xdr:spPr bwMode="auto">
        <a:xfrm>
          <a:off x="2990850" y="3743325"/>
          <a:ext cx="6267450" cy="1219200"/>
        </a:xfrm>
        <a:prstGeom prst="rect">
          <a:avLst/>
        </a:prstGeom>
        <a:solidFill>
          <a:srgbClr xmlns:mc="http://schemas.openxmlformats.org/markup-compatibility/2006" xmlns:a14="http://schemas.microsoft.com/office/drawing/2010/main" val="FFFFFF" mc:Ignorable="a14" a14:legacySpreadsheetColorIndex="65"/>
        </a:solidFill>
        <a:ln w="9525">
          <a:solidFill>
            <a:schemeClr val="accent1"/>
          </a:solidFill>
          <a:miter lim="800000"/>
          <a:headEnd/>
          <a:tailEnd/>
        </a:ln>
      </xdr:spPr>
      <xdr:txBody>
        <a:bodyPr vertOverflow="clip" wrap="square" lIns="27432" tIns="22860" rIns="27432" bIns="0" anchor="t" upright="1"/>
        <a:lstStyle/>
        <a:p>
          <a:pPr algn="ctr" rtl="0">
            <a:defRPr sz="1000"/>
          </a:pPr>
          <a:r>
            <a:rPr lang="fr-FR" sz="1000" b="1" i="0" u="none" strike="noStrike" baseline="0">
              <a:solidFill>
                <a:srgbClr val="000000"/>
              </a:solidFill>
              <a:latin typeface="Arial"/>
              <a:cs typeface="Arial"/>
            </a:rPr>
            <a:t>Dépenses de personnel des administrations publiques</a:t>
          </a:r>
          <a:r>
            <a:rPr lang="fr-FR" sz="1000" b="0" i="0" u="none" strike="noStrike" baseline="0">
              <a:solidFill>
                <a:srgbClr val="000000"/>
              </a:solidFill>
              <a:latin typeface="Arial"/>
              <a:cs typeface="Arial"/>
            </a:rPr>
            <a:t> </a:t>
          </a:r>
        </a:p>
        <a:p>
          <a:pPr algn="ctr" rtl="0">
            <a:defRPr sz="1000"/>
          </a:pPr>
          <a:endParaRPr lang="fr-FR" sz="1000" b="0" i="0" u="none" strike="noStrike" baseline="0">
            <a:solidFill>
              <a:srgbClr val="000000"/>
            </a:solidFill>
            <a:latin typeface="Arial"/>
            <a:cs typeface="Arial"/>
          </a:endParaRPr>
        </a:p>
        <a:p>
          <a:pPr algn="ctr" rtl="0">
            <a:defRPr sz="1000"/>
          </a:pPr>
          <a:r>
            <a:rPr lang="fr-FR" sz="1000" b="0" i="0" u="none" strike="noStrike" baseline="0">
              <a:solidFill>
                <a:srgbClr val="000000"/>
              </a:solidFill>
              <a:latin typeface="Arial"/>
              <a:cs typeface="Arial"/>
            </a:rPr>
            <a:t>Salaires et traitements bruts</a:t>
          </a:r>
        </a:p>
        <a:p>
          <a:pPr algn="ctr" rtl="0">
            <a:defRPr sz="1000"/>
          </a:pPr>
          <a:r>
            <a:rPr lang="fr-FR" sz="1000" b="0" i="0" u="none" strike="noStrike" baseline="0">
              <a:solidFill>
                <a:srgbClr val="000000"/>
              </a:solidFill>
              <a:latin typeface="Arial"/>
              <a:cs typeface="Arial"/>
            </a:rPr>
            <a:t>+</a:t>
          </a:r>
        </a:p>
        <a:p>
          <a:pPr algn="ctr" rtl="0">
            <a:defRPr sz="1000"/>
          </a:pPr>
          <a:r>
            <a:rPr lang="fr-FR" sz="1000" b="0" i="0" u="none" strike="noStrike" baseline="0">
              <a:solidFill>
                <a:srgbClr val="000000"/>
              </a:solidFill>
              <a:latin typeface="Arial"/>
              <a:cs typeface="Arial"/>
            </a:rPr>
            <a:t>Cotisations sociales effectives à la charge des employeurs</a:t>
          </a:r>
        </a:p>
        <a:p>
          <a:pPr algn="ctr" rtl="0">
            <a:defRPr sz="1000"/>
          </a:pPr>
          <a:r>
            <a:rPr lang="fr-FR" sz="1000" b="0" i="0" u="none" strike="noStrike" baseline="0">
              <a:solidFill>
                <a:srgbClr val="000000"/>
              </a:solidFill>
              <a:latin typeface="Arial"/>
              <a:cs typeface="Arial"/>
            </a:rPr>
            <a:t>+</a:t>
          </a:r>
        </a:p>
        <a:p>
          <a:pPr algn="ctr" rtl="0">
            <a:defRPr sz="1000"/>
          </a:pPr>
          <a:r>
            <a:rPr lang="fr-FR" sz="1000" b="0" i="0" u="none" strike="noStrike" baseline="0">
              <a:solidFill>
                <a:srgbClr val="000000"/>
              </a:solidFill>
              <a:latin typeface="Arial"/>
              <a:cs typeface="Arial"/>
            </a:rPr>
            <a:t>Cotisations sociales imputées à la charge des employeurs</a:t>
          </a:r>
        </a:p>
      </xdr:txBody>
    </xdr:sp>
    <xdr:clientData/>
  </xdr:twoCellAnchor>
  <xdr:twoCellAnchor>
    <xdr:from>
      <xdr:col>3</xdr:col>
      <xdr:colOff>476250</xdr:colOff>
      <xdr:row>20</xdr:row>
      <xdr:rowOff>66675</xdr:rowOff>
    </xdr:from>
    <xdr:to>
      <xdr:col>3</xdr:col>
      <xdr:colOff>476250</xdr:colOff>
      <xdr:row>23</xdr:row>
      <xdr:rowOff>19050</xdr:rowOff>
    </xdr:to>
    <xdr:sp macro="" textlink="">
      <xdr:nvSpPr>
        <xdr:cNvPr id="20" name="Line 19"/>
        <xdr:cNvSpPr>
          <a:spLocks noChangeShapeType="1"/>
        </xdr:cNvSpPr>
      </xdr:nvSpPr>
      <xdr:spPr bwMode="auto">
        <a:xfrm>
          <a:off x="6096000" y="3305175"/>
          <a:ext cx="0" cy="438150"/>
        </a:xfrm>
        <a:prstGeom prst="line">
          <a:avLst/>
        </a:prstGeom>
        <a:noFill/>
        <a:ln w="9525">
          <a:solidFill>
            <a:schemeClr val="accent1"/>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66675</xdr:colOff>
      <xdr:row>20</xdr:row>
      <xdr:rowOff>85725</xdr:rowOff>
    </xdr:from>
    <xdr:to>
      <xdr:col>3</xdr:col>
      <xdr:colOff>447675</xdr:colOff>
      <xdr:row>23</xdr:row>
      <xdr:rowOff>9525</xdr:rowOff>
    </xdr:to>
    <xdr:sp macro="" textlink="">
      <xdr:nvSpPr>
        <xdr:cNvPr id="21" name="Line 20"/>
        <xdr:cNvSpPr>
          <a:spLocks noChangeShapeType="1"/>
        </xdr:cNvSpPr>
      </xdr:nvSpPr>
      <xdr:spPr bwMode="auto">
        <a:xfrm>
          <a:off x="3743325" y="3324225"/>
          <a:ext cx="2324100" cy="409575"/>
        </a:xfrm>
        <a:prstGeom prst="line">
          <a:avLst/>
        </a:prstGeom>
        <a:noFill/>
        <a:ln w="9525">
          <a:solidFill>
            <a:schemeClr val="accent1"/>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514350</xdr:colOff>
      <xdr:row>20</xdr:row>
      <xdr:rowOff>66675</xdr:rowOff>
    </xdr:from>
    <xdr:to>
      <xdr:col>4</xdr:col>
      <xdr:colOff>819150</xdr:colOff>
      <xdr:row>23</xdr:row>
      <xdr:rowOff>0</xdr:rowOff>
    </xdr:to>
    <xdr:sp macro="" textlink="">
      <xdr:nvSpPr>
        <xdr:cNvPr id="22" name="Line 21"/>
        <xdr:cNvSpPr>
          <a:spLocks noChangeShapeType="1"/>
        </xdr:cNvSpPr>
      </xdr:nvSpPr>
      <xdr:spPr bwMode="auto">
        <a:xfrm flipH="1">
          <a:off x="6134100" y="3305175"/>
          <a:ext cx="2352675" cy="419100"/>
        </a:xfrm>
        <a:prstGeom prst="line">
          <a:avLst/>
        </a:prstGeom>
        <a:noFill/>
        <a:ln w="9525">
          <a:solidFill>
            <a:schemeClr val="accent1"/>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0.xml><?xml version="1.0" encoding="utf-8"?>
<c:userShapes xmlns:c="http://schemas.openxmlformats.org/drawingml/2006/chart">
  <cdr:relSizeAnchor xmlns:cdr="http://schemas.openxmlformats.org/drawingml/2006/chartDrawing">
    <cdr:from>
      <cdr:x>0.00371</cdr:x>
      <cdr:y>0.04751</cdr:y>
    </cdr:from>
    <cdr:to>
      <cdr:x>0.19227</cdr:x>
      <cdr:y>0.10432</cdr:y>
    </cdr:to>
    <cdr:sp macro="" textlink="">
      <cdr:nvSpPr>
        <cdr:cNvPr id="80897" name="Text Box 1"/>
        <cdr:cNvSpPr txBox="1">
          <a:spLocks xmlns:a="http://schemas.openxmlformats.org/drawingml/2006/main" noChangeArrowheads="1"/>
        </cdr:cNvSpPr>
      </cdr:nvSpPr>
      <cdr:spPr bwMode="auto">
        <a:xfrm xmlns:a="http://schemas.openxmlformats.org/drawingml/2006/main">
          <a:off x="26721" y="171039"/>
          <a:ext cx="1357632" cy="20451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fr-FR" sz="800" b="0" i="0" u="none" strike="noStrike" baseline="0">
              <a:solidFill>
                <a:srgbClr val="000000"/>
              </a:solidFill>
              <a:latin typeface="Arial"/>
              <a:cs typeface="Arial"/>
            </a:rPr>
            <a:t>(en milliards d'euros)</a:t>
          </a:r>
        </a:p>
      </cdr:txBody>
    </cdr:sp>
  </cdr:relSizeAnchor>
  <cdr:relSizeAnchor xmlns:cdr="http://schemas.openxmlformats.org/drawingml/2006/chartDrawing">
    <cdr:from>
      <cdr:x>0.01165</cdr:x>
      <cdr:y>0.03427</cdr:y>
    </cdr:from>
    <cdr:to>
      <cdr:x>0.99629</cdr:x>
      <cdr:y>0.10679</cdr:y>
    </cdr:to>
    <cdr:sp macro="" textlink="">
      <cdr:nvSpPr>
        <cdr:cNvPr id="80898" name="Text Box 2"/>
        <cdr:cNvSpPr txBox="1">
          <a:spLocks xmlns:a="http://schemas.openxmlformats.org/drawingml/2006/main" noChangeArrowheads="1"/>
        </cdr:cNvSpPr>
      </cdr:nvSpPr>
      <cdr:spPr bwMode="auto">
        <a:xfrm xmlns:a="http://schemas.openxmlformats.org/drawingml/2006/main">
          <a:off x="83871" y="123381"/>
          <a:ext cx="7089408" cy="26107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fr-FR" sz="800" b="0" i="0" u="none" strike="noStrike" baseline="0">
              <a:solidFill>
                <a:srgbClr val="000000"/>
              </a:solidFill>
              <a:latin typeface="Arial"/>
              <a:cs typeface="Arial"/>
            </a:rPr>
            <a:t>Le pourcentage représente la part des dépenses de personnel dans l'ensemble des dépenses.</a:t>
          </a:r>
        </a:p>
      </cdr:txBody>
    </cdr:sp>
  </cdr:relSizeAnchor>
</c:userShapes>
</file>

<file path=xl/drawings/drawing2.xml><?xml version="1.0" encoding="utf-8"?>
<xdr:wsDr xmlns:xdr="http://schemas.openxmlformats.org/drawingml/2006/spreadsheetDrawing" xmlns:a="http://schemas.openxmlformats.org/drawingml/2006/main">
  <xdr:oneCellAnchor>
    <xdr:from>
      <xdr:col>7</xdr:col>
      <xdr:colOff>123825</xdr:colOff>
      <xdr:row>2</xdr:row>
      <xdr:rowOff>0</xdr:rowOff>
    </xdr:from>
    <xdr:ext cx="18531" cy="150619"/>
    <xdr:sp macro="" textlink="">
      <xdr:nvSpPr>
        <xdr:cNvPr id="4" name="Text Box 4"/>
        <xdr:cNvSpPr txBox="1">
          <a:spLocks noChangeArrowheads="1"/>
        </xdr:cNvSpPr>
      </xdr:nvSpPr>
      <xdr:spPr bwMode="auto">
        <a:xfrm>
          <a:off x="5457825" y="2724150"/>
          <a:ext cx="18531" cy="150619"/>
        </a:xfrm>
        <a:prstGeom prst="rect">
          <a:avLst/>
        </a:prstGeom>
        <a:solidFill>
          <a:schemeClr val="accent3">
            <a:lumMod val="60000"/>
            <a:lumOff val="40000"/>
          </a:schemeClr>
        </a:solidFill>
        <a:ln>
          <a:noFill/>
        </a:ln>
        <a:extLst/>
      </xdr:spPr>
      <xdr:txBody>
        <a:bodyPr wrap="none" lIns="18288" tIns="22860" rIns="0" bIns="0" anchor="t" upright="1">
          <a:spAutoFit/>
        </a:bodyPr>
        <a:lstStyle/>
        <a:p>
          <a:pPr algn="l" rtl="0">
            <a:lnSpc>
              <a:spcPts val="1100"/>
            </a:lnSpc>
            <a:defRPr sz="1000"/>
          </a:pPr>
          <a:endParaRPr lang="fr-FR" sz="800" b="0" i="0" u="none" strike="noStrike" baseline="0">
            <a:solidFill>
              <a:srgbClr val="000000"/>
            </a:solidFill>
            <a:latin typeface="Arial"/>
            <a:cs typeface="Arial"/>
          </a:endParaRPr>
        </a:p>
      </xdr:txBody>
    </xdr:sp>
    <xdr:clientData/>
  </xdr:oneCellAnchor>
  <xdr:twoCellAnchor>
    <xdr:from>
      <xdr:col>0</xdr:col>
      <xdr:colOff>295275</xdr:colOff>
      <xdr:row>2</xdr:row>
      <xdr:rowOff>57150</xdr:rowOff>
    </xdr:from>
    <xdr:to>
      <xdr:col>7</xdr:col>
      <xdr:colOff>704850</xdr:colOff>
      <xdr:row>26</xdr:row>
      <xdr:rowOff>180975</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657225</xdr:colOff>
      <xdr:row>5</xdr:row>
      <xdr:rowOff>85725</xdr:rowOff>
    </xdr:from>
    <xdr:to>
      <xdr:col>7</xdr:col>
      <xdr:colOff>180975</xdr:colOff>
      <xdr:row>24</xdr:row>
      <xdr:rowOff>28575</xdr:rowOff>
    </xdr:to>
    <xdr:sp macro="" textlink="">
      <xdr:nvSpPr>
        <xdr:cNvPr id="6" name="AutoShape 3"/>
        <xdr:cNvSpPr>
          <a:spLocks/>
        </xdr:cNvSpPr>
      </xdr:nvSpPr>
      <xdr:spPr bwMode="auto">
        <a:xfrm>
          <a:off x="5229225" y="7439025"/>
          <a:ext cx="285750" cy="3562350"/>
        </a:xfrm>
        <a:prstGeom prst="rightBrace">
          <a:avLst>
            <a:gd name="adj1" fmla="val 74722"/>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oneCellAnchor>
    <xdr:from>
      <xdr:col>7</xdr:col>
      <xdr:colOff>123825</xdr:colOff>
      <xdr:row>13</xdr:row>
      <xdr:rowOff>57150</xdr:rowOff>
    </xdr:from>
    <xdr:ext cx="1707262" cy="305212"/>
    <xdr:sp macro="" textlink="">
      <xdr:nvSpPr>
        <xdr:cNvPr id="7" name="Text Box 4"/>
        <xdr:cNvSpPr txBox="1">
          <a:spLocks noChangeArrowheads="1"/>
        </xdr:cNvSpPr>
      </xdr:nvSpPr>
      <xdr:spPr bwMode="auto">
        <a:xfrm>
          <a:off x="5457825" y="2724150"/>
          <a:ext cx="1707262" cy="305212"/>
        </a:xfrm>
        <a:prstGeom prst="rect">
          <a:avLst/>
        </a:prstGeom>
        <a:solidFill>
          <a:schemeClr val="accent3">
            <a:lumMod val="60000"/>
            <a:lumOff val="40000"/>
          </a:schemeClr>
        </a:solidFill>
        <a:ln>
          <a:noFill/>
        </a:ln>
        <a:extLst/>
      </xdr:spPr>
      <xdr:txBody>
        <a:bodyPr wrap="none" lIns="18288" tIns="22860" rIns="0" bIns="0" anchor="t" upright="1">
          <a:spAutoFit/>
        </a:bodyPr>
        <a:lstStyle/>
        <a:p>
          <a:pPr algn="l" rtl="0">
            <a:lnSpc>
              <a:spcPts val="1100"/>
            </a:lnSpc>
            <a:defRPr sz="1000"/>
          </a:pPr>
          <a:r>
            <a:rPr lang="fr-FR" sz="800" b="0" i="0" u="none" strike="noStrike" baseline="0">
              <a:solidFill>
                <a:srgbClr val="000000"/>
              </a:solidFill>
              <a:latin typeface="Arial"/>
              <a:cs typeface="Arial"/>
            </a:rPr>
            <a:t>Les dépenses de personnel  de l'État</a:t>
          </a:r>
        </a:p>
        <a:p>
          <a:pPr algn="l" rtl="0">
            <a:lnSpc>
              <a:spcPts val="1100"/>
            </a:lnSpc>
            <a:defRPr sz="1000"/>
          </a:pPr>
          <a:r>
            <a:rPr lang="fr-FR" sz="800" b="0" i="0" u="none" strike="noStrike" baseline="0">
              <a:solidFill>
                <a:srgbClr val="000000"/>
              </a:solidFill>
              <a:latin typeface="Arial"/>
              <a:cs typeface="Arial"/>
            </a:rPr>
            <a:t>ont représenté 5,6 % du PIB en 2017</a:t>
          </a:r>
        </a:p>
      </xdr:txBody>
    </xdr:sp>
    <xdr:clientData/>
  </xdr:oneCellAnchor>
</xdr:wsDr>
</file>

<file path=xl/drawings/drawing3.xml><?xml version="1.0" encoding="utf-8"?>
<c:userShapes xmlns:c="http://schemas.openxmlformats.org/drawingml/2006/chart">
  <cdr:relSizeAnchor xmlns:cdr="http://schemas.openxmlformats.org/drawingml/2006/chartDrawing">
    <cdr:from>
      <cdr:x>0.04294</cdr:x>
      <cdr:y>0.86722</cdr:y>
    </cdr:from>
    <cdr:to>
      <cdr:x>0.31782</cdr:x>
      <cdr:y>0.96335</cdr:y>
    </cdr:to>
    <cdr:sp macro="" textlink="">
      <cdr:nvSpPr>
        <cdr:cNvPr id="2050" name="Text Box 2"/>
        <cdr:cNvSpPr txBox="1">
          <a:spLocks xmlns:a="http://schemas.openxmlformats.org/drawingml/2006/main" noChangeArrowheads="1"/>
        </cdr:cNvSpPr>
      </cdr:nvSpPr>
      <cdr:spPr bwMode="auto">
        <a:xfrm xmlns:a="http://schemas.openxmlformats.org/drawingml/2006/main">
          <a:off x="246629" y="4022744"/>
          <a:ext cx="1578794" cy="445915"/>
        </a:xfrm>
        <a:prstGeom xmlns:a="http://schemas.openxmlformats.org/drawingml/2006/main" prst="rect">
          <a:avLst/>
        </a:prstGeom>
        <a:solidFill xmlns:a="http://schemas.openxmlformats.org/drawingml/2006/main">
          <a:schemeClr val="accent3">
            <a:lumMod val="60000"/>
            <a:lumOff val="40000"/>
          </a:schemeClr>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90000" tIns="46800" rIns="90000" bIns="46800" anchor="ctr" upright="1"/>
        <a:lstStyle xmlns:a="http://schemas.openxmlformats.org/drawingml/2006/main"/>
        <a:p xmlns:a="http://schemas.openxmlformats.org/drawingml/2006/main">
          <a:pPr algn="l" rtl="0">
            <a:defRPr sz="1000"/>
          </a:pPr>
          <a:r>
            <a:rPr lang="fr-FR" sz="800" b="1" i="0" u="none" strike="noStrike" baseline="0">
              <a:solidFill>
                <a:srgbClr val="000000"/>
              </a:solidFill>
              <a:latin typeface="Arial"/>
              <a:cs typeface="Arial"/>
            </a:rPr>
            <a:t>Total du budget de l'État : 326,38 milliards d'euros</a:t>
          </a: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11</xdr:col>
      <xdr:colOff>533400</xdr:colOff>
      <xdr:row>21</xdr:row>
      <xdr:rowOff>38100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66674</xdr:colOff>
      <xdr:row>1</xdr:row>
      <xdr:rowOff>95250</xdr:rowOff>
    </xdr:from>
    <xdr:to>
      <xdr:col>9</xdr:col>
      <xdr:colOff>408674</xdr:colOff>
      <xdr:row>23</xdr:row>
      <xdr:rowOff>132900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0.04178</cdr:x>
      <cdr:y>0.01385</cdr:y>
    </cdr:from>
    <cdr:to>
      <cdr:x>0.23524</cdr:x>
      <cdr:y>0.05809</cdr:y>
    </cdr:to>
    <cdr:sp macro="" textlink="">
      <cdr:nvSpPr>
        <cdr:cNvPr id="76801" name="Text Box 1"/>
        <cdr:cNvSpPr txBox="1">
          <a:spLocks xmlns:a="http://schemas.openxmlformats.org/drawingml/2006/main" noChangeArrowheads="1"/>
        </cdr:cNvSpPr>
      </cdr:nvSpPr>
      <cdr:spPr bwMode="auto">
        <a:xfrm xmlns:a="http://schemas.openxmlformats.org/drawingml/2006/main">
          <a:off x="241548" y="50800"/>
          <a:ext cx="1103811" cy="15211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fr-FR" sz="800" b="0" i="0" u="none" strike="noStrike" baseline="0">
              <a:solidFill>
                <a:srgbClr val="000000"/>
              </a:solidFill>
              <a:latin typeface="Arial"/>
              <a:cs typeface="Arial"/>
            </a:rPr>
            <a:t>(Base 100 en 1990)</a:t>
          </a:r>
        </a:p>
      </cdr:txBody>
    </cdr:sp>
  </cdr:relSizeAnchor>
</c:userShapes>
</file>

<file path=xl/drawings/drawing7.xml><?xml version="1.0" encoding="utf-8"?>
<xdr:wsDr xmlns:xdr="http://schemas.openxmlformats.org/drawingml/2006/spreadsheetDrawing" xmlns:a="http://schemas.openxmlformats.org/drawingml/2006/main">
  <xdr:absoluteAnchor>
    <xdr:pos x="228600" y="800100"/>
    <xdr:ext cx="6819900" cy="3619500"/>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0.00883</cdr:x>
      <cdr:y>0.15004</cdr:y>
    </cdr:from>
    <cdr:to>
      <cdr:x>0.20195</cdr:x>
      <cdr:y>0.20453</cdr:y>
    </cdr:to>
    <cdr:sp macro="" textlink="">
      <cdr:nvSpPr>
        <cdr:cNvPr id="78849" name="Text Box 1"/>
        <cdr:cNvSpPr txBox="1">
          <a:spLocks xmlns:a="http://schemas.openxmlformats.org/drawingml/2006/main" noChangeArrowheads="1"/>
        </cdr:cNvSpPr>
      </cdr:nvSpPr>
      <cdr:spPr bwMode="auto">
        <a:xfrm xmlns:a="http://schemas.openxmlformats.org/drawingml/2006/main">
          <a:off x="60373" y="460494"/>
          <a:ext cx="1250823" cy="1660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fr-FR" sz="800" b="0" i="0" u="none" strike="noStrike" baseline="0">
              <a:solidFill>
                <a:srgbClr val="000000"/>
              </a:solidFill>
              <a:latin typeface="Arial"/>
              <a:cs typeface="Arial"/>
            </a:rPr>
            <a:t>(en milliards d'euros)</a:t>
          </a:r>
        </a:p>
      </cdr:txBody>
    </cdr:sp>
  </cdr:relSizeAnchor>
  <cdr:relSizeAnchor xmlns:cdr="http://schemas.openxmlformats.org/drawingml/2006/chartDrawing">
    <cdr:from>
      <cdr:x>0.00883</cdr:x>
      <cdr:y>0.09991</cdr:y>
    </cdr:from>
    <cdr:to>
      <cdr:x>0.99265</cdr:x>
      <cdr:y>0.1498</cdr:y>
    </cdr:to>
    <cdr:sp macro="" textlink="">
      <cdr:nvSpPr>
        <cdr:cNvPr id="78850" name="Text Box 2"/>
        <cdr:cNvSpPr txBox="1">
          <a:spLocks xmlns:a="http://schemas.openxmlformats.org/drawingml/2006/main" noChangeArrowheads="1"/>
        </cdr:cNvSpPr>
      </cdr:nvSpPr>
      <cdr:spPr bwMode="auto">
        <a:xfrm xmlns:a="http://schemas.openxmlformats.org/drawingml/2006/main">
          <a:off x="60373" y="307689"/>
          <a:ext cx="6372177" cy="15206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fr-FR" sz="800" b="0" i="0" u="none" strike="noStrike" baseline="0">
              <a:solidFill>
                <a:srgbClr val="000000"/>
              </a:solidFill>
              <a:latin typeface="Arial"/>
              <a:cs typeface="Arial"/>
            </a:rPr>
            <a:t>Le pourcentage représente la part des dépenses de personnel dans l'ensemble des dépenses.</a:t>
          </a:r>
        </a:p>
      </cdr:txBody>
    </cdr:sp>
  </cdr:relSizeAnchor>
  <cdr:relSizeAnchor xmlns:cdr="http://schemas.openxmlformats.org/drawingml/2006/chartDrawing">
    <cdr:from>
      <cdr:x>0.00883</cdr:x>
      <cdr:y>0.15004</cdr:y>
    </cdr:from>
    <cdr:to>
      <cdr:x>0.20195</cdr:x>
      <cdr:y>0.20453</cdr:y>
    </cdr:to>
    <cdr:sp macro="" textlink="">
      <cdr:nvSpPr>
        <cdr:cNvPr id="2" name="Text Box 1"/>
        <cdr:cNvSpPr txBox="1">
          <a:spLocks xmlns:a="http://schemas.openxmlformats.org/drawingml/2006/main" noChangeArrowheads="1"/>
        </cdr:cNvSpPr>
      </cdr:nvSpPr>
      <cdr:spPr bwMode="auto">
        <a:xfrm xmlns:a="http://schemas.openxmlformats.org/drawingml/2006/main">
          <a:off x="60373" y="460494"/>
          <a:ext cx="1250823" cy="1660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fr-FR" sz="800" b="0" i="0" u="none" strike="noStrike" baseline="0">
              <a:solidFill>
                <a:srgbClr val="000000"/>
              </a:solidFill>
              <a:latin typeface="Arial"/>
              <a:cs typeface="Arial"/>
            </a:rPr>
            <a:t>(en milliards d'euros)</a:t>
          </a:r>
        </a:p>
      </cdr:txBody>
    </cdr:sp>
  </cdr:relSizeAnchor>
  <cdr:relSizeAnchor xmlns:cdr="http://schemas.openxmlformats.org/drawingml/2006/chartDrawing">
    <cdr:from>
      <cdr:x>0.00883</cdr:x>
      <cdr:y>0.09991</cdr:y>
    </cdr:from>
    <cdr:to>
      <cdr:x>0.99265</cdr:x>
      <cdr:y>0.1498</cdr:y>
    </cdr:to>
    <cdr:sp macro="" textlink="">
      <cdr:nvSpPr>
        <cdr:cNvPr id="3" name="Text Box 2"/>
        <cdr:cNvSpPr txBox="1">
          <a:spLocks xmlns:a="http://schemas.openxmlformats.org/drawingml/2006/main" noChangeArrowheads="1"/>
        </cdr:cNvSpPr>
      </cdr:nvSpPr>
      <cdr:spPr bwMode="auto">
        <a:xfrm xmlns:a="http://schemas.openxmlformats.org/drawingml/2006/main">
          <a:off x="60373" y="307689"/>
          <a:ext cx="6372177" cy="15206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fr-FR" sz="800" b="0" i="0" u="none" strike="noStrike" baseline="0">
              <a:solidFill>
                <a:srgbClr val="000000"/>
              </a:solidFill>
              <a:latin typeface="Arial"/>
              <a:cs typeface="Arial"/>
            </a:rPr>
            <a:t>Le pourcentage représente la part des dépenses de personnel dans l'ensemble des dépenses.</a:t>
          </a:r>
        </a:p>
      </cdr:txBody>
    </cdr:sp>
  </cdr:relSizeAnchor>
</c:userShapes>
</file>

<file path=xl/drawings/drawing9.xml><?xml version="1.0" encoding="utf-8"?>
<xdr:wsDr xmlns:xdr="http://schemas.openxmlformats.org/drawingml/2006/spreadsheetDrawing" xmlns:a="http://schemas.openxmlformats.org/drawingml/2006/main">
  <xdr:oneCellAnchor>
    <xdr:from>
      <xdr:col>0</xdr:col>
      <xdr:colOff>76200</xdr:colOff>
      <xdr:row>3</xdr:row>
      <xdr:rowOff>66674</xdr:rowOff>
    </xdr:from>
    <xdr:ext cx="7200000" cy="3600000"/>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T6-1_Depenses-de-personnel-FP(F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éma compta nat"/>
      <sheetName val="origine schéma"/>
      <sheetName val="6.1.1 dép pers État RA"/>
      <sheetName val="6.1.1 dép pers État web"/>
      <sheetName val="origine 6.1.1"/>
      <sheetName val="6.1.2 dép pers budget RA"/>
      <sheetName val="6.1.2 dép pers budget web"/>
      <sheetName val="source 6.1.2 RA"/>
      <sheetName val="origine 6.1.2"/>
      <sheetName val="6.1.3 compos dep FPE RA"/>
      <sheetName val="6.1.3 compos dep FPE web"/>
      <sheetName val="source 6.1.3 RA"/>
      <sheetName val="origine 6.1.3"/>
      <sheetName val="6.1.4 rému activité FPE RA"/>
      <sheetName val="6.1.4 rému activité FPE web"/>
      <sheetName val="6.1.5 évol dép pers APU web2"/>
      <sheetName val="6.1.5 évol dép pers APU RA"/>
      <sheetName val="6.1.5 évol dép pers APU web"/>
      <sheetName val="source 6.1.5 dep pers APU"/>
      <sheetName val="origine 6.1.5 (2)"/>
      <sheetName val="6.1.6 poids rému budget APU"/>
      <sheetName val="6.1.6 poids rému budget APU web"/>
      <sheetName val="source 6.1.6"/>
      <sheetName val="origine 6.1.6 (2)"/>
      <sheetName val="6.1.7 évol dép colloc RA-ESL"/>
      <sheetName val="6.1.7 évol dép colloc web"/>
      <sheetName val="source 6.1.7 évol dép colloc"/>
      <sheetName val="origine 6.1.7 (2)"/>
      <sheetName val="6.1.8 dép colloc gfp RA-ESL"/>
      <sheetName val="6.1.8 dép colloc gfp web"/>
      <sheetName val="source 6.1.8 dep colloc gfp-ESL"/>
      <sheetName val="origine 6.1.8 (2)"/>
      <sheetName val="6.1.9 évol dép EPS RA-ESL"/>
      <sheetName val="6.1.9 évol dép EPS web"/>
      <sheetName val="source 6.1.9 évol dép EPS"/>
      <sheetName val="origine 6.1.9 (2)"/>
      <sheetName val="6.1.10 évol dép EPS RA-ESL"/>
      <sheetName val="6.1.10 évol dép EPS web"/>
      <sheetName val="source 6.1.10-ESL"/>
      <sheetName val="origine 6.1.10 (2)"/>
      <sheetName val="origine 6.1.4"/>
      <sheetName val="origine 6.1.5"/>
      <sheetName val="origine 6.1.6"/>
      <sheetName val="origine 6.1.7"/>
      <sheetName val="origine 6.1.8"/>
      <sheetName val="origine 6.1.9"/>
      <sheetName val="origine 6.1.1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ow r="4">
          <cell r="I4">
            <v>0.52200000000000002</v>
          </cell>
        </row>
        <row r="5">
          <cell r="I5">
            <v>5.2069999999999999</v>
          </cell>
        </row>
        <row r="6">
          <cell r="I6">
            <v>25.998999999999999</v>
          </cell>
        </row>
        <row r="7">
          <cell r="I7">
            <v>2.815251108</v>
          </cell>
        </row>
        <row r="8">
          <cell r="I8">
            <v>34.543251108</v>
          </cell>
        </row>
        <row r="9">
          <cell r="I9">
            <v>151.18817331099999</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hyperlink" Target="http://www.insee.fr/fr/themes/tableau.asp?reg_id=0&amp;ref_id=NATTEF08335"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2" Type="http://schemas.openxmlformats.org/officeDocument/2006/relationships/hyperlink" Target="http://www.insee.fr/fr/themes/theme.asp?theme=16&amp;sous_theme=3.2" TargetMode="External"/><Relationship Id="rId1" Type="http://schemas.openxmlformats.org/officeDocument/2006/relationships/hyperlink" Target="http://www.insee.fr/fr/themes/comptes-nationaux/tableau.asp?sous_theme=1&amp;xml=t_1101"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2.xml.rels><?xml version="1.0" encoding="UTF-8" standalone="yes"?>
<Relationships xmlns="http://schemas.openxmlformats.org/package/2006/relationships"><Relationship Id="rId1" Type="http://schemas.openxmlformats.org/officeDocument/2006/relationships/hyperlink" Target="http://www.insee.fr/fr/themes/tableau.asp?reg_id=0&amp;ref_id=NATTEF08335" TargetMode="External"/></Relationships>
</file>

<file path=xl/worksheets/_rels/sheet43.xml.rels><?xml version="1.0" encoding="UTF-8" standalone="yes"?>
<Relationships xmlns="http://schemas.openxmlformats.org/package/2006/relationships"><Relationship Id="rId2" Type="http://schemas.openxmlformats.org/officeDocument/2006/relationships/hyperlink" Target="http://www.insee.fr/fr/themes/theme.asp?theme=16&amp;sous_theme=3.2" TargetMode="External"/><Relationship Id="rId1" Type="http://schemas.openxmlformats.org/officeDocument/2006/relationships/hyperlink" Target="http://www.insee.fr/fr/themes/comptes-nationaux/tableau.asp?sous_theme=1&amp;xml=t_1101"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hyperlink" Target="http://www.insee.fr/fr/themes/comptes-nationaux/tableau.asp?sous_theme=1&amp;xml=t_11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workbookViewId="0">
      <selection activeCell="A2" sqref="A2:H38"/>
    </sheetView>
  </sheetViews>
  <sheetFormatPr baseColWidth="10" defaultRowHeight="12.75" x14ac:dyDescent="0.2"/>
  <cols>
    <col min="1" max="1" width="24.28515625" style="2" customWidth="1"/>
    <col min="2" max="2" width="30.85546875" style="2" bestFit="1" customWidth="1"/>
    <col min="3" max="3" width="29.140625" style="2" bestFit="1" customWidth="1"/>
    <col min="4" max="4" width="30.7109375" style="2" bestFit="1" customWidth="1"/>
    <col min="5" max="5" width="45.140625" style="2" bestFit="1" customWidth="1"/>
    <col min="6" max="6" width="14.5703125" style="2" bestFit="1" customWidth="1"/>
    <col min="7" max="7" width="8.42578125" style="2" customWidth="1"/>
    <col min="8" max="8" width="11.42578125" style="2" hidden="1" customWidth="1"/>
    <col min="9" max="256" width="11.42578125" style="2"/>
    <col min="257" max="257" width="24.28515625" style="2" customWidth="1"/>
    <col min="258" max="258" width="30.85546875" style="2" bestFit="1" customWidth="1"/>
    <col min="259" max="259" width="29.140625" style="2" bestFit="1" customWidth="1"/>
    <col min="260" max="260" width="30.7109375" style="2" bestFit="1" customWidth="1"/>
    <col min="261" max="261" width="45.140625" style="2" bestFit="1" customWidth="1"/>
    <col min="262" max="262" width="14.5703125" style="2" bestFit="1" customWidth="1"/>
    <col min="263" max="263" width="8.42578125" style="2" customWidth="1"/>
    <col min="264" max="264" width="0" style="2" hidden="1" customWidth="1"/>
    <col min="265" max="512" width="11.42578125" style="2"/>
    <col min="513" max="513" width="24.28515625" style="2" customWidth="1"/>
    <col min="514" max="514" width="30.85546875" style="2" bestFit="1" customWidth="1"/>
    <col min="515" max="515" width="29.140625" style="2" bestFit="1" customWidth="1"/>
    <col min="516" max="516" width="30.7109375" style="2" bestFit="1" customWidth="1"/>
    <col min="517" max="517" width="45.140625" style="2" bestFit="1" customWidth="1"/>
    <col min="518" max="518" width="14.5703125" style="2" bestFit="1" customWidth="1"/>
    <col min="519" max="519" width="8.42578125" style="2" customWidth="1"/>
    <col min="520" max="520" width="0" style="2" hidden="1" customWidth="1"/>
    <col min="521" max="768" width="11.42578125" style="2"/>
    <col min="769" max="769" width="24.28515625" style="2" customWidth="1"/>
    <col min="770" max="770" width="30.85546875" style="2" bestFit="1" customWidth="1"/>
    <col min="771" max="771" width="29.140625" style="2" bestFit="1" customWidth="1"/>
    <col min="772" max="772" width="30.7109375" style="2" bestFit="1" customWidth="1"/>
    <col min="773" max="773" width="45.140625" style="2" bestFit="1" customWidth="1"/>
    <col min="774" max="774" width="14.5703125" style="2" bestFit="1" customWidth="1"/>
    <col min="775" max="775" width="8.42578125" style="2" customWidth="1"/>
    <col min="776" max="776" width="0" style="2" hidden="1" customWidth="1"/>
    <col min="777" max="1024" width="11.42578125" style="2"/>
    <col min="1025" max="1025" width="24.28515625" style="2" customWidth="1"/>
    <col min="1026" max="1026" width="30.85546875" style="2" bestFit="1" customWidth="1"/>
    <col min="1027" max="1027" width="29.140625" style="2" bestFit="1" customWidth="1"/>
    <col min="1028" max="1028" width="30.7109375" style="2" bestFit="1" customWidth="1"/>
    <col min="1029" max="1029" width="45.140625" style="2" bestFit="1" customWidth="1"/>
    <col min="1030" max="1030" width="14.5703125" style="2" bestFit="1" customWidth="1"/>
    <col min="1031" max="1031" width="8.42578125" style="2" customWidth="1"/>
    <col min="1032" max="1032" width="0" style="2" hidden="1" customWidth="1"/>
    <col min="1033" max="1280" width="11.42578125" style="2"/>
    <col min="1281" max="1281" width="24.28515625" style="2" customWidth="1"/>
    <col min="1282" max="1282" width="30.85546875" style="2" bestFit="1" customWidth="1"/>
    <col min="1283" max="1283" width="29.140625" style="2" bestFit="1" customWidth="1"/>
    <col min="1284" max="1284" width="30.7109375" style="2" bestFit="1" customWidth="1"/>
    <col min="1285" max="1285" width="45.140625" style="2" bestFit="1" customWidth="1"/>
    <col min="1286" max="1286" width="14.5703125" style="2" bestFit="1" customWidth="1"/>
    <col min="1287" max="1287" width="8.42578125" style="2" customWidth="1"/>
    <col min="1288" max="1288" width="0" style="2" hidden="1" customWidth="1"/>
    <col min="1289" max="1536" width="11.42578125" style="2"/>
    <col min="1537" max="1537" width="24.28515625" style="2" customWidth="1"/>
    <col min="1538" max="1538" width="30.85546875" style="2" bestFit="1" customWidth="1"/>
    <col min="1539" max="1539" width="29.140625" style="2" bestFit="1" customWidth="1"/>
    <col min="1540" max="1540" width="30.7109375" style="2" bestFit="1" customWidth="1"/>
    <col min="1541" max="1541" width="45.140625" style="2" bestFit="1" customWidth="1"/>
    <col min="1542" max="1542" width="14.5703125" style="2" bestFit="1" customWidth="1"/>
    <col min="1543" max="1543" width="8.42578125" style="2" customWidth="1"/>
    <col min="1544" max="1544" width="0" style="2" hidden="1" customWidth="1"/>
    <col min="1545" max="1792" width="11.42578125" style="2"/>
    <col min="1793" max="1793" width="24.28515625" style="2" customWidth="1"/>
    <col min="1794" max="1794" width="30.85546875" style="2" bestFit="1" customWidth="1"/>
    <col min="1795" max="1795" width="29.140625" style="2" bestFit="1" customWidth="1"/>
    <col min="1796" max="1796" width="30.7109375" style="2" bestFit="1" customWidth="1"/>
    <col min="1797" max="1797" width="45.140625" style="2" bestFit="1" customWidth="1"/>
    <col min="1798" max="1798" width="14.5703125" style="2" bestFit="1" customWidth="1"/>
    <col min="1799" max="1799" width="8.42578125" style="2" customWidth="1"/>
    <col min="1800" max="1800" width="0" style="2" hidden="1" customWidth="1"/>
    <col min="1801" max="2048" width="11.42578125" style="2"/>
    <col min="2049" max="2049" width="24.28515625" style="2" customWidth="1"/>
    <col min="2050" max="2050" width="30.85546875" style="2" bestFit="1" customWidth="1"/>
    <col min="2051" max="2051" width="29.140625" style="2" bestFit="1" customWidth="1"/>
    <col min="2052" max="2052" width="30.7109375" style="2" bestFit="1" customWidth="1"/>
    <col min="2053" max="2053" width="45.140625" style="2" bestFit="1" customWidth="1"/>
    <col min="2054" max="2054" width="14.5703125" style="2" bestFit="1" customWidth="1"/>
    <col min="2055" max="2055" width="8.42578125" style="2" customWidth="1"/>
    <col min="2056" max="2056" width="0" style="2" hidden="1" customWidth="1"/>
    <col min="2057" max="2304" width="11.42578125" style="2"/>
    <col min="2305" max="2305" width="24.28515625" style="2" customWidth="1"/>
    <col min="2306" max="2306" width="30.85546875" style="2" bestFit="1" customWidth="1"/>
    <col min="2307" max="2307" width="29.140625" style="2" bestFit="1" customWidth="1"/>
    <col min="2308" max="2308" width="30.7109375" style="2" bestFit="1" customWidth="1"/>
    <col min="2309" max="2309" width="45.140625" style="2" bestFit="1" customWidth="1"/>
    <col min="2310" max="2310" width="14.5703125" style="2" bestFit="1" customWidth="1"/>
    <col min="2311" max="2311" width="8.42578125" style="2" customWidth="1"/>
    <col min="2312" max="2312" width="0" style="2" hidden="1" customWidth="1"/>
    <col min="2313" max="2560" width="11.42578125" style="2"/>
    <col min="2561" max="2561" width="24.28515625" style="2" customWidth="1"/>
    <col min="2562" max="2562" width="30.85546875" style="2" bestFit="1" customWidth="1"/>
    <col min="2563" max="2563" width="29.140625" style="2" bestFit="1" customWidth="1"/>
    <col min="2564" max="2564" width="30.7109375" style="2" bestFit="1" customWidth="1"/>
    <col min="2565" max="2565" width="45.140625" style="2" bestFit="1" customWidth="1"/>
    <col min="2566" max="2566" width="14.5703125" style="2" bestFit="1" customWidth="1"/>
    <col min="2567" max="2567" width="8.42578125" style="2" customWidth="1"/>
    <col min="2568" max="2568" width="0" style="2" hidden="1" customWidth="1"/>
    <col min="2569" max="2816" width="11.42578125" style="2"/>
    <col min="2817" max="2817" width="24.28515625" style="2" customWidth="1"/>
    <col min="2818" max="2818" width="30.85546875" style="2" bestFit="1" customWidth="1"/>
    <col min="2819" max="2819" width="29.140625" style="2" bestFit="1" customWidth="1"/>
    <col min="2820" max="2820" width="30.7109375" style="2" bestFit="1" customWidth="1"/>
    <col min="2821" max="2821" width="45.140625" style="2" bestFit="1" customWidth="1"/>
    <col min="2822" max="2822" width="14.5703125" style="2" bestFit="1" customWidth="1"/>
    <col min="2823" max="2823" width="8.42578125" style="2" customWidth="1"/>
    <col min="2824" max="2824" width="0" style="2" hidden="1" customWidth="1"/>
    <col min="2825" max="3072" width="11.42578125" style="2"/>
    <col min="3073" max="3073" width="24.28515625" style="2" customWidth="1"/>
    <col min="3074" max="3074" width="30.85546875" style="2" bestFit="1" customWidth="1"/>
    <col min="3075" max="3075" width="29.140625" style="2" bestFit="1" customWidth="1"/>
    <col min="3076" max="3076" width="30.7109375" style="2" bestFit="1" customWidth="1"/>
    <col min="3077" max="3077" width="45.140625" style="2" bestFit="1" customWidth="1"/>
    <col min="3078" max="3078" width="14.5703125" style="2" bestFit="1" customWidth="1"/>
    <col min="3079" max="3079" width="8.42578125" style="2" customWidth="1"/>
    <col min="3080" max="3080" width="0" style="2" hidden="1" customWidth="1"/>
    <col min="3081" max="3328" width="11.42578125" style="2"/>
    <col min="3329" max="3329" width="24.28515625" style="2" customWidth="1"/>
    <col min="3330" max="3330" width="30.85546875" style="2" bestFit="1" customWidth="1"/>
    <col min="3331" max="3331" width="29.140625" style="2" bestFit="1" customWidth="1"/>
    <col min="3332" max="3332" width="30.7109375" style="2" bestFit="1" customWidth="1"/>
    <col min="3333" max="3333" width="45.140625" style="2" bestFit="1" customWidth="1"/>
    <col min="3334" max="3334" width="14.5703125" style="2" bestFit="1" customWidth="1"/>
    <col min="3335" max="3335" width="8.42578125" style="2" customWidth="1"/>
    <col min="3336" max="3336" width="0" style="2" hidden="1" customWidth="1"/>
    <col min="3337" max="3584" width="11.42578125" style="2"/>
    <col min="3585" max="3585" width="24.28515625" style="2" customWidth="1"/>
    <col min="3586" max="3586" width="30.85546875" style="2" bestFit="1" customWidth="1"/>
    <col min="3587" max="3587" width="29.140625" style="2" bestFit="1" customWidth="1"/>
    <col min="3588" max="3588" width="30.7109375" style="2" bestFit="1" customWidth="1"/>
    <col min="3589" max="3589" width="45.140625" style="2" bestFit="1" customWidth="1"/>
    <col min="3590" max="3590" width="14.5703125" style="2" bestFit="1" customWidth="1"/>
    <col min="3591" max="3591" width="8.42578125" style="2" customWidth="1"/>
    <col min="3592" max="3592" width="0" style="2" hidden="1" customWidth="1"/>
    <col min="3593" max="3840" width="11.42578125" style="2"/>
    <col min="3841" max="3841" width="24.28515625" style="2" customWidth="1"/>
    <col min="3842" max="3842" width="30.85546875" style="2" bestFit="1" customWidth="1"/>
    <col min="3843" max="3843" width="29.140625" style="2" bestFit="1" customWidth="1"/>
    <col min="3844" max="3844" width="30.7109375" style="2" bestFit="1" customWidth="1"/>
    <col min="3845" max="3845" width="45.140625" style="2" bestFit="1" customWidth="1"/>
    <col min="3846" max="3846" width="14.5703125" style="2" bestFit="1" customWidth="1"/>
    <col min="3847" max="3847" width="8.42578125" style="2" customWidth="1"/>
    <col min="3848" max="3848" width="0" style="2" hidden="1" customWidth="1"/>
    <col min="3849" max="4096" width="11.42578125" style="2"/>
    <col min="4097" max="4097" width="24.28515625" style="2" customWidth="1"/>
    <col min="4098" max="4098" width="30.85546875" style="2" bestFit="1" customWidth="1"/>
    <col min="4099" max="4099" width="29.140625" style="2" bestFit="1" customWidth="1"/>
    <col min="4100" max="4100" width="30.7109375" style="2" bestFit="1" customWidth="1"/>
    <col min="4101" max="4101" width="45.140625" style="2" bestFit="1" customWidth="1"/>
    <col min="4102" max="4102" width="14.5703125" style="2" bestFit="1" customWidth="1"/>
    <col min="4103" max="4103" width="8.42578125" style="2" customWidth="1"/>
    <col min="4104" max="4104" width="0" style="2" hidden="1" customWidth="1"/>
    <col min="4105" max="4352" width="11.42578125" style="2"/>
    <col min="4353" max="4353" width="24.28515625" style="2" customWidth="1"/>
    <col min="4354" max="4354" width="30.85546875" style="2" bestFit="1" customWidth="1"/>
    <col min="4355" max="4355" width="29.140625" style="2" bestFit="1" customWidth="1"/>
    <col min="4356" max="4356" width="30.7109375" style="2" bestFit="1" customWidth="1"/>
    <col min="4357" max="4357" width="45.140625" style="2" bestFit="1" customWidth="1"/>
    <col min="4358" max="4358" width="14.5703125" style="2" bestFit="1" customWidth="1"/>
    <col min="4359" max="4359" width="8.42578125" style="2" customWidth="1"/>
    <col min="4360" max="4360" width="0" style="2" hidden="1" customWidth="1"/>
    <col min="4361" max="4608" width="11.42578125" style="2"/>
    <col min="4609" max="4609" width="24.28515625" style="2" customWidth="1"/>
    <col min="4610" max="4610" width="30.85546875" style="2" bestFit="1" customWidth="1"/>
    <col min="4611" max="4611" width="29.140625" style="2" bestFit="1" customWidth="1"/>
    <col min="4612" max="4612" width="30.7109375" style="2" bestFit="1" customWidth="1"/>
    <col min="4613" max="4613" width="45.140625" style="2" bestFit="1" customWidth="1"/>
    <col min="4614" max="4614" width="14.5703125" style="2" bestFit="1" customWidth="1"/>
    <col min="4615" max="4615" width="8.42578125" style="2" customWidth="1"/>
    <col min="4616" max="4616" width="0" style="2" hidden="1" customWidth="1"/>
    <col min="4617" max="4864" width="11.42578125" style="2"/>
    <col min="4865" max="4865" width="24.28515625" style="2" customWidth="1"/>
    <col min="4866" max="4866" width="30.85546875" style="2" bestFit="1" customWidth="1"/>
    <col min="4867" max="4867" width="29.140625" style="2" bestFit="1" customWidth="1"/>
    <col min="4868" max="4868" width="30.7109375" style="2" bestFit="1" customWidth="1"/>
    <col min="4869" max="4869" width="45.140625" style="2" bestFit="1" customWidth="1"/>
    <col min="4870" max="4870" width="14.5703125" style="2" bestFit="1" customWidth="1"/>
    <col min="4871" max="4871" width="8.42578125" style="2" customWidth="1"/>
    <col min="4872" max="4872" width="0" style="2" hidden="1" customWidth="1"/>
    <col min="4873" max="5120" width="11.42578125" style="2"/>
    <col min="5121" max="5121" width="24.28515625" style="2" customWidth="1"/>
    <col min="5122" max="5122" width="30.85546875" style="2" bestFit="1" customWidth="1"/>
    <col min="5123" max="5123" width="29.140625" style="2" bestFit="1" customWidth="1"/>
    <col min="5124" max="5124" width="30.7109375" style="2" bestFit="1" customWidth="1"/>
    <col min="5125" max="5125" width="45.140625" style="2" bestFit="1" customWidth="1"/>
    <col min="5126" max="5126" width="14.5703125" style="2" bestFit="1" customWidth="1"/>
    <col min="5127" max="5127" width="8.42578125" style="2" customWidth="1"/>
    <col min="5128" max="5128" width="0" style="2" hidden="1" customWidth="1"/>
    <col min="5129" max="5376" width="11.42578125" style="2"/>
    <col min="5377" max="5377" width="24.28515625" style="2" customWidth="1"/>
    <col min="5378" max="5378" width="30.85546875" style="2" bestFit="1" customWidth="1"/>
    <col min="5379" max="5379" width="29.140625" style="2" bestFit="1" customWidth="1"/>
    <col min="5380" max="5380" width="30.7109375" style="2" bestFit="1" customWidth="1"/>
    <col min="5381" max="5381" width="45.140625" style="2" bestFit="1" customWidth="1"/>
    <col min="5382" max="5382" width="14.5703125" style="2" bestFit="1" customWidth="1"/>
    <col min="5383" max="5383" width="8.42578125" style="2" customWidth="1"/>
    <col min="5384" max="5384" width="0" style="2" hidden="1" customWidth="1"/>
    <col min="5385" max="5632" width="11.42578125" style="2"/>
    <col min="5633" max="5633" width="24.28515625" style="2" customWidth="1"/>
    <col min="5634" max="5634" width="30.85546875" style="2" bestFit="1" customWidth="1"/>
    <col min="5635" max="5635" width="29.140625" style="2" bestFit="1" customWidth="1"/>
    <col min="5636" max="5636" width="30.7109375" style="2" bestFit="1" customWidth="1"/>
    <col min="5637" max="5637" width="45.140625" style="2" bestFit="1" customWidth="1"/>
    <col min="5638" max="5638" width="14.5703125" style="2" bestFit="1" customWidth="1"/>
    <col min="5639" max="5639" width="8.42578125" style="2" customWidth="1"/>
    <col min="5640" max="5640" width="0" style="2" hidden="1" customWidth="1"/>
    <col min="5641" max="5888" width="11.42578125" style="2"/>
    <col min="5889" max="5889" width="24.28515625" style="2" customWidth="1"/>
    <col min="5890" max="5890" width="30.85546875" style="2" bestFit="1" customWidth="1"/>
    <col min="5891" max="5891" width="29.140625" style="2" bestFit="1" customWidth="1"/>
    <col min="5892" max="5892" width="30.7109375" style="2" bestFit="1" customWidth="1"/>
    <col min="5893" max="5893" width="45.140625" style="2" bestFit="1" customWidth="1"/>
    <col min="5894" max="5894" width="14.5703125" style="2" bestFit="1" customWidth="1"/>
    <col min="5895" max="5895" width="8.42578125" style="2" customWidth="1"/>
    <col min="5896" max="5896" width="0" style="2" hidden="1" customWidth="1"/>
    <col min="5897" max="6144" width="11.42578125" style="2"/>
    <col min="6145" max="6145" width="24.28515625" style="2" customWidth="1"/>
    <col min="6146" max="6146" width="30.85546875" style="2" bestFit="1" customWidth="1"/>
    <col min="6147" max="6147" width="29.140625" style="2" bestFit="1" customWidth="1"/>
    <col min="6148" max="6148" width="30.7109375" style="2" bestFit="1" customWidth="1"/>
    <col min="6149" max="6149" width="45.140625" style="2" bestFit="1" customWidth="1"/>
    <col min="6150" max="6150" width="14.5703125" style="2" bestFit="1" customWidth="1"/>
    <col min="6151" max="6151" width="8.42578125" style="2" customWidth="1"/>
    <col min="6152" max="6152" width="0" style="2" hidden="1" customWidth="1"/>
    <col min="6153" max="6400" width="11.42578125" style="2"/>
    <col min="6401" max="6401" width="24.28515625" style="2" customWidth="1"/>
    <col min="6402" max="6402" width="30.85546875" style="2" bestFit="1" customWidth="1"/>
    <col min="6403" max="6403" width="29.140625" style="2" bestFit="1" customWidth="1"/>
    <col min="6404" max="6404" width="30.7109375" style="2" bestFit="1" customWidth="1"/>
    <col min="6405" max="6405" width="45.140625" style="2" bestFit="1" customWidth="1"/>
    <col min="6406" max="6406" width="14.5703125" style="2" bestFit="1" customWidth="1"/>
    <col min="6407" max="6407" width="8.42578125" style="2" customWidth="1"/>
    <col min="6408" max="6408" width="0" style="2" hidden="1" customWidth="1"/>
    <col min="6409" max="6656" width="11.42578125" style="2"/>
    <col min="6657" max="6657" width="24.28515625" style="2" customWidth="1"/>
    <col min="6658" max="6658" width="30.85546875" style="2" bestFit="1" customWidth="1"/>
    <col min="6659" max="6659" width="29.140625" style="2" bestFit="1" customWidth="1"/>
    <col min="6660" max="6660" width="30.7109375" style="2" bestFit="1" customWidth="1"/>
    <col min="6661" max="6661" width="45.140625" style="2" bestFit="1" customWidth="1"/>
    <col min="6662" max="6662" width="14.5703125" style="2" bestFit="1" customWidth="1"/>
    <col min="6663" max="6663" width="8.42578125" style="2" customWidth="1"/>
    <col min="6664" max="6664" width="0" style="2" hidden="1" customWidth="1"/>
    <col min="6665" max="6912" width="11.42578125" style="2"/>
    <col min="6913" max="6913" width="24.28515625" style="2" customWidth="1"/>
    <col min="6914" max="6914" width="30.85546875" style="2" bestFit="1" customWidth="1"/>
    <col min="6915" max="6915" width="29.140625" style="2" bestFit="1" customWidth="1"/>
    <col min="6916" max="6916" width="30.7109375" style="2" bestFit="1" customWidth="1"/>
    <col min="6917" max="6917" width="45.140625" style="2" bestFit="1" customWidth="1"/>
    <col min="6918" max="6918" width="14.5703125" style="2" bestFit="1" customWidth="1"/>
    <col min="6919" max="6919" width="8.42578125" style="2" customWidth="1"/>
    <col min="6920" max="6920" width="0" style="2" hidden="1" customWidth="1"/>
    <col min="6921" max="7168" width="11.42578125" style="2"/>
    <col min="7169" max="7169" width="24.28515625" style="2" customWidth="1"/>
    <col min="7170" max="7170" width="30.85546875" style="2" bestFit="1" customWidth="1"/>
    <col min="7171" max="7171" width="29.140625" style="2" bestFit="1" customWidth="1"/>
    <col min="7172" max="7172" width="30.7109375" style="2" bestFit="1" customWidth="1"/>
    <col min="7173" max="7173" width="45.140625" style="2" bestFit="1" customWidth="1"/>
    <col min="7174" max="7174" width="14.5703125" style="2" bestFit="1" customWidth="1"/>
    <col min="7175" max="7175" width="8.42578125" style="2" customWidth="1"/>
    <col min="7176" max="7176" width="0" style="2" hidden="1" customWidth="1"/>
    <col min="7177" max="7424" width="11.42578125" style="2"/>
    <col min="7425" max="7425" width="24.28515625" style="2" customWidth="1"/>
    <col min="7426" max="7426" width="30.85546875" style="2" bestFit="1" customWidth="1"/>
    <col min="7427" max="7427" width="29.140625" style="2" bestFit="1" customWidth="1"/>
    <col min="7428" max="7428" width="30.7109375" style="2" bestFit="1" customWidth="1"/>
    <col min="7429" max="7429" width="45.140625" style="2" bestFit="1" customWidth="1"/>
    <col min="7430" max="7430" width="14.5703125" style="2" bestFit="1" customWidth="1"/>
    <col min="7431" max="7431" width="8.42578125" style="2" customWidth="1"/>
    <col min="7432" max="7432" width="0" style="2" hidden="1" customWidth="1"/>
    <col min="7433" max="7680" width="11.42578125" style="2"/>
    <col min="7681" max="7681" width="24.28515625" style="2" customWidth="1"/>
    <col min="7682" max="7682" width="30.85546875" style="2" bestFit="1" customWidth="1"/>
    <col min="7683" max="7683" width="29.140625" style="2" bestFit="1" customWidth="1"/>
    <col min="7684" max="7684" width="30.7109375" style="2" bestFit="1" customWidth="1"/>
    <col min="7685" max="7685" width="45.140625" style="2" bestFit="1" customWidth="1"/>
    <col min="7686" max="7686" width="14.5703125" style="2" bestFit="1" customWidth="1"/>
    <col min="7687" max="7687" width="8.42578125" style="2" customWidth="1"/>
    <col min="7688" max="7688" width="0" style="2" hidden="1" customWidth="1"/>
    <col min="7689" max="7936" width="11.42578125" style="2"/>
    <col min="7937" max="7937" width="24.28515625" style="2" customWidth="1"/>
    <col min="7938" max="7938" width="30.85546875" style="2" bestFit="1" customWidth="1"/>
    <col min="7939" max="7939" width="29.140625" style="2" bestFit="1" customWidth="1"/>
    <col min="7940" max="7940" width="30.7109375" style="2" bestFit="1" customWidth="1"/>
    <col min="7941" max="7941" width="45.140625" style="2" bestFit="1" customWidth="1"/>
    <col min="7942" max="7942" width="14.5703125" style="2" bestFit="1" customWidth="1"/>
    <col min="7943" max="7943" width="8.42578125" style="2" customWidth="1"/>
    <col min="7944" max="7944" width="0" style="2" hidden="1" customWidth="1"/>
    <col min="7945" max="8192" width="11.42578125" style="2"/>
    <col min="8193" max="8193" width="24.28515625" style="2" customWidth="1"/>
    <col min="8194" max="8194" width="30.85546875" style="2" bestFit="1" customWidth="1"/>
    <col min="8195" max="8195" width="29.140625" style="2" bestFit="1" customWidth="1"/>
    <col min="8196" max="8196" width="30.7109375" style="2" bestFit="1" customWidth="1"/>
    <col min="8197" max="8197" width="45.140625" style="2" bestFit="1" customWidth="1"/>
    <col min="8198" max="8198" width="14.5703125" style="2" bestFit="1" customWidth="1"/>
    <col min="8199" max="8199" width="8.42578125" style="2" customWidth="1"/>
    <col min="8200" max="8200" width="0" style="2" hidden="1" customWidth="1"/>
    <col min="8201" max="8448" width="11.42578125" style="2"/>
    <col min="8449" max="8449" width="24.28515625" style="2" customWidth="1"/>
    <col min="8450" max="8450" width="30.85546875" style="2" bestFit="1" customWidth="1"/>
    <col min="8451" max="8451" width="29.140625" style="2" bestFit="1" customWidth="1"/>
    <col min="8452" max="8452" width="30.7109375" style="2" bestFit="1" customWidth="1"/>
    <col min="8453" max="8453" width="45.140625" style="2" bestFit="1" customWidth="1"/>
    <col min="8454" max="8454" width="14.5703125" style="2" bestFit="1" customWidth="1"/>
    <col min="8455" max="8455" width="8.42578125" style="2" customWidth="1"/>
    <col min="8456" max="8456" width="0" style="2" hidden="1" customWidth="1"/>
    <col min="8457" max="8704" width="11.42578125" style="2"/>
    <col min="8705" max="8705" width="24.28515625" style="2" customWidth="1"/>
    <col min="8706" max="8706" width="30.85546875" style="2" bestFit="1" customWidth="1"/>
    <col min="8707" max="8707" width="29.140625" style="2" bestFit="1" customWidth="1"/>
    <col min="8708" max="8708" width="30.7109375" style="2" bestFit="1" customWidth="1"/>
    <col min="8709" max="8709" width="45.140625" style="2" bestFit="1" customWidth="1"/>
    <col min="8710" max="8710" width="14.5703125" style="2" bestFit="1" customWidth="1"/>
    <col min="8711" max="8711" width="8.42578125" style="2" customWidth="1"/>
    <col min="8712" max="8712" width="0" style="2" hidden="1" customWidth="1"/>
    <col min="8713" max="8960" width="11.42578125" style="2"/>
    <col min="8961" max="8961" width="24.28515625" style="2" customWidth="1"/>
    <col min="8962" max="8962" width="30.85546875" style="2" bestFit="1" customWidth="1"/>
    <col min="8963" max="8963" width="29.140625" style="2" bestFit="1" customWidth="1"/>
    <col min="8964" max="8964" width="30.7109375" style="2" bestFit="1" customWidth="1"/>
    <col min="8965" max="8965" width="45.140625" style="2" bestFit="1" customWidth="1"/>
    <col min="8966" max="8966" width="14.5703125" style="2" bestFit="1" customWidth="1"/>
    <col min="8967" max="8967" width="8.42578125" style="2" customWidth="1"/>
    <col min="8968" max="8968" width="0" style="2" hidden="1" customWidth="1"/>
    <col min="8969" max="9216" width="11.42578125" style="2"/>
    <col min="9217" max="9217" width="24.28515625" style="2" customWidth="1"/>
    <col min="9218" max="9218" width="30.85546875" style="2" bestFit="1" customWidth="1"/>
    <col min="9219" max="9219" width="29.140625" style="2" bestFit="1" customWidth="1"/>
    <col min="9220" max="9220" width="30.7109375" style="2" bestFit="1" customWidth="1"/>
    <col min="9221" max="9221" width="45.140625" style="2" bestFit="1" customWidth="1"/>
    <col min="9222" max="9222" width="14.5703125" style="2" bestFit="1" customWidth="1"/>
    <col min="9223" max="9223" width="8.42578125" style="2" customWidth="1"/>
    <col min="9224" max="9224" width="0" style="2" hidden="1" customWidth="1"/>
    <col min="9225" max="9472" width="11.42578125" style="2"/>
    <col min="9473" max="9473" width="24.28515625" style="2" customWidth="1"/>
    <col min="9474" max="9474" width="30.85546875" style="2" bestFit="1" customWidth="1"/>
    <col min="9475" max="9475" width="29.140625" style="2" bestFit="1" customWidth="1"/>
    <col min="9476" max="9476" width="30.7109375" style="2" bestFit="1" customWidth="1"/>
    <col min="9477" max="9477" width="45.140625" style="2" bestFit="1" customWidth="1"/>
    <col min="9478" max="9478" width="14.5703125" style="2" bestFit="1" customWidth="1"/>
    <col min="9479" max="9479" width="8.42578125" style="2" customWidth="1"/>
    <col min="9480" max="9480" width="0" style="2" hidden="1" customWidth="1"/>
    <col min="9481" max="9728" width="11.42578125" style="2"/>
    <col min="9729" max="9729" width="24.28515625" style="2" customWidth="1"/>
    <col min="9730" max="9730" width="30.85546875" style="2" bestFit="1" customWidth="1"/>
    <col min="9731" max="9731" width="29.140625" style="2" bestFit="1" customWidth="1"/>
    <col min="9732" max="9732" width="30.7109375" style="2" bestFit="1" customWidth="1"/>
    <col min="9733" max="9733" width="45.140625" style="2" bestFit="1" customWidth="1"/>
    <col min="9734" max="9734" width="14.5703125" style="2" bestFit="1" customWidth="1"/>
    <col min="9735" max="9735" width="8.42578125" style="2" customWidth="1"/>
    <col min="9736" max="9736" width="0" style="2" hidden="1" customWidth="1"/>
    <col min="9737" max="9984" width="11.42578125" style="2"/>
    <col min="9985" max="9985" width="24.28515625" style="2" customWidth="1"/>
    <col min="9986" max="9986" width="30.85546875" style="2" bestFit="1" customWidth="1"/>
    <col min="9987" max="9987" width="29.140625" style="2" bestFit="1" customWidth="1"/>
    <col min="9988" max="9988" width="30.7109375" style="2" bestFit="1" customWidth="1"/>
    <col min="9989" max="9989" width="45.140625" style="2" bestFit="1" customWidth="1"/>
    <col min="9990" max="9990" width="14.5703125" style="2" bestFit="1" customWidth="1"/>
    <col min="9991" max="9991" width="8.42578125" style="2" customWidth="1"/>
    <col min="9992" max="9992" width="0" style="2" hidden="1" customWidth="1"/>
    <col min="9993" max="10240" width="11.42578125" style="2"/>
    <col min="10241" max="10241" width="24.28515625" style="2" customWidth="1"/>
    <col min="10242" max="10242" width="30.85546875" style="2" bestFit="1" customWidth="1"/>
    <col min="10243" max="10243" width="29.140625" style="2" bestFit="1" customWidth="1"/>
    <col min="10244" max="10244" width="30.7109375" style="2" bestFit="1" customWidth="1"/>
    <col min="10245" max="10245" width="45.140625" style="2" bestFit="1" customWidth="1"/>
    <col min="10246" max="10246" width="14.5703125" style="2" bestFit="1" customWidth="1"/>
    <col min="10247" max="10247" width="8.42578125" style="2" customWidth="1"/>
    <col min="10248" max="10248" width="0" style="2" hidden="1" customWidth="1"/>
    <col min="10249" max="10496" width="11.42578125" style="2"/>
    <col min="10497" max="10497" width="24.28515625" style="2" customWidth="1"/>
    <col min="10498" max="10498" width="30.85546875" style="2" bestFit="1" customWidth="1"/>
    <col min="10499" max="10499" width="29.140625" style="2" bestFit="1" customWidth="1"/>
    <col min="10500" max="10500" width="30.7109375" style="2" bestFit="1" customWidth="1"/>
    <col min="10501" max="10501" width="45.140625" style="2" bestFit="1" customWidth="1"/>
    <col min="10502" max="10502" width="14.5703125" style="2" bestFit="1" customWidth="1"/>
    <col min="10503" max="10503" width="8.42578125" style="2" customWidth="1"/>
    <col min="10504" max="10504" width="0" style="2" hidden="1" customWidth="1"/>
    <col min="10505" max="10752" width="11.42578125" style="2"/>
    <col min="10753" max="10753" width="24.28515625" style="2" customWidth="1"/>
    <col min="10754" max="10754" width="30.85546875" style="2" bestFit="1" customWidth="1"/>
    <col min="10755" max="10755" width="29.140625" style="2" bestFit="1" customWidth="1"/>
    <col min="10756" max="10756" width="30.7109375" style="2" bestFit="1" customWidth="1"/>
    <col min="10757" max="10757" width="45.140625" style="2" bestFit="1" customWidth="1"/>
    <col min="10758" max="10758" width="14.5703125" style="2" bestFit="1" customWidth="1"/>
    <col min="10759" max="10759" width="8.42578125" style="2" customWidth="1"/>
    <col min="10760" max="10760" width="0" style="2" hidden="1" customWidth="1"/>
    <col min="10761" max="11008" width="11.42578125" style="2"/>
    <col min="11009" max="11009" width="24.28515625" style="2" customWidth="1"/>
    <col min="11010" max="11010" width="30.85546875" style="2" bestFit="1" customWidth="1"/>
    <col min="11011" max="11011" width="29.140625" style="2" bestFit="1" customWidth="1"/>
    <col min="11012" max="11012" width="30.7109375" style="2" bestFit="1" customWidth="1"/>
    <col min="11013" max="11013" width="45.140625" style="2" bestFit="1" customWidth="1"/>
    <col min="11014" max="11014" width="14.5703125" style="2" bestFit="1" customWidth="1"/>
    <col min="11015" max="11015" width="8.42578125" style="2" customWidth="1"/>
    <col min="11016" max="11016" width="0" style="2" hidden="1" customWidth="1"/>
    <col min="11017" max="11264" width="11.42578125" style="2"/>
    <col min="11265" max="11265" width="24.28515625" style="2" customWidth="1"/>
    <col min="11266" max="11266" width="30.85546875" style="2" bestFit="1" customWidth="1"/>
    <col min="11267" max="11267" width="29.140625" style="2" bestFit="1" customWidth="1"/>
    <col min="11268" max="11268" width="30.7109375" style="2" bestFit="1" customWidth="1"/>
    <col min="11269" max="11269" width="45.140625" style="2" bestFit="1" customWidth="1"/>
    <col min="11270" max="11270" width="14.5703125" style="2" bestFit="1" customWidth="1"/>
    <col min="11271" max="11271" width="8.42578125" style="2" customWidth="1"/>
    <col min="11272" max="11272" width="0" style="2" hidden="1" customWidth="1"/>
    <col min="11273" max="11520" width="11.42578125" style="2"/>
    <col min="11521" max="11521" width="24.28515625" style="2" customWidth="1"/>
    <col min="11522" max="11522" width="30.85546875" style="2" bestFit="1" customWidth="1"/>
    <col min="11523" max="11523" width="29.140625" style="2" bestFit="1" customWidth="1"/>
    <col min="11524" max="11524" width="30.7109375" style="2" bestFit="1" customWidth="1"/>
    <col min="11525" max="11525" width="45.140625" style="2" bestFit="1" customWidth="1"/>
    <col min="11526" max="11526" width="14.5703125" style="2" bestFit="1" customWidth="1"/>
    <col min="11527" max="11527" width="8.42578125" style="2" customWidth="1"/>
    <col min="11528" max="11528" width="0" style="2" hidden="1" customWidth="1"/>
    <col min="11529" max="11776" width="11.42578125" style="2"/>
    <col min="11777" max="11777" width="24.28515625" style="2" customWidth="1"/>
    <col min="11778" max="11778" width="30.85546875" style="2" bestFit="1" customWidth="1"/>
    <col min="11779" max="11779" width="29.140625" style="2" bestFit="1" customWidth="1"/>
    <col min="11780" max="11780" width="30.7109375" style="2" bestFit="1" customWidth="1"/>
    <col min="11781" max="11781" width="45.140625" style="2" bestFit="1" customWidth="1"/>
    <col min="11782" max="11782" width="14.5703125" style="2" bestFit="1" customWidth="1"/>
    <col min="11783" max="11783" width="8.42578125" style="2" customWidth="1"/>
    <col min="11784" max="11784" width="0" style="2" hidden="1" customWidth="1"/>
    <col min="11785" max="12032" width="11.42578125" style="2"/>
    <col min="12033" max="12033" width="24.28515625" style="2" customWidth="1"/>
    <col min="12034" max="12034" width="30.85546875" style="2" bestFit="1" customWidth="1"/>
    <col min="12035" max="12035" width="29.140625" style="2" bestFit="1" customWidth="1"/>
    <col min="12036" max="12036" width="30.7109375" style="2" bestFit="1" customWidth="1"/>
    <col min="12037" max="12037" width="45.140625" style="2" bestFit="1" customWidth="1"/>
    <col min="12038" max="12038" width="14.5703125" style="2" bestFit="1" customWidth="1"/>
    <col min="12039" max="12039" width="8.42578125" style="2" customWidth="1"/>
    <col min="12040" max="12040" width="0" style="2" hidden="1" customWidth="1"/>
    <col min="12041" max="12288" width="11.42578125" style="2"/>
    <col min="12289" max="12289" width="24.28515625" style="2" customWidth="1"/>
    <col min="12290" max="12290" width="30.85546875" style="2" bestFit="1" customWidth="1"/>
    <col min="12291" max="12291" width="29.140625" style="2" bestFit="1" customWidth="1"/>
    <col min="12292" max="12292" width="30.7109375" style="2" bestFit="1" customWidth="1"/>
    <col min="12293" max="12293" width="45.140625" style="2" bestFit="1" customWidth="1"/>
    <col min="12294" max="12294" width="14.5703125" style="2" bestFit="1" customWidth="1"/>
    <col min="12295" max="12295" width="8.42578125" style="2" customWidth="1"/>
    <col min="12296" max="12296" width="0" style="2" hidden="1" customWidth="1"/>
    <col min="12297" max="12544" width="11.42578125" style="2"/>
    <col min="12545" max="12545" width="24.28515625" style="2" customWidth="1"/>
    <col min="12546" max="12546" width="30.85546875" style="2" bestFit="1" customWidth="1"/>
    <col min="12547" max="12547" width="29.140625" style="2" bestFit="1" customWidth="1"/>
    <col min="12548" max="12548" width="30.7109375" style="2" bestFit="1" customWidth="1"/>
    <col min="12549" max="12549" width="45.140625" style="2" bestFit="1" customWidth="1"/>
    <col min="12550" max="12550" width="14.5703125" style="2" bestFit="1" customWidth="1"/>
    <col min="12551" max="12551" width="8.42578125" style="2" customWidth="1"/>
    <col min="12552" max="12552" width="0" style="2" hidden="1" customWidth="1"/>
    <col min="12553" max="12800" width="11.42578125" style="2"/>
    <col min="12801" max="12801" width="24.28515625" style="2" customWidth="1"/>
    <col min="12802" max="12802" width="30.85546875" style="2" bestFit="1" customWidth="1"/>
    <col min="12803" max="12803" width="29.140625" style="2" bestFit="1" customWidth="1"/>
    <col min="12804" max="12804" width="30.7109375" style="2" bestFit="1" customWidth="1"/>
    <col min="12805" max="12805" width="45.140625" style="2" bestFit="1" customWidth="1"/>
    <col min="12806" max="12806" width="14.5703125" style="2" bestFit="1" customWidth="1"/>
    <col min="12807" max="12807" width="8.42578125" style="2" customWidth="1"/>
    <col min="12808" max="12808" width="0" style="2" hidden="1" customWidth="1"/>
    <col min="12809" max="13056" width="11.42578125" style="2"/>
    <col min="13057" max="13057" width="24.28515625" style="2" customWidth="1"/>
    <col min="13058" max="13058" width="30.85546875" style="2" bestFit="1" customWidth="1"/>
    <col min="13059" max="13059" width="29.140625" style="2" bestFit="1" customWidth="1"/>
    <col min="13060" max="13060" width="30.7109375" style="2" bestFit="1" customWidth="1"/>
    <col min="13061" max="13061" width="45.140625" style="2" bestFit="1" customWidth="1"/>
    <col min="13062" max="13062" width="14.5703125" style="2" bestFit="1" customWidth="1"/>
    <col min="13063" max="13063" width="8.42578125" style="2" customWidth="1"/>
    <col min="13064" max="13064" width="0" style="2" hidden="1" customWidth="1"/>
    <col min="13065" max="13312" width="11.42578125" style="2"/>
    <col min="13313" max="13313" width="24.28515625" style="2" customWidth="1"/>
    <col min="13314" max="13314" width="30.85546875" style="2" bestFit="1" customWidth="1"/>
    <col min="13315" max="13315" width="29.140625" style="2" bestFit="1" customWidth="1"/>
    <col min="13316" max="13316" width="30.7109375" style="2" bestFit="1" customWidth="1"/>
    <col min="13317" max="13317" width="45.140625" style="2" bestFit="1" customWidth="1"/>
    <col min="13318" max="13318" width="14.5703125" style="2" bestFit="1" customWidth="1"/>
    <col min="13319" max="13319" width="8.42578125" style="2" customWidth="1"/>
    <col min="13320" max="13320" width="0" style="2" hidden="1" customWidth="1"/>
    <col min="13321" max="13568" width="11.42578125" style="2"/>
    <col min="13569" max="13569" width="24.28515625" style="2" customWidth="1"/>
    <col min="13570" max="13570" width="30.85546875" style="2" bestFit="1" customWidth="1"/>
    <col min="13571" max="13571" width="29.140625" style="2" bestFit="1" customWidth="1"/>
    <col min="13572" max="13572" width="30.7109375" style="2" bestFit="1" customWidth="1"/>
    <col min="13573" max="13573" width="45.140625" style="2" bestFit="1" customWidth="1"/>
    <col min="13574" max="13574" width="14.5703125" style="2" bestFit="1" customWidth="1"/>
    <col min="13575" max="13575" width="8.42578125" style="2" customWidth="1"/>
    <col min="13576" max="13576" width="0" style="2" hidden="1" customWidth="1"/>
    <col min="13577" max="13824" width="11.42578125" style="2"/>
    <col min="13825" max="13825" width="24.28515625" style="2" customWidth="1"/>
    <col min="13826" max="13826" width="30.85546875" style="2" bestFit="1" customWidth="1"/>
    <col min="13827" max="13827" width="29.140625" style="2" bestFit="1" customWidth="1"/>
    <col min="13828" max="13828" width="30.7109375" style="2" bestFit="1" customWidth="1"/>
    <col min="13829" max="13829" width="45.140625" style="2" bestFit="1" customWidth="1"/>
    <col min="13830" max="13830" width="14.5703125" style="2" bestFit="1" customWidth="1"/>
    <col min="13831" max="13831" width="8.42578125" style="2" customWidth="1"/>
    <col min="13832" max="13832" width="0" style="2" hidden="1" customWidth="1"/>
    <col min="13833" max="14080" width="11.42578125" style="2"/>
    <col min="14081" max="14081" width="24.28515625" style="2" customWidth="1"/>
    <col min="14082" max="14082" width="30.85546875" style="2" bestFit="1" customWidth="1"/>
    <col min="14083" max="14083" width="29.140625" style="2" bestFit="1" customWidth="1"/>
    <col min="14084" max="14084" width="30.7109375" style="2" bestFit="1" customWidth="1"/>
    <col min="14085" max="14085" width="45.140625" style="2" bestFit="1" customWidth="1"/>
    <col min="14086" max="14086" width="14.5703125" style="2" bestFit="1" customWidth="1"/>
    <col min="14087" max="14087" width="8.42578125" style="2" customWidth="1"/>
    <col min="14088" max="14088" width="0" style="2" hidden="1" customWidth="1"/>
    <col min="14089" max="14336" width="11.42578125" style="2"/>
    <col min="14337" max="14337" width="24.28515625" style="2" customWidth="1"/>
    <col min="14338" max="14338" width="30.85546875" style="2" bestFit="1" customWidth="1"/>
    <col min="14339" max="14339" width="29.140625" style="2" bestFit="1" customWidth="1"/>
    <col min="14340" max="14340" width="30.7109375" style="2" bestFit="1" customWidth="1"/>
    <col min="14341" max="14341" width="45.140625" style="2" bestFit="1" customWidth="1"/>
    <col min="14342" max="14342" width="14.5703125" style="2" bestFit="1" customWidth="1"/>
    <col min="14343" max="14343" width="8.42578125" style="2" customWidth="1"/>
    <col min="14344" max="14344" width="0" style="2" hidden="1" customWidth="1"/>
    <col min="14345" max="14592" width="11.42578125" style="2"/>
    <col min="14593" max="14593" width="24.28515625" style="2" customWidth="1"/>
    <col min="14594" max="14594" width="30.85546875" style="2" bestFit="1" customWidth="1"/>
    <col min="14595" max="14595" width="29.140625" style="2" bestFit="1" customWidth="1"/>
    <col min="14596" max="14596" width="30.7109375" style="2" bestFit="1" customWidth="1"/>
    <col min="14597" max="14597" width="45.140625" style="2" bestFit="1" customWidth="1"/>
    <col min="14598" max="14598" width="14.5703125" style="2" bestFit="1" customWidth="1"/>
    <col min="14599" max="14599" width="8.42578125" style="2" customWidth="1"/>
    <col min="14600" max="14600" width="0" style="2" hidden="1" customWidth="1"/>
    <col min="14601" max="14848" width="11.42578125" style="2"/>
    <col min="14849" max="14849" width="24.28515625" style="2" customWidth="1"/>
    <col min="14850" max="14850" width="30.85546875" style="2" bestFit="1" customWidth="1"/>
    <col min="14851" max="14851" width="29.140625" style="2" bestFit="1" customWidth="1"/>
    <col min="14852" max="14852" width="30.7109375" style="2" bestFit="1" customWidth="1"/>
    <col min="14853" max="14853" width="45.140625" style="2" bestFit="1" customWidth="1"/>
    <col min="14854" max="14854" width="14.5703125" style="2" bestFit="1" customWidth="1"/>
    <col min="14855" max="14855" width="8.42578125" style="2" customWidth="1"/>
    <col min="14856" max="14856" width="0" style="2" hidden="1" customWidth="1"/>
    <col min="14857" max="15104" width="11.42578125" style="2"/>
    <col min="15105" max="15105" width="24.28515625" style="2" customWidth="1"/>
    <col min="15106" max="15106" width="30.85546875" style="2" bestFit="1" customWidth="1"/>
    <col min="15107" max="15107" width="29.140625" style="2" bestFit="1" customWidth="1"/>
    <col min="15108" max="15108" width="30.7109375" style="2" bestFit="1" customWidth="1"/>
    <col min="15109" max="15109" width="45.140625" style="2" bestFit="1" customWidth="1"/>
    <col min="15110" max="15110" width="14.5703125" style="2" bestFit="1" customWidth="1"/>
    <col min="15111" max="15111" width="8.42578125" style="2" customWidth="1"/>
    <col min="15112" max="15112" width="0" style="2" hidden="1" customWidth="1"/>
    <col min="15113" max="15360" width="11.42578125" style="2"/>
    <col min="15361" max="15361" width="24.28515625" style="2" customWidth="1"/>
    <col min="15362" max="15362" width="30.85546875" style="2" bestFit="1" customWidth="1"/>
    <col min="15363" max="15363" width="29.140625" style="2" bestFit="1" customWidth="1"/>
    <col min="15364" max="15364" width="30.7109375" style="2" bestFit="1" customWidth="1"/>
    <col min="15365" max="15365" width="45.140625" style="2" bestFit="1" customWidth="1"/>
    <col min="15366" max="15366" width="14.5703125" style="2" bestFit="1" customWidth="1"/>
    <col min="15367" max="15367" width="8.42578125" style="2" customWidth="1"/>
    <col min="15368" max="15368" width="0" style="2" hidden="1" customWidth="1"/>
    <col min="15369" max="15616" width="11.42578125" style="2"/>
    <col min="15617" max="15617" width="24.28515625" style="2" customWidth="1"/>
    <col min="15618" max="15618" width="30.85546875" style="2" bestFit="1" customWidth="1"/>
    <col min="15619" max="15619" width="29.140625" style="2" bestFit="1" customWidth="1"/>
    <col min="15620" max="15620" width="30.7109375" style="2" bestFit="1" customWidth="1"/>
    <col min="15621" max="15621" width="45.140625" style="2" bestFit="1" customWidth="1"/>
    <col min="15622" max="15622" width="14.5703125" style="2" bestFit="1" customWidth="1"/>
    <col min="15623" max="15623" width="8.42578125" style="2" customWidth="1"/>
    <col min="15624" max="15624" width="0" style="2" hidden="1" customWidth="1"/>
    <col min="15625" max="15872" width="11.42578125" style="2"/>
    <col min="15873" max="15873" width="24.28515625" style="2" customWidth="1"/>
    <col min="15874" max="15874" width="30.85546875" style="2" bestFit="1" customWidth="1"/>
    <col min="15875" max="15875" width="29.140625" style="2" bestFit="1" customWidth="1"/>
    <col min="15876" max="15876" width="30.7109375" style="2" bestFit="1" customWidth="1"/>
    <col min="15877" max="15877" width="45.140625" style="2" bestFit="1" customWidth="1"/>
    <col min="15878" max="15878" width="14.5703125" style="2" bestFit="1" customWidth="1"/>
    <col min="15879" max="15879" width="8.42578125" style="2" customWidth="1"/>
    <col min="15880" max="15880" width="0" style="2" hidden="1" customWidth="1"/>
    <col min="15881" max="16128" width="11.42578125" style="2"/>
    <col min="16129" max="16129" width="24.28515625" style="2" customWidth="1"/>
    <col min="16130" max="16130" width="30.85546875" style="2" bestFit="1" customWidth="1"/>
    <col min="16131" max="16131" width="29.140625" style="2" bestFit="1" customWidth="1"/>
    <col min="16132" max="16132" width="30.7109375" style="2" bestFit="1" customWidth="1"/>
    <col min="16133" max="16133" width="45.140625" style="2" bestFit="1" customWidth="1"/>
    <col min="16134" max="16134" width="14.5703125" style="2" bestFit="1" customWidth="1"/>
    <col min="16135" max="16135" width="8.42578125" style="2" customWidth="1"/>
    <col min="16136" max="16136" width="0" style="2" hidden="1" customWidth="1"/>
    <col min="16137" max="16384" width="11.42578125" style="2"/>
  </cols>
  <sheetData>
    <row r="1" spans="1:16" s="403" customFormat="1" ht="15" x14ac:dyDescent="0.25">
      <c r="A1" s="672" t="s">
        <v>154</v>
      </c>
      <c r="B1" s="672"/>
      <c r="C1" s="672"/>
      <c r="D1" s="672"/>
      <c r="E1" s="672"/>
      <c r="F1" s="672"/>
      <c r="G1" s="672"/>
    </row>
    <row r="2" spans="1:16" x14ac:dyDescent="0.2">
      <c r="A2" s="673"/>
      <c r="B2" s="673"/>
      <c r="C2" s="673"/>
      <c r="D2" s="673"/>
      <c r="E2" s="673"/>
      <c r="F2" s="673"/>
      <c r="G2" s="673"/>
      <c r="H2" s="673"/>
    </row>
    <row r="3" spans="1:16" x14ac:dyDescent="0.2">
      <c r="A3" s="673"/>
      <c r="B3" s="673"/>
      <c r="C3" s="673"/>
      <c r="D3" s="673"/>
      <c r="E3" s="673"/>
      <c r="F3" s="673"/>
      <c r="G3" s="673"/>
      <c r="H3" s="673"/>
    </row>
    <row r="4" spans="1:16" x14ac:dyDescent="0.2">
      <c r="A4" s="673"/>
      <c r="B4" s="673"/>
      <c r="C4" s="673"/>
      <c r="D4" s="673"/>
      <c r="E4" s="673"/>
      <c r="F4" s="673"/>
      <c r="G4" s="673"/>
      <c r="H4" s="673"/>
    </row>
    <row r="5" spans="1:16" x14ac:dyDescent="0.2">
      <c r="A5" s="673"/>
      <c r="B5" s="673"/>
      <c r="C5" s="673"/>
      <c r="D5" s="673"/>
      <c r="E5" s="673"/>
      <c r="F5" s="673"/>
      <c r="G5" s="673"/>
      <c r="H5" s="673"/>
      <c r="P5" s="88">
        <v>0.28054178577028399</v>
      </c>
    </row>
    <row r="6" spans="1:16" x14ac:dyDescent="0.2">
      <c r="A6" s="673"/>
      <c r="B6" s="673"/>
      <c r="C6" s="673"/>
      <c r="D6" s="673"/>
      <c r="E6" s="673"/>
      <c r="F6" s="673"/>
      <c r="G6" s="673"/>
      <c r="H6" s="673"/>
      <c r="P6" s="88">
        <v>0.29793274625140198</v>
      </c>
    </row>
    <row r="7" spans="1:16" x14ac:dyDescent="0.2">
      <c r="A7" s="673"/>
      <c r="B7" s="673"/>
      <c r="C7" s="673"/>
      <c r="D7" s="673"/>
      <c r="E7" s="673"/>
      <c r="F7" s="673"/>
      <c r="G7" s="673"/>
      <c r="H7" s="673"/>
      <c r="P7" s="88">
        <v>0.26104696990772902</v>
      </c>
    </row>
    <row r="8" spans="1:16" x14ac:dyDescent="0.2">
      <c r="A8" s="673"/>
      <c r="B8" s="673"/>
      <c r="C8" s="673"/>
      <c r="D8" s="673"/>
      <c r="E8" s="673"/>
      <c r="F8" s="673"/>
      <c r="G8" s="673"/>
      <c r="H8" s="673"/>
      <c r="P8" s="88">
        <v>0.11201702057279</v>
      </c>
    </row>
    <row r="9" spans="1:16" x14ac:dyDescent="0.2">
      <c r="A9" s="673"/>
      <c r="B9" s="673"/>
      <c r="C9" s="673"/>
      <c r="D9" s="673"/>
      <c r="E9" s="673"/>
      <c r="F9" s="673"/>
      <c r="G9" s="673"/>
      <c r="H9" s="673"/>
      <c r="P9" s="88">
        <v>0.58624683828570101</v>
      </c>
    </row>
    <row r="10" spans="1:16" x14ac:dyDescent="0.2">
      <c r="A10" s="673"/>
      <c r="B10" s="673"/>
      <c r="C10" s="673"/>
      <c r="D10" s="673"/>
      <c r="E10" s="673"/>
      <c r="F10" s="673"/>
      <c r="G10" s="673"/>
      <c r="H10" s="673"/>
      <c r="P10" s="88">
        <v>0.23486623710672</v>
      </c>
    </row>
    <row r="11" spans="1:16" x14ac:dyDescent="0.2">
      <c r="A11" s="673"/>
      <c r="B11" s="673"/>
      <c r="C11" s="673"/>
      <c r="D11" s="673"/>
      <c r="E11" s="673"/>
      <c r="F11" s="673"/>
      <c r="G11" s="673"/>
      <c r="H11" s="673"/>
    </row>
    <row r="12" spans="1:16" x14ac:dyDescent="0.2">
      <c r="A12" s="673"/>
      <c r="B12" s="673"/>
      <c r="C12" s="673"/>
      <c r="D12" s="673"/>
      <c r="E12" s="673"/>
      <c r="F12" s="673"/>
      <c r="G12" s="673"/>
      <c r="H12" s="673"/>
    </row>
    <row r="13" spans="1:16" x14ac:dyDescent="0.2">
      <c r="A13" s="673"/>
      <c r="B13" s="673"/>
      <c r="C13" s="673"/>
      <c r="D13" s="673"/>
      <c r="E13" s="673"/>
      <c r="F13" s="673"/>
      <c r="G13" s="673"/>
      <c r="H13" s="673"/>
    </row>
    <row r="14" spans="1:16" x14ac:dyDescent="0.2">
      <c r="A14" s="673"/>
      <c r="B14" s="673"/>
      <c r="C14" s="673"/>
      <c r="D14" s="673"/>
      <c r="E14" s="673"/>
      <c r="F14" s="673"/>
      <c r="G14" s="673"/>
      <c r="H14" s="673"/>
    </row>
    <row r="15" spans="1:16" x14ac:dyDescent="0.2">
      <c r="A15" s="673"/>
      <c r="B15" s="673"/>
      <c r="C15" s="673"/>
      <c r="D15" s="673"/>
      <c r="E15" s="673"/>
      <c r="F15" s="673"/>
      <c r="G15" s="673"/>
      <c r="H15" s="673"/>
    </row>
    <row r="16" spans="1:16" x14ac:dyDescent="0.2">
      <c r="A16" s="673"/>
      <c r="B16" s="673"/>
      <c r="C16" s="673"/>
      <c r="D16" s="673"/>
      <c r="E16" s="673"/>
      <c r="F16" s="673"/>
      <c r="G16" s="673"/>
      <c r="H16" s="673"/>
    </row>
    <row r="17" spans="1:8" x14ac:dyDescent="0.2">
      <c r="A17" s="673"/>
      <c r="B17" s="673"/>
      <c r="C17" s="673"/>
      <c r="D17" s="673"/>
      <c r="E17" s="673"/>
      <c r="F17" s="673"/>
      <c r="G17" s="673"/>
      <c r="H17" s="673"/>
    </row>
    <row r="18" spans="1:8" x14ac:dyDescent="0.2">
      <c r="A18" s="673"/>
      <c r="B18" s="673"/>
      <c r="C18" s="673"/>
      <c r="D18" s="673"/>
      <c r="E18" s="673"/>
      <c r="F18" s="673"/>
      <c r="G18" s="673"/>
      <c r="H18" s="673"/>
    </row>
    <row r="19" spans="1:8" x14ac:dyDescent="0.2">
      <c r="A19" s="673"/>
      <c r="B19" s="673"/>
      <c r="C19" s="673"/>
      <c r="D19" s="673"/>
      <c r="E19" s="673"/>
      <c r="F19" s="673"/>
      <c r="G19" s="673"/>
      <c r="H19" s="673"/>
    </row>
    <row r="20" spans="1:8" x14ac:dyDescent="0.2">
      <c r="A20" s="673"/>
      <c r="B20" s="673"/>
      <c r="C20" s="673"/>
      <c r="D20" s="673"/>
      <c r="E20" s="673"/>
      <c r="F20" s="673"/>
      <c r="G20" s="673"/>
      <c r="H20" s="673"/>
    </row>
    <row r="21" spans="1:8" x14ac:dyDescent="0.2">
      <c r="A21" s="673"/>
      <c r="B21" s="673"/>
      <c r="C21" s="673"/>
      <c r="D21" s="673"/>
      <c r="E21" s="673"/>
      <c r="F21" s="673"/>
      <c r="G21" s="673"/>
      <c r="H21" s="673"/>
    </row>
    <row r="22" spans="1:8" x14ac:dyDescent="0.2">
      <c r="A22" s="673"/>
      <c r="B22" s="673"/>
      <c r="C22" s="673"/>
      <c r="D22" s="673"/>
      <c r="E22" s="673"/>
      <c r="F22" s="673"/>
      <c r="G22" s="673"/>
      <c r="H22" s="673"/>
    </row>
    <row r="23" spans="1:8" x14ac:dyDescent="0.2">
      <c r="A23" s="673"/>
      <c r="B23" s="673"/>
      <c r="C23" s="673"/>
      <c r="D23" s="673"/>
      <c r="E23" s="673"/>
      <c r="F23" s="673"/>
      <c r="G23" s="673"/>
      <c r="H23" s="673"/>
    </row>
    <row r="24" spans="1:8" x14ac:dyDescent="0.2">
      <c r="A24" s="673"/>
      <c r="B24" s="673"/>
      <c r="C24" s="673"/>
      <c r="D24" s="673"/>
      <c r="E24" s="673"/>
      <c r="F24" s="673"/>
      <c r="G24" s="673"/>
      <c r="H24" s="673"/>
    </row>
    <row r="25" spans="1:8" x14ac:dyDescent="0.2">
      <c r="A25" s="673"/>
      <c r="B25" s="673"/>
      <c r="C25" s="673"/>
      <c r="D25" s="673"/>
      <c r="E25" s="673"/>
      <c r="F25" s="673"/>
      <c r="G25" s="673"/>
      <c r="H25" s="673"/>
    </row>
    <row r="26" spans="1:8" x14ac:dyDescent="0.2">
      <c r="A26" s="673"/>
      <c r="B26" s="673"/>
      <c r="C26" s="673"/>
      <c r="D26" s="673"/>
      <c r="E26" s="673"/>
      <c r="F26" s="673"/>
      <c r="G26" s="673"/>
      <c r="H26" s="673"/>
    </row>
    <row r="27" spans="1:8" x14ac:dyDescent="0.2">
      <c r="A27" s="673"/>
      <c r="B27" s="673"/>
      <c r="C27" s="673"/>
      <c r="D27" s="673"/>
      <c r="E27" s="673"/>
      <c r="F27" s="673"/>
      <c r="G27" s="673"/>
      <c r="H27" s="673"/>
    </row>
    <row r="28" spans="1:8" x14ac:dyDescent="0.2">
      <c r="A28" s="673"/>
      <c r="B28" s="673"/>
      <c r="C28" s="673"/>
      <c r="D28" s="673"/>
      <c r="E28" s="673"/>
      <c r="F28" s="673"/>
      <c r="G28" s="673"/>
      <c r="H28" s="673"/>
    </row>
    <row r="29" spans="1:8" x14ac:dyDescent="0.2">
      <c r="A29" s="673"/>
      <c r="B29" s="673"/>
      <c r="C29" s="673"/>
      <c r="D29" s="673"/>
      <c r="E29" s="673"/>
      <c r="F29" s="673"/>
      <c r="G29" s="673"/>
      <c r="H29" s="673"/>
    </row>
    <row r="30" spans="1:8" x14ac:dyDescent="0.2">
      <c r="A30" s="673"/>
      <c r="B30" s="673"/>
      <c r="C30" s="673"/>
      <c r="D30" s="673"/>
      <c r="E30" s="673"/>
      <c r="F30" s="673"/>
      <c r="G30" s="673"/>
      <c r="H30" s="673"/>
    </row>
    <row r="31" spans="1:8" x14ac:dyDescent="0.2">
      <c r="A31" s="673"/>
      <c r="B31" s="673"/>
      <c r="C31" s="673"/>
      <c r="D31" s="673"/>
      <c r="E31" s="673"/>
      <c r="F31" s="673"/>
      <c r="G31" s="673"/>
      <c r="H31" s="673"/>
    </row>
    <row r="32" spans="1:8" ht="6.75" customHeight="1" x14ac:dyDescent="0.2">
      <c r="A32" s="673"/>
      <c r="B32" s="673"/>
      <c r="C32" s="673"/>
      <c r="D32" s="673"/>
      <c r="E32" s="673"/>
      <c r="F32" s="673"/>
      <c r="G32" s="673"/>
      <c r="H32" s="673"/>
    </row>
    <row r="33" spans="1:8" hidden="1" x14ac:dyDescent="0.2">
      <c r="A33" s="673"/>
      <c r="B33" s="673"/>
      <c r="C33" s="673"/>
      <c r="D33" s="673"/>
      <c r="E33" s="673"/>
      <c r="F33" s="673"/>
      <c r="G33" s="673"/>
      <c r="H33" s="673"/>
    </row>
    <row r="34" spans="1:8" hidden="1" x14ac:dyDescent="0.2">
      <c r="A34" s="673"/>
      <c r="B34" s="673"/>
      <c r="C34" s="673"/>
      <c r="D34" s="673"/>
      <c r="E34" s="673"/>
      <c r="F34" s="673"/>
      <c r="G34" s="673"/>
      <c r="H34" s="673"/>
    </row>
    <row r="35" spans="1:8" hidden="1" x14ac:dyDescent="0.2">
      <c r="A35" s="673"/>
      <c r="B35" s="673"/>
      <c r="C35" s="673"/>
      <c r="D35" s="673"/>
      <c r="E35" s="673"/>
      <c r="F35" s="673"/>
      <c r="G35" s="673"/>
      <c r="H35" s="673"/>
    </row>
    <row r="36" spans="1:8" hidden="1" x14ac:dyDescent="0.2">
      <c r="A36" s="673"/>
      <c r="B36" s="673"/>
      <c r="C36" s="673"/>
      <c r="D36" s="673"/>
      <c r="E36" s="673"/>
      <c r="F36" s="673"/>
      <c r="G36" s="673"/>
      <c r="H36" s="673"/>
    </row>
    <row r="37" spans="1:8" hidden="1" x14ac:dyDescent="0.2">
      <c r="A37" s="673"/>
      <c r="B37" s="673"/>
      <c r="C37" s="673"/>
      <c r="D37" s="673"/>
      <c r="E37" s="673"/>
      <c r="F37" s="673"/>
      <c r="G37" s="673"/>
      <c r="H37" s="673"/>
    </row>
    <row r="38" spans="1:8" hidden="1" x14ac:dyDescent="0.2">
      <c r="A38" s="673"/>
      <c r="B38" s="673"/>
      <c r="C38" s="673"/>
      <c r="D38" s="673"/>
      <c r="E38" s="673"/>
      <c r="F38" s="673"/>
      <c r="G38" s="673"/>
      <c r="H38" s="673"/>
    </row>
  </sheetData>
  <mergeCells count="2">
    <mergeCell ref="A1:G1"/>
    <mergeCell ref="A2:H38"/>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workbookViewId="0">
      <selection activeCell="D32" sqref="D32"/>
    </sheetView>
  </sheetViews>
  <sheetFormatPr baseColWidth="10" defaultRowHeight="12.75" x14ac:dyDescent="0.2"/>
  <cols>
    <col min="1" max="16384" width="11.42578125" style="5"/>
  </cols>
  <sheetData>
    <row r="1" spans="1:10" ht="15" x14ac:dyDescent="0.25">
      <c r="A1" s="406" t="s">
        <v>351</v>
      </c>
      <c r="B1" s="407"/>
      <c r="C1" s="407"/>
      <c r="D1" s="407"/>
      <c r="E1" s="407"/>
      <c r="F1" s="407"/>
      <c r="G1" s="407"/>
      <c r="H1" s="407"/>
      <c r="I1" s="407"/>
      <c r="J1" s="407"/>
    </row>
    <row r="22" spans="1:12" x14ac:dyDescent="0.2">
      <c r="A22" s="1" t="s">
        <v>332</v>
      </c>
    </row>
    <row r="23" spans="1:12" ht="39" customHeight="1" x14ac:dyDescent="0.25">
      <c r="A23" s="698" t="s">
        <v>393</v>
      </c>
      <c r="B23" s="698"/>
      <c r="C23" s="698"/>
      <c r="D23" s="698"/>
      <c r="E23" s="698"/>
      <c r="F23" s="698"/>
      <c r="G23" s="698"/>
      <c r="H23" s="698"/>
      <c r="I23" s="698"/>
      <c r="J23" s="699"/>
      <c r="K23" s="699"/>
      <c r="L23" s="699"/>
    </row>
    <row r="24" spans="1:12" ht="38.25" customHeight="1" x14ac:dyDescent="0.25">
      <c r="A24" s="698" t="s">
        <v>394</v>
      </c>
      <c r="B24" s="698"/>
      <c r="C24" s="698"/>
      <c r="D24" s="698"/>
      <c r="E24" s="698"/>
      <c r="F24" s="698"/>
      <c r="G24" s="698"/>
      <c r="H24" s="698"/>
      <c r="I24" s="698"/>
      <c r="J24" s="699"/>
      <c r="K24" s="699"/>
      <c r="L24" s="699"/>
    </row>
  </sheetData>
  <mergeCells count="2">
    <mergeCell ref="A23:L23"/>
    <mergeCell ref="A24:L24"/>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P28"/>
  <sheetViews>
    <sheetView workbookViewId="0">
      <selection activeCell="A22" sqref="A22:H22"/>
    </sheetView>
  </sheetViews>
  <sheetFormatPr baseColWidth="10" defaultRowHeight="12.75" x14ac:dyDescent="0.2"/>
  <cols>
    <col min="1" max="1" width="33.5703125" style="5" customWidth="1"/>
    <col min="2" max="10" width="9.7109375" style="5" customWidth="1"/>
    <col min="11" max="11" width="12.7109375" style="5" customWidth="1"/>
    <col min="12" max="12" width="15.7109375" style="5" customWidth="1"/>
    <col min="13" max="13" width="6.5703125" style="5" bestFit="1" customWidth="1"/>
    <col min="14" max="15" width="9.7109375" style="5" customWidth="1"/>
    <col min="16" max="16" width="11.42578125" style="5"/>
    <col min="17" max="17" width="17.7109375" style="5" bestFit="1" customWidth="1"/>
    <col min="18" max="259" width="11.42578125" style="5"/>
    <col min="260" max="260" width="35.140625" style="5" customWidth="1"/>
    <col min="261" max="265" width="11.42578125" style="5"/>
    <col min="266" max="271" width="9.7109375" style="5" customWidth="1"/>
    <col min="272" max="515" width="11.42578125" style="5"/>
    <col min="516" max="516" width="35.140625" style="5" customWidth="1"/>
    <col min="517" max="521" width="11.42578125" style="5"/>
    <col min="522" max="527" width="9.7109375" style="5" customWidth="1"/>
    <col min="528" max="771" width="11.42578125" style="5"/>
    <col min="772" max="772" width="35.140625" style="5" customWidth="1"/>
    <col min="773" max="777" width="11.42578125" style="5"/>
    <col min="778" max="783" width="9.7109375" style="5" customWidth="1"/>
    <col min="784" max="1027" width="11.42578125" style="5"/>
    <col min="1028" max="1028" width="35.140625" style="5" customWidth="1"/>
    <col min="1029" max="1033" width="11.42578125" style="5"/>
    <col min="1034" max="1039" width="9.7109375" style="5" customWidth="1"/>
    <col min="1040" max="1283" width="11.42578125" style="5"/>
    <col min="1284" max="1284" width="35.140625" style="5" customWidth="1"/>
    <col min="1285" max="1289" width="11.42578125" style="5"/>
    <col min="1290" max="1295" width="9.7109375" style="5" customWidth="1"/>
    <col min="1296" max="1539" width="11.42578125" style="5"/>
    <col min="1540" max="1540" width="35.140625" style="5" customWidth="1"/>
    <col min="1541" max="1545" width="11.42578125" style="5"/>
    <col min="1546" max="1551" width="9.7109375" style="5" customWidth="1"/>
    <col min="1552" max="1795" width="11.42578125" style="5"/>
    <col min="1796" max="1796" width="35.140625" style="5" customWidth="1"/>
    <col min="1797" max="1801" width="11.42578125" style="5"/>
    <col min="1802" max="1807" width="9.7109375" style="5" customWidth="1"/>
    <col min="1808" max="2051" width="11.42578125" style="5"/>
    <col min="2052" max="2052" width="35.140625" style="5" customWidth="1"/>
    <col min="2053" max="2057" width="11.42578125" style="5"/>
    <col min="2058" max="2063" width="9.7109375" style="5" customWidth="1"/>
    <col min="2064" max="2307" width="11.42578125" style="5"/>
    <col min="2308" max="2308" width="35.140625" style="5" customWidth="1"/>
    <col min="2309" max="2313" width="11.42578125" style="5"/>
    <col min="2314" max="2319" width="9.7109375" style="5" customWidth="1"/>
    <col min="2320" max="2563" width="11.42578125" style="5"/>
    <col min="2564" max="2564" width="35.140625" style="5" customWidth="1"/>
    <col min="2565" max="2569" width="11.42578125" style="5"/>
    <col min="2570" max="2575" width="9.7109375" style="5" customWidth="1"/>
    <col min="2576" max="2819" width="11.42578125" style="5"/>
    <col min="2820" max="2820" width="35.140625" style="5" customWidth="1"/>
    <col min="2821" max="2825" width="11.42578125" style="5"/>
    <col min="2826" max="2831" width="9.7109375" style="5" customWidth="1"/>
    <col min="2832" max="3075" width="11.42578125" style="5"/>
    <col min="3076" max="3076" width="35.140625" style="5" customWidth="1"/>
    <col min="3077" max="3081" width="11.42578125" style="5"/>
    <col min="3082" max="3087" width="9.7109375" style="5" customWidth="1"/>
    <col min="3088" max="3331" width="11.42578125" style="5"/>
    <col min="3332" max="3332" width="35.140625" style="5" customWidth="1"/>
    <col min="3333" max="3337" width="11.42578125" style="5"/>
    <col min="3338" max="3343" width="9.7109375" style="5" customWidth="1"/>
    <col min="3344" max="3587" width="11.42578125" style="5"/>
    <col min="3588" max="3588" width="35.140625" style="5" customWidth="1"/>
    <col min="3589" max="3593" width="11.42578125" style="5"/>
    <col min="3594" max="3599" width="9.7109375" style="5" customWidth="1"/>
    <col min="3600" max="3843" width="11.42578125" style="5"/>
    <col min="3844" max="3844" width="35.140625" style="5" customWidth="1"/>
    <col min="3845" max="3849" width="11.42578125" style="5"/>
    <col min="3850" max="3855" width="9.7109375" style="5" customWidth="1"/>
    <col min="3856" max="4099" width="11.42578125" style="5"/>
    <col min="4100" max="4100" width="35.140625" style="5" customWidth="1"/>
    <col min="4101" max="4105" width="11.42578125" style="5"/>
    <col min="4106" max="4111" width="9.7109375" style="5" customWidth="1"/>
    <col min="4112" max="4355" width="11.42578125" style="5"/>
    <col min="4356" max="4356" width="35.140625" style="5" customWidth="1"/>
    <col min="4357" max="4361" width="11.42578125" style="5"/>
    <col min="4362" max="4367" width="9.7109375" style="5" customWidth="1"/>
    <col min="4368" max="4611" width="11.42578125" style="5"/>
    <col min="4612" max="4612" width="35.140625" style="5" customWidth="1"/>
    <col min="4613" max="4617" width="11.42578125" style="5"/>
    <col min="4618" max="4623" width="9.7109375" style="5" customWidth="1"/>
    <col min="4624" max="4867" width="11.42578125" style="5"/>
    <col min="4868" max="4868" width="35.140625" style="5" customWidth="1"/>
    <col min="4869" max="4873" width="11.42578125" style="5"/>
    <col min="4874" max="4879" width="9.7109375" style="5" customWidth="1"/>
    <col min="4880" max="5123" width="11.42578125" style="5"/>
    <col min="5124" max="5124" width="35.140625" style="5" customWidth="1"/>
    <col min="5125" max="5129" width="11.42578125" style="5"/>
    <col min="5130" max="5135" width="9.7109375" style="5" customWidth="1"/>
    <col min="5136" max="5379" width="11.42578125" style="5"/>
    <col min="5380" max="5380" width="35.140625" style="5" customWidth="1"/>
    <col min="5381" max="5385" width="11.42578125" style="5"/>
    <col min="5386" max="5391" width="9.7109375" style="5" customWidth="1"/>
    <col min="5392" max="5635" width="11.42578125" style="5"/>
    <col min="5636" max="5636" width="35.140625" style="5" customWidth="1"/>
    <col min="5637" max="5641" width="11.42578125" style="5"/>
    <col min="5642" max="5647" width="9.7109375" style="5" customWidth="1"/>
    <col min="5648" max="5891" width="11.42578125" style="5"/>
    <col min="5892" max="5892" width="35.140625" style="5" customWidth="1"/>
    <col min="5893" max="5897" width="11.42578125" style="5"/>
    <col min="5898" max="5903" width="9.7109375" style="5" customWidth="1"/>
    <col min="5904" max="6147" width="11.42578125" style="5"/>
    <col min="6148" max="6148" width="35.140625" style="5" customWidth="1"/>
    <col min="6149" max="6153" width="11.42578125" style="5"/>
    <col min="6154" max="6159" width="9.7109375" style="5" customWidth="1"/>
    <col min="6160" max="6403" width="11.42578125" style="5"/>
    <col min="6404" max="6404" width="35.140625" style="5" customWidth="1"/>
    <col min="6405" max="6409" width="11.42578125" style="5"/>
    <col min="6410" max="6415" width="9.7109375" style="5" customWidth="1"/>
    <col min="6416" max="6659" width="11.42578125" style="5"/>
    <col min="6660" max="6660" width="35.140625" style="5" customWidth="1"/>
    <col min="6661" max="6665" width="11.42578125" style="5"/>
    <col min="6666" max="6671" width="9.7109375" style="5" customWidth="1"/>
    <col min="6672" max="6915" width="11.42578125" style="5"/>
    <col min="6916" max="6916" width="35.140625" style="5" customWidth="1"/>
    <col min="6917" max="6921" width="11.42578125" style="5"/>
    <col min="6922" max="6927" width="9.7109375" style="5" customWidth="1"/>
    <col min="6928" max="7171" width="11.42578125" style="5"/>
    <col min="7172" max="7172" width="35.140625" style="5" customWidth="1"/>
    <col min="7173" max="7177" width="11.42578125" style="5"/>
    <col min="7178" max="7183" width="9.7109375" style="5" customWidth="1"/>
    <col min="7184" max="7427" width="11.42578125" style="5"/>
    <col min="7428" max="7428" width="35.140625" style="5" customWidth="1"/>
    <col min="7429" max="7433" width="11.42578125" style="5"/>
    <col min="7434" max="7439" width="9.7109375" style="5" customWidth="1"/>
    <col min="7440" max="7683" width="11.42578125" style="5"/>
    <col min="7684" max="7684" width="35.140625" style="5" customWidth="1"/>
    <col min="7685" max="7689" width="11.42578125" style="5"/>
    <col min="7690" max="7695" width="9.7109375" style="5" customWidth="1"/>
    <col min="7696" max="7939" width="11.42578125" style="5"/>
    <col min="7940" max="7940" width="35.140625" style="5" customWidth="1"/>
    <col min="7941" max="7945" width="11.42578125" style="5"/>
    <col min="7946" max="7951" width="9.7109375" style="5" customWidth="1"/>
    <col min="7952" max="8195" width="11.42578125" style="5"/>
    <col min="8196" max="8196" width="35.140625" style="5" customWidth="1"/>
    <col min="8197" max="8201" width="11.42578125" style="5"/>
    <col min="8202" max="8207" width="9.7109375" style="5" customWidth="1"/>
    <col min="8208" max="8451" width="11.42578125" style="5"/>
    <col min="8452" max="8452" width="35.140625" style="5" customWidth="1"/>
    <col min="8453" max="8457" width="11.42578125" style="5"/>
    <col min="8458" max="8463" width="9.7109375" style="5" customWidth="1"/>
    <col min="8464" max="8707" width="11.42578125" style="5"/>
    <col min="8708" max="8708" width="35.140625" style="5" customWidth="1"/>
    <col min="8709" max="8713" width="11.42578125" style="5"/>
    <col min="8714" max="8719" width="9.7109375" style="5" customWidth="1"/>
    <col min="8720" max="8963" width="11.42578125" style="5"/>
    <col min="8964" max="8964" width="35.140625" style="5" customWidth="1"/>
    <col min="8965" max="8969" width="11.42578125" style="5"/>
    <col min="8970" max="8975" width="9.7109375" style="5" customWidth="1"/>
    <col min="8976" max="9219" width="11.42578125" style="5"/>
    <col min="9220" max="9220" width="35.140625" style="5" customWidth="1"/>
    <col min="9221" max="9225" width="11.42578125" style="5"/>
    <col min="9226" max="9231" width="9.7109375" style="5" customWidth="1"/>
    <col min="9232" max="9475" width="11.42578125" style="5"/>
    <col min="9476" max="9476" width="35.140625" style="5" customWidth="1"/>
    <col min="9477" max="9481" width="11.42578125" style="5"/>
    <col min="9482" max="9487" width="9.7109375" style="5" customWidth="1"/>
    <col min="9488" max="9731" width="11.42578125" style="5"/>
    <col min="9732" max="9732" width="35.140625" style="5" customWidth="1"/>
    <col min="9733" max="9737" width="11.42578125" style="5"/>
    <col min="9738" max="9743" width="9.7109375" style="5" customWidth="1"/>
    <col min="9744" max="9987" width="11.42578125" style="5"/>
    <col min="9988" max="9988" width="35.140625" style="5" customWidth="1"/>
    <col min="9989" max="9993" width="11.42578125" style="5"/>
    <col min="9994" max="9999" width="9.7109375" style="5" customWidth="1"/>
    <col min="10000" max="10243" width="11.42578125" style="5"/>
    <col min="10244" max="10244" width="35.140625" style="5" customWidth="1"/>
    <col min="10245" max="10249" width="11.42578125" style="5"/>
    <col min="10250" max="10255" width="9.7109375" style="5" customWidth="1"/>
    <col min="10256" max="10499" width="11.42578125" style="5"/>
    <col min="10500" max="10500" width="35.140625" style="5" customWidth="1"/>
    <col min="10501" max="10505" width="11.42578125" style="5"/>
    <col min="10506" max="10511" width="9.7109375" style="5" customWidth="1"/>
    <col min="10512" max="10755" width="11.42578125" style="5"/>
    <col min="10756" max="10756" width="35.140625" style="5" customWidth="1"/>
    <col min="10757" max="10761" width="11.42578125" style="5"/>
    <col min="10762" max="10767" width="9.7109375" style="5" customWidth="1"/>
    <col min="10768" max="11011" width="11.42578125" style="5"/>
    <col min="11012" max="11012" width="35.140625" style="5" customWidth="1"/>
    <col min="11013" max="11017" width="11.42578125" style="5"/>
    <col min="11018" max="11023" width="9.7109375" style="5" customWidth="1"/>
    <col min="11024" max="11267" width="11.42578125" style="5"/>
    <col min="11268" max="11268" width="35.140625" style="5" customWidth="1"/>
    <col min="11269" max="11273" width="11.42578125" style="5"/>
    <col min="11274" max="11279" width="9.7109375" style="5" customWidth="1"/>
    <col min="11280" max="11523" width="11.42578125" style="5"/>
    <col min="11524" max="11524" width="35.140625" style="5" customWidth="1"/>
    <col min="11525" max="11529" width="11.42578125" style="5"/>
    <col min="11530" max="11535" width="9.7109375" style="5" customWidth="1"/>
    <col min="11536" max="11779" width="11.42578125" style="5"/>
    <col min="11780" max="11780" width="35.140625" style="5" customWidth="1"/>
    <col min="11781" max="11785" width="11.42578125" style="5"/>
    <col min="11786" max="11791" width="9.7109375" style="5" customWidth="1"/>
    <col min="11792" max="12035" width="11.42578125" style="5"/>
    <col min="12036" max="12036" width="35.140625" style="5" customWidth="1"/>
    <col min="12037" max="12041" width="11.42578125" style="5"/>
    <col min="12042" max="12047" width="9.7109375" style="5" customWidth="1"/>
    <col min="12048" max="12291" width="11.42578125" style="5"/>
    <col min="12292" max="12292" width="35.140625" style="5" customWidth="1"/>
    <col min="12293" max="12297" width="11.42578125" style="5"/>
    <col min="12298" max="12303" width="9.7109375" style="5" customWidth="1"/>
    <col min="12304" max="12547" width="11.42578125" style="5"/>
    <col min="12548" max="12548" width="35.140625" style="5" customWidth="1"/>
    <col min="12549" max="12553" width="11.42578125" style="5"/>
    <col min="12554" max="12559" width="9.7109375" style="5" customWidth="1"/>
    <col min="12560" max="12803" width="11.42578125" style="5"/>
    <col min="12804" max="12804" width="35.140625" style="5" customWidth="1"/>
    <col min="12805" max="12809" width="11.42578125" style="5"/>
    <col min="12810" max="12815" width="9.7109375" style="5" customWidth="1"/>
    <col min="12816" max="13059" width="11.42578125" style="5"/>
    <col min="13060" max="13060" width="35.140625" style="5" customWidth="1"/>
    <col min="13061" max="13065" width="11.42578125" style="5"/>
    <col min="13066" max="13071" width="9.7109375" style="5" customWidth="1"/>
    <col min="13072" max="13315" width="11.42578125" style="5"/>
    <col min="13316" max="13316" width="35.140625" style="5" customWidth="1"/>
    <col min="13317" max="13321" width="11.42578125" style="5"/>
    <col min="13322" max="13327" width="9.7109375" style="5" customWidth="1"/>
    <col min="13328" max="13571" width="11.42578125" style="5"/>
    <col min="13572" max="13572" width="35.140625" style="5" customWidth="1"/>
    <col min="13573" max="13577" width="11.42578125" style="5"/>
    <col min="13578" max="13583" width="9.7109375" style="5" customWidth="1"/>
    <col min="13584" max="13827" width="11.42578125" style="5"/>
    <col min="13828" max="13828" width="35.140625" style="5" customWidth="1"/>
    <col min="13829" max="13833" width="11.42578125" style="5"/>
    <col min="13834" max="13839" width="9.7109375" style="5" customWidth="1"/>
    <col min="13840" max="14083" width="11.42578125" style="5"/>
    <col min="14084" max="14084" width="35.140625" style="5" customWidth="1"/>
    <col min="14085" max="14089" width="11.42578125" style="5"/>
    <col min="14090" max="14095" width="9.7109375" style="5" customWidth="1"/>
    <col min="14096" max="14339" width="11.42578125" style="5"/>
    <col min="14340" max="14340" width="35.140625" style="5" customWidth="1"/>
    <col min="14341" max="14345" width="11.42578125" style="5"/>
    <col min="14346" max="14351" width="9.7109375" style="5" customWidth="1"/>
    <col min="14352" max="14595" width="11.42578125" style="5"/>
    <col min="14596" max="14596" width="35.140625" style="5" customWidth="1"/>
    <col min="14597" max="14601" width="11.42578125" style="5"/>
    <col min="14602" max="14607" width="9.7109375" style="5" customWidth="1"/>
    <col min="14608" max="14851" width="11.42578125" style="5"/>
    <col min="14852" max="14852" width="35.140625" style="5" customWidth="1"/>
    <col min="14853" max="14857" width="11.42578125" style="5"/>
    <col min="14858" max="14863" width="9.7109375" style="5" customWidth="1"/>
    <col min="14864" max="15107" width="11.42578125" style="5"/>
    <col min="15108" max="15108" width="35.140625" style="5" customWidth="1"/>
    <col min="15109" max="15113" width="11.42578125" style="5"/>
    <col min="15114" max="15119" width="9.7109375" style="5" customWidth="1"/>
    <col min="15120" max="15363" width="11.42578125" style="5"/>
    <col min="15364" max="15364" width="35.140625" style="5" customWidth="1"/>
    <col min="15365" max="15369" width="11.42578125" style="5"/>
    <col min="15370" max="15375" width="9.7109375" style="5" customWidth="1"/>
    <col min="15376" max="15619" width="11.42578125" style="5"/>
    <col min="15620" max="15620" width="35.140625" style="5" customWidth="1"/>
    <col min="15621" max="15625" width="11.42578125" style="5"/>
    <col min="15626" max="15631" width="9.7109375" style="5" customWidth="1"/>
    <col min="15632" max="15875" width="11.42578125" style="5"/>
    <col min="15876" max="15876" width="35.140625" style="5" customWidth="1"/>
    <col min="15877" max="15881" width="11.42578125" style="5"/>
    <col min="15882" max="15887" width="9.7109375" style="5" customWidth="1"/>
    <col min="15888" max="16131" width="11.42578125" style="5"/>
    <col min="16132" max="16132" width="35.140625" style="5" customWidth="1"/>
    <col min="16133" max="16137" width="11.42578125" style="5"/>
    <col min="16138" max="16143" width="9.7109375" style="5" customWidth="1"/>
    <col min="16144" max="16384" width="11.42578125" style="5"/>
  </cols>
  <sheetData>
    <row r="1" spans="1:16" x14ac:dyDescent="0.2">
      <c r="A1" s="700" t="s">
        <v>180</v>
      </c>
      <c r="B1" s="700"/>
      <c r="C1" s="700"/>
      <c r="D1" s="700"/>
      <c r="E1" s="700"/>
      <c r="F1" s="700"/>
      <c r="G1" s="700"/>
      <c r="H1" s="700"/>
      <c r="I1" s="700"/>
      <c r="J1" s="700"/>
      <c r="K1" s="700"/>
      <c r="L1" s="700"/>
      <c r="M1" s="700"/>
    </row>
    <row r="2" spans="1:16" s="45" customFormat="1" ht="33.75" customHeight="1" x14ac:dyDescent="0.25">
      <c r="A2" s="43"/>
      <c r="B2" s="43">
        <v>2008</v>
      </c>
      <c r="C2" s="43">
        <v>2009</v>
      </c>
      <c r="D2" s="43">
        <v>2010</v>
      </c>
      <c r="E2" s="43">
        <v>2011</v>
      </c>
      <c r="F2" s="43">
        <v>2012</v>
      </c>
      <c r="G2" s="43">
        <v>2013</v>
      </c>
      <c r="H2" s="43">
        <v>2014</v>
      </c>
      <c r="I2" s="43">
        <v>2015</v>
      </c>
      <c r="J2" s="43">
        <v>2016</v>
      </c>
      <c r="K2" s="44" t="s">
        <v>167</v>
      </c>
      <c r="L2" s="44" t="s">
        <v>179</v>
      </c>
    </row>
    <row r="3" spans="1:16" ht="22.5" x14ac:dyDescent="0.2">
      <c r="A3" s="20" t="s">
        <v>96</v>
      </c>
      <c r="B3" s="25">
        <v>43.393933592899984</v>
      </c>
      <c r="C3" s="25">
        <v>45.164555570579999</v>
      </c>
      <c r="D3" s="25">
        <v>46.764000000000003</v>
      </c>
      <c r="E3" s="25">
        <v>50.29</v>
      </c>
      <c r="F3" s="25">
        <v>52</v>
      </c>
      <c r="G3" s="25">
        <v>53.240309652000001</v>
      </c>
      <c r="H3" s="25">
        <v>54.055256378499998</v>
      </c>
      <c r="I3" s="25">
        <f>'source 6.1.3 RA'!I4</f>
        <v>54.535947055999998</v>
      </c>
      <c r="J3" s="25">
        <f>'source 6.1.3 RA'!J4</f>
        <v>55.052999999999997</v>
      </c>
      <c r="K3" s="25">
        <f>'source 6.1.3 RA'!L4*100</f>
        <v>1.3269896303017115</v>
      </c>
      <c r="L3" s="25">
        <f>'source 6.1.3 RA'!N4</f>
        <v>2.8299453638791716E-2</v>
      </c>
    </row>
    <row r="4" spans="1:16" x14ac:dyDescent="0.2">
      <c r="A4" s="21" t="s">
        <v>97</v>
      </c>
      <c r="B4" s="25">
        <v>1.286</v>
      </c>
      <c r="C4" s="25">
        <v>0.995</v>
      </c>
      <c r="D4" s="25">
        <v>1.008</v>
      </c>
      <c r="E4" s="25">
        <v>0.998</v>
      </c>
      <c r="F4" s="25">
        <v>0.755</v>
      </c>
      <c r="G4" s="25">
        <v>0.77043197056000001</v>
      </c>
      <c r="H4" s="25">
        <v>0.75759227825000008</v>
      </c>
      <c r="I4" s="25">
        <f>'source 6.1.3 RA'!I5</f>
        <v>0.75958589956</v>
      </c>
      <c r="J4" s="25">
        <f>'source 6.1.3 RA'!J5</f>
        <v>0.73445965843999972</v>
      </c>
      <c r="K4" s="25">
        <f>'source 6.1.3 RA'!L5*100</f>
        <v>-2.5893786256952378</v>
      </c>
      <c r="L4" s="25">
        <f>'source 6.1.3 RA'!N5</f>
        <v>-6.3077434239193875E-2</v>
      </c>
      <c r="P4" s="26"/>
    </row>
    <row r="5" spans="1:16" x14ac:dyDescent="0.2">
      <c r="A5" s="21" t="s">
        <v>130</v>
      </c>
      <c r="B5" s="25">
        <v>45.218000000000004</v>
      </c>
      <c r="C5" s="25">
        <v>46.055999999999997</v>
      </c>
      <c r="D5" s="25">
        <v>46.296999999999997</v>
      </c>
      <c r="E5" s="25">
        <v>47.103999999999999</v>
      </c>
      <c r="F5" s="25">
        <v>48.83</v>
      </c>
      <c r="G5" s="25">
        <v>49.776956359320003</v>
      </c>
      <c r="H5" s="25">
        <v>50.741411433989995</v>
      </c>
      <c r="I5" s="25">
        <f>'source 6.1.3 RA'!I6</f>
        <v>51.230596415999962</v>
      </c>
      <c r="J5" s="25">
        <f>'source 6.1.3 RA'!J6</f>
        <v>51.867085473799946</v>
      </c>
      <c r="K5" s="25">
        <f>'source 6.1.3 RA'!L6*100</f>
        <v>3.8904045593603831</v>
      </c>
      <c r="L5" s="25">
        <f>'source 6.1.3 RA'!N6</f>
        <v>1.9674997011481787E-2</v>
      </c>
      <c r="P5" s="26"/>
    </row>
    <row r="6" spans="1:16" x14ac:dyDescent="0.2">
      <c r="A6" s="21" t="s">
        <v>133</v>
      </c>
      <c r="B6" s="25">
        <v>119.58025105730002</v>
      </c>
      <c r="C6" s="25">
        <v>119.21071255031001</v>
      </c>
      <c r="D6" s="25">
        <v>117.80779462704996</v>
      </c>
      <c r="E6" s="25">
        <v>117.71</v>
      </c>
      <c r="F6" s="25">
        <v>119.054</v>
      </c>
      <c r="G6" s="25">
        <v>119.59652372385</v>
      </c>
      <c r="H6" s="25">
        <v>120.76538317658</v>
      </c>
      <c r="I6" s="25">
        <f>'source 6.1.3 RA'!I7</f>
        <v>121.56878820933997</v>
      </c>
      <c r="J6" s="25">
        <f>'source 6.1.3 RA'!J7</f>
        <v>123.19088529702995</v>
      </c>
      <c r="K6" s="25">
        <f>'source 6.1.3 RA'!L7*100</f>
        <v>3.264594922987385</v>
      </c>
      <c r="L6" s="25">
        <f>'source 6.1.3 RA'!N7</f>
        <v>6.898558738458016E-3</v>
      </c>
    </row>
    <row r="7" spans="1:16" x14ac:dyDescent="0.2">
      <c r="A7" s="21" t="s">
        <v>98</v>
      </c>
      <c r="B7" s="25">
        <v>10.553979867120001</v>
      </c>
      <c r="C7" s="25">
        <v>10.683001472029998</v>
      </c>
      <c r="D7" s="25">
        <v>10.72332063492</v>
      </c>
      <c r="E7" s="25">
        <v>10.881</v>
      </c>
      <c r="F7" s="25">
        <v>10.944000000000001</v>
      </c>
      <c r="G7" s="25">
        <v>10.953789434719999</v>
      </c>
      <c r="H7" s="25">
        <v>11.01669449299</v>
      </c>
      <c r="I7" s="25">
        <f>'source 6.1.3 RA'!I8</f>
        <v>11.121480487039999</v>
      </c>
      <c r="J7" s="25">
        <f>'source 6.1.3 RA'!J8</f>
        <v>11.434922601379998</v>
      </c>
      <c r="K7" s="25">
        <f>'source 6.1.3 RA'!L8*100</f>
        <v>-0.31208179691301074</v>
      </c>
      <c r="L7" s="25">
        <f>'source 6.1.3 RA'!N8</f>
        <v>8.5969013698314889E-3</v>
      </c>
      <c r="P7" s="26"/>
    </row>
    <row r="8" spans="1:16" x14ac:dyDescent="0.2">
      <c r="A8" s="21" t="s">
        <v>3</v>
      </c>
      <c r="B8" s="25">
        <v>56.22418097500001</v>
      </c>
      <c r="C8" s="25">
        <v>54.846488805860027</v>
      </c>
      <c r="D8" s="25">
        <v>53.007174864789938</v>
      </c>
      <c r="E8" s="25">
        <v>51.911000000000001</v>
      </c>
      <c r="F8" s="25">
        <v>51.838000000000001</v>
      </c>
      <c r="G8" s="25">
        <v>51.557847528970001</v>
      </c>
      <c r="H8" s="25">
        <v>51.684712263430001</v>
      </c>
      <c r="I8" s="25">
        <f>'source 6.1.3 RA'!I9</f>
        <v>51.881222380250016</v>
      </c>
      <c r="J8" s="25">
        <f>'source 6.1.3 RA'!J9</f>
        <v>52.70182702108999</v>
      </c>
      <c r="K8" s="25">
        <f>'source 6.1.3 RA'!L9*100</f>
        <v>3.9426096460915883</v>
      </c>
      <c r="L8" s="25">
        <f>'source 6.1.3 RA'!N9</f>
        <v>-2.8874741170342721E-3</v>
      </c>
      <c r="P8" s="26"/>
    </row>
    <row r="9" spans="1:16" x14ac:dyDescent="0.2">
      <c r="A9" s="21" t="s">
        <v>99</v>
      </c>
      <c r="B9" s="25">
        <v>73.07614557878</v>
      </c>
      <c r="C9" s="25">
        <v>72.159600853350014</v>
      </c>
      <c r="D9" s="25">
        <v>70.502002190059955</v>
      </c>
      <c r="E9" s="25">
        <v>69.606999999999999</v>
      </c>
      <c r="F9" s="25">
        <v>69.468999999999994</v>
      </c>
      <c r="G9" s="25">
        <v>69.049135393970005</v>
      </c>
      <c r="H9" s="25">
        <v>69.266379464259998</v>
      </c>
      <c r="I9" s="25">
        <f>'source 6.1.3 RA'!I10</f>
        <v>69.578030189010008</v>
      </c>
      <c r="J9" s="25">
        <f>'source 6.1.3 RA'!J10</f>
        <v>70.589319762360006</v>
      </c>
      <c r="K9" s="25">
        <f>'source 6.1.3 RA'!L10*100</f>
        <v>2.8657058596966767</v>
      </c>
      <c r="L9" s="25">
        <f>'source 6.1.3 RA'!N10</f>
        <v>-7.0719600307656005E-4</v>
      </c>
      <c r="P9" s="26"/>
    </row>
    <row r="10" spans="1:16" x14ac:dyDescent="0.2">
      <c r="A10" s="21" t="s">
        <v>100</v>
      </c>
      <c r="B10" s="25">
        <v>1.2925780772800002</v>
      </c>
      <c r="C10" s="25">
        <v>1.4309379917100007</v>
      </c>
      <c r="D10" s="25">
        <v>1.4950269739599999</v>
      </c>
      <c r="E10" s="25">
        <v>1.5289999999999999</v>
      </c>
      <c r="F10" s="25">
        <v>1.5449999999999999</v>
      </c>
      <c r="G10" s="25">
        <v>1.5341408483100001</v>
      </c>
      <c r="H10" s="25">
        <v>1.5509500514400001</v>
      </c>
      <c r="I10" s="25">
        <f>'source 6.1.3 RA'!I11</f>
        <v>1.5365314318999999</v>
      </c>
      <c r="J10" s="25" t="e">
        <f>'source 6.1.3 RA'!#REF!</f>
        <v>#REF!</v>
      </c>
      <c r="K10" s="25">
        <f>'source 6.1.3 RA'!L11*100</f>
        <v>4.1399622788248269</v>
      </c>
      <c r="L10" s="25">
        <f>'source 6.1.3 RA'!N11</f>
        <v>1.9010447012133502E-2</v>
      </c>
      <c r="P10" s="26"/>
    </row>
    <row r="11" spans="1:16" x14ac:dyDescent="0.2">
      <c r="A11" s="702" t="s">
        <v>79</v>
      </c>
      <c r="B11" s="702"/>
      <c r="C11" s="702"/>
      <c r="D11" s="702"/>
      <c r="E11" s="702"/>
      <c r="F11" s="702"/>
      <c r="G11" s="702"/>
      <c r="H11" s="702"/>
      <c r="I11" s="702"/>
      <c r="J11" s="702"/>
      <c r="K11" s="702"/>
      <c r="L11" s="702"/>
    </row>
    <row r="12" spans="1:16" ht="37.5" customHeight="1" x14ac:dyDescent="0.25">
      <c r="A12" s="698" t="s">
        <v>132</v>
      </c>
      <c r="B12" s="698"/>
      <c r="C12" s="698"/>
      <c r="D12" s="698"/>
      <c r="E12" s="698"/>
      <c r="F12" s="698"/>
      <c r="G12" s="698"/>
      <c r="H12" s="698"/>
      <c r="I12" s="698"/>
      <c r="J12" s="698"/>
      <c r="K12" s="698"/>
      <c r="L12" s="698"/>
      <c r="M12" s="33"/>
    </row>
    <row r="13" spans="1:16" ht="37.5" customHeight="1" x14ac:dyDescent="0.25">
      <c r="A13" s="698" t="s">
        <v>131</v>
      </c>
      <c r="B13" s="698"/>
      <c r="C13" s="698"/>
      <c r="D13" s="698"/>
      <c r="E13" s="698"/>
      <c r="F13" s="698"/>
      <c r="G13" s="698"/>
      <c r="H13" s="698"/>
      <c r="I13" s="698"/>
      <c r="J13" s="698"/>
      <c r="K13" s="698"/>
      <c r="L13" s="698"/>
      <c r="M13" s="33"/>
    </row>
    <row r="19" spans="1:10" ht="42" customHeight="1" x14ac:dyDescent="0.2"/>
    <row r="20" spans="1:10" ht="42" customHeight="1" x14ac:dyDescent="0.2">
      <c r="A20" s="703"/>
      <c r="B20" s="703"/>
      <c r="C20" s="703"/>
      <c r="D20" s="703"/>
      <c r="E20" s="703"/>
      <c r="F20" s="703"/>
      <c r="G20" s="703"/>
      <c r="H20" s="703"/>
      <c r="I20" s="32"/>
      <c r="J20" s="181"/>
    </row>
    <row r="21" spans="1:10" ht="42" customHeight="1" x14ac:dyDescent="0.2">
      <c r="A21" s="701"/>
      <c r="B21" s="701"/>
      <c r="C21" s="701"/>
      <c r="D21" s="701"/>
      <c r="E21" s="701"/>
      <c r="F21" s="701"/>
      <c r="G21" s="701"/>
      <c r="H21" s="701"/>
      <c r="I21" s="31"/>
      <c r="J21" s="180"/>
    </row>
    <row r="22" spans="1:10" ht="42" customHeight="1" x14ac:dyDescent="0.2">
      <c r="A22" s="701"/>
      <c r="B22" s="701"/>
      <c r="C22" s="701"/>
      <c r="D22" s="701"/>
      <c r="E22" s="701"/>
      <c r="F22" s="701"/>
      <c r="G22" s="701"/>
      <c r="H22" s="701"/>
      <c r="I22" s="31"/>
      <c r="J22" s="180"/>
    </row>
    <row r="23" spans="1:10" x14ac:dyDescent="0.2">
      <c r="F23" s="4"/>
    </row>
    <row r="24" spans="1:10" x14ac:dyDescent="0.2">
      <c r="F24" s="4"/>
    </row>
    <row r="25" spans="1:10" x14ac:dyDescent="0.2">
      <c r="F25" s="4"/>
    </row>
    <row r="26" spans="1:10" x14ac:dyDescent="0.2">
      <c r="F26" s="4"/>
    </row>
    <row r="27" spans="1:10" x14ac:dyDescent="0.2">
      <c r="F27" s="27"/>
    </row>
    <row r="28" spans="1:10" x14ac:dyDescent="0.2">
      <c r="F28" s="23"/>
    </row>
  </sheetData>
  <mergeCells count="7">
    <mergeCell ref="A1:M1"/>
    <mergeCell ref="A21:H21"/>
    <mergeCell ref="A22:H22"/>
    <mergeCell ref="A13:L13"/>
    <mergeCell ref="A12:L12"/>
    <mergeCell ref="A11:L11"/>
    <mergeCell ref="A20:H2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R21"/>
  <sheetViews>
    <sheetView workbookViewId="0">
      <selection activeCell="A15" sqref="A15"/>
    </sheetView>
  </sheetViews>
  <sheetFormatPr baseColWidth="10" defaultRowHeight="12.75" x14ac:dyDescent="0.2"/>
  <cols>
    <col min="1" max="1" width="37.42578125" style="497" customWidth="1"/>
    <col min="2" max="8" width="9.7109375" style="497" customWidth="1"/>
    <col min="9" max="9" width="10.140625" style="497" customWidth="1"/>
    <col min="10" max="11" width="9.7109375" style="497" customWidth="1"/>
    <col min="12" max="12" width="10.42578125" style="497" customWidth="1"/>
    <col min="13" max="13" width="10.140625" style="497" customWidth="1"/>
    <col min="14" max="14" width="17.28515625" style="497" customWidth="1"/>
    <col min="15" max="15" width="6.5703125" style="497" bestFit="1" customWidth="1"/>
    <col min="16" max="17" width="9.7109375" style="497" customWidth="1"/>
    <col min="18" max="18" width="11.42578125" style="497"/>
    <col min="19" max="19" width="17.7109375" style="497" bestFit="1" customWidth="1"/>
    <col min="20" max="261" width="11.42578125" style="497"/>
    <col min="262" max="262" width="35.140625" style="497" customWidth="1"/>
    <col min="263" max="267" width="11.42578125" style="497"/>
    <col min="268" max="273" width="9.7109375" style="497" customWidth="1"/>
    <col min="274" max="517" width="11.42578125" style="497"/>
    <col min="518" max="518" width="35.140625" style="497" customWidth="1"/>
    <col min="519" max="523" width="11.42578125" style="497"/>
    <col min="524" max="529" width="9.7109375" style="497" customWidth="1"/>
    <col min="530" max="773" width="11.42578125" style="497"/>
    <col min="774" max="774" width="35.140625" style="497" customWidth="1"/>
    <col min="775" max="779" width="11.42578125" style="497"/>
    <col min="780" max="785" width="9.7109375" style="497" customWidth="1"/>
    <col min="786" max="1029" width="11.42578125" style="497"/>
    <col min="1030" max="1030" width="35.140625" style="497" customWidth="1"/>
    <col min="1031" max="1035" width="11.42578125" style="497"/>
    <col min="1036" max="1041" width="9.7109375" style="497" customWidth="1"/>
    <col min="1042" max="1285" width="11.42578125" style="497"/>
    <col min="1286" max="1286" width="35.140625" style="497" customWidth="1"/>
    <col min="1287" max="1291" width="11.42578125" style="497"/>
    <col min="1292" max="1297" width="9.7109375" style="497" customWidth="1"/>
    <col min="1298" max="1541" width="11.42578125" style="497"/>
    <col min="1542" max="1542" width="35.140625" style="497" customWidth="1"/>
    <col min="1543" max="1547" width="11.42578125" style="497"/>
    <col min="1548" max="1553" width="9.7109375" style="497" customWidth="1"/>
    <col min="1554" max="1797" width="11.42578125" style="497"/>
    <col min="1798" max="1798" width="35.140625" style="497" customWidth="1"/>
    <col min="1799" max="1803" width="11.42578125" style="497"/>
    <col min="1804" max="1809" width="9.7109375" style="497" customWidth="1"/>
    <col min="1810" max="2053" width="11.42578125" style="497"/>
    <col min="2054" max="2054" width="35.140625" style="497" customWidth="1"/>
    <col min="2055" max="2059" width="11.42578125" style="497"/>
    <col min="2060" max="2065" width="9.7109375" style="497" customWidth="1"/>
    <col min="2066" max="2309" width="11.42578125" style="497"/>
    <col min="2310" max="2310" width="35.140625" style="497" customWidth="1"/>
    <col min="2311" max="2315" width="11.42578125" style="497"/>
    <col min="2316" max="2321" width="9.7109375" style="497" customWidth="1"/>
    <col min="2322" max="2565" width="11.42578125" style="497"/>
    <col min="2566" max="2566" width="35.140625" style="497" customWidth="1"/>
    <col min="2567" max="2571" width="11.42578125" style="497"/>
    <col min="2572" max="2577" width="9.7109375" style="497" customWidth="1"/>
    <col min="2578" max="2821" width="11.42578125" style="497"/>
    <col min="2822" max="2822" width="35.140625" style="497" customWidth="1"/>
    <col min="2823" max="2827" width="11.42578125" style="497"/>
    <col min="2828" max="2833" width="9.7109375" style="497" customWidth="1"/>
    <col min="2834" max="3077" width="11.42578125" style="497"/>
    <col min="3078" max="3078" width="35.140625" style="497" customWidth="1"/>
    <col min="3079" max="3083" width="11.42578125" style="497"/>
    <col min="3084" max="3089" width="9.7109375" style="497" customWidth="1"/>
    <col min="3090" max="3333" width="11.42578125" style="497"/>
    <col min="3334" max="3334" width="35.140625" style="497" customWidth="1"/>
    <col min="3335" max="3339" width="11.42578125" style="497"/>
    <col min="3340" max="3345" width="9.7109375" style="497" customWidth="1"/>
    <col min="3346" max="3589" width="11.42578125" style="497"/>
    <col min="3590" max="3590" width="35.140625" style="497" customWidth="1"/>
    <col min="3591" max="3595" width="11.42578125" style="497"/>
    <col min="3596" max="3601" width="9.7109375" style="497" customWidth="1"/>
    <col min="3602" max="3845" width="11.42578125" style="497"/>
    <col min="3846" max="3846" width="35.140625" style="497" customWidth="1"/>
    <col min="3847" max="3851" width="11.42578125" style="497"/>
    <col min="3852" max="3857" width="9.7109375" style="497" customWidth="1"/>
    <col min="3858" max="4101" width="11.42578125" style="497"/>
    <col min="4102" max="4102" width="35.140625" style="497" customWidth="1"/>
    <col min="4103" max="4107" width="11.42578125" style="497"/>
    <col min="4108" max="4113" width="9.7109375" style="497" customWidth="1"/>
    <col min="4114" max="4357" width="11.42578125" style="497"/>
    <col min="4358" max="4358" width="35.140625" style="497" customWidth="1"/>
    <col min="4359" max="4363" width="11.42578125" style="497"/>
    <col min="4364" max="4369" width="9.7109375" style="497" customWidth="1"/>
    <col min="4370" max="4613" width="11.42578125" style="497"/>
    <col min="4614" max="4614" width="35.140625" style="497" customWidth="1"/>
    <col min="4615" max="4619" width="11.42578125" style="497"/>
    <col min="4620" max="4625" width="9.7109375" style="497" customWidth="1"/>
    <col min="4626" max="4869" width="11.42578125" style="497"/>
    <col min="4870" max="4870" width="35.140625" style="497" customWidth="1"/>
    <col min="4871" max="4875" width="11.42578125" style="497"/>
    <col min="4876" max="4881" width="9.7109375" style="497" customWidth="1"/>
    <col min="4882" max="5125" width="11.42578125" style="497"/>
    <col min="5126" max="5126" width="35.140625" style="497" customWidth="1"/>
    <col min="5127" max="5131" width="11.42578125" style="497"/>
    <col min="5132" max="5137" width="9.7109375" style="497" customWidth="1"/>
    <col min="5138" max="5381" width="11.42578125" style="497"/>
    <col min="5382" max="5382" width="35.140625" style="497" customWidth="1"/>
    <col min="5383" max="5387" width="11.42578125" style="497"/>
    <col min="5388" max="5393" width="9.7109375" style="497" customWidth="1"/>
    <col min="5394" max="5637" width="11.42578125" style="497"/>
    <col min="5638" max="5638" width="35.140625" style="497" customWidth="1"/>
    <col min="5639" max="5643" width="11.42578125" style="497"/>
    <col min="5644" max="5649" width="9.7109375" style="497" customWidth="1"/>
    <col min="5650" max="5893" width="11.42578125" style="497"/>
    <col min="5894" max="5894" width="35.140625" style="497" customWidth="1"/>
    <col min="5895" max="5899" width="11.42578125" style="497"/>
    <col min="5900" max="5905" width="9.7109375" style="497" customWidth="1"/>
    <col min="5906" max="6149" width="11.42578125" style="497"/>
    <col min="6150" max="6150" width="35.140625" style="497" customWidth="1"/>
    <col min="6151" max="6155" width="11.42578125" style="497"/>
    <col min="6156" max="6161" width="9.7109375" style="497" customWidth="1"/>
    <col min="6162" max="6405" width="11.42578125" style="497"/>
    <col min="6406" max="6406" width="35.140625" style="497" customWidth="1"/>
    <col min="6407" max="6411" width="11.42578125" style="497"/>
    <col min="6412" max="6417" width="9.7109375" style="497" customWidth="1"/>
    <col min="6418" max="6661" width="11.42578125" style="497"/>
    <col min="6662" max="6662" width="35.140625" style="497" customWidth="1"/>
    <col min="6663" max="6667" width="11.42578125" style="497"/>
    <col min="6668" max="6673" width="9.7109375" style="497" customWidth="1"/>
    <col min="6674" max="6917" width="11.42578125" style="497"/>
    <col min="6918" max="6918" width="35.140625" style="497" customWidth="1"/>
    <col min="6919" max="6923" width="11.42578125" style="497"/>
    <col min="6924" max="6929" width="9.7109375" style="497" customWidth="1"/>
    <col min="6930" max="7173" width="11.42578125" style="497"/>
    <col min="7174" max="7174" width="35.140625" style="497" customWidth="1"/>
    <col min="7175" max="7179" width="11.42578125" style="497"/>
    <col min="7180" max="7185" width="9.7109375" style="497" customWidth="1"/>
    <col min="7186" max="7429" width="11.42578125" style="497"/>
    <col min="7430" max="7430" width="35.140625" style="497" customWidth="1"/>
    <col min="7431" max="7435" width="11.42578125" style="497"/>
    <col min="7436" max="7441" width="9.7109375" style="497" customWidth="1"/>
    <col min="7442" max="7685" width="11.42578125" style="497"/>
    <col min="7686" max="7686" width="35.140625" style="497" customWidth="1"/>
    <col min="7687" max="7691" width="11.42578125" style="497"/>
    <col min="7692" max="7697" width="9.7109375" style="497" customWidth="1"/>
    <col min="7698" max="7941" width="11.42578125" style="497"/>
    <col min="7942" max="7942" width="35.140625" style="497" customWidth="1"/>
    <col min="7943" max="7947" width="11.42578125" style="497"/>
    <col min="7948" max="7953" width="9.7109375" style="497" customWidth="1"/>
    <col min="7954" max="8197" width="11.42578125" style="497"/>
    <col min="8198" max="8198" width="35.140625" style="497" customWidth="1"/>
    <col min="8199" max="8203" width="11.42578125" style="497"/>
    <col min="8204" max="8209" width="9.7109375" style="497" customWidth="1"/>
    <col min="8210" max="8453" width="11.42578125" style="497"/>
    <col min="8454" max="8454" width="35.140625" style="497" customWidth="1"/>
    <col min="8455" max="8459" width="11.42578125" style="497"/>
    <col min="8460" max="8465" width="9.7109375" style="497" customWidth="1"/>
    <col min="8466" max="8709" width="11.42578125" style="497"/>
    <col min="8710" max="8710" width="35.140625" style="497" customWidth="1"/>
    <col min="8711" max="8715" width="11.42578125" style="497"/>
    <col min="8716" max="8721" width="9.7109375" style="497" customWidth="1"/>
    <col min="8722" max="8965" width="11.42578125" style="497"/>
    <col min="8966" max="8966" width="35.140625" style="497" customWidth="1"/>
    <col min="8967" max="8971" width="11.42578125" style="497"/>
    <col min="8972" max="8977" width="9.7109375" style="497" customWidth="1"/>
    <col min="8978" max="9221" width="11.42578125" style="497"/>
    <col min="9222" max="9222" width="35.140625" style="497" customWidth="1"/>
    <col min="9223" max="9227" width="11.42578125" style="497"/>
    <col min="9228" max="9233" width="9.7109375" style="497" customWidth="1"/>
    <col min="9234" max="9477" width="11.42578125" style="497"/>
    <col min="9478" max="9478" width="35.140625" style="497" customWidth="1"/>
    <col min="9479" max="9483" width="11.42578125" style="497"/>
    <col min="9484" max="9489" width="9.7109375" style="497" customWidth="1"/>
    <col min="9490" max="9733" width="11.42578125" style="497"/>
    <col min="9734" max="9734" width="35.140625" style="497" customWidth="1"/>
    <col min="9735" max="9739" width="11.42578125" style="497"/>
    <col min="9740" max="9745" width="9.7109375" style="497" customWidth="1"/>
    <col min="9746" max="9989" width="11.42578125" style="497"/>
    <col min="9990" max="9990" width="35.140625" style="497" customWidth="1"/>
    <col min="9991" max="9995" width="11.42578125" style="497"/>
    <col min="9996" max="10001" width="9.7109375" style="497" customWidth="1"/>
    <col min="10002" max="10245" width="11.42578125" style="497"/>
    <col min="10246" max="10246" width="35.140625" style="497" customWidth="1"/>
    <col min="10247" max="10251" width="11.42578125" style="497"/>
    <col min="10252" max="10257" width="9.7109375" style="497" customWidth="1"/>
    <col min="10258" max="10501" width="11.42578125" style="497"/>
    <col min="10502" max="10502" width="35.140625" style="497" customWidth="1"/>
    <col min="10503" max="10507" width="11.42578125" style="497"/>
    <col min="10508" max="10513" width="9.7109375" style="497" customWidth="1"/>
    <col min="10514" max="10757" width="11.42578125" style="497"/>
    <col min="10758" max="10758" width="35.140625" style="497" customWidth="1"/>
    <col min="10759" max="10763" width="11.42578125" style="497"/>
    <col min="10764" max="10769" width="9.7109375" style="497" customWidth="1"/>
    <col min="10770" max="11013" width="11.42578125" style="497"/>
    <col min="11014" max="11014" width="35.140625" style="497" customWidth="1"/>
    <col min="11015" max="11019" width="11.42578125" style="497"/>
    <col min="11020" max="11025" width="9.7109375" style="497" customWidth="1"/>
    <col min="11026" max="11269" width="11.42578125" style="497"/>
    <col min="11270" max="11270" width="35.140625" style="497" customWidth="1"/>
    <col min="11271" max="11275" width="11.42578125" style="497"/>
    <col min="11276" max="11281" width="9.7109375" style="497" customWidth="1"/>
    <col min="11282" max="11525" width="11.42578125" style="497"/>
    <col min="11526" max="11526" width="35.140625" style="497" customWidth="1"/>
    <col min="11527" max="11531" width="11.42578125" style="497"/>
    <col min="11532" max="11537" width="9.7109375" style="497" customWidth="1"/>
    <col min="11538" max="11781" width="11.42578125" style="497"/>
    <col min="11782" max="11782" width="35.140625" style="497" customWidth="1"/>
    <col min="11783" max="11787" width="11.42578125" style="497"/>
    <col min="11788" max="11793" width="9.7109375" style="497" customWidth="1"/>
    <col min="11794" max="12037" width="11.42578125" style="497"/>
    <col min="12038" max="12038" width="35.140625" style="497" customWidth="1"/>
    <col min="12039" max="12043" width="11.42578125" style="497"/>
    <col min="12044" max="12049" width="9.7109375" style="497" customWidth="1"/>
    <col min="12050" max="12293" width="11.42578125" style="497"/>
    <col min="12294" max="12294" width="35.140625" style="497" customWidth="1"/>
    <col min="12295" max="12299" width="11.42578125" style="497"/>
    <col min="12300" max="12305" width="9.7109375" style="497" customWidth="1"/>
    <col min="12306" max="12549" width="11.42578125" style="497"/>
    <col min="12550" max="12550" width="35.140625" style="497" customWidth="1"/>
    <col min="12551" max="12555" width="11.42578125" style="497"/>
    <col min="12556" max="12561" width="9.7109375" style="497" customWidth="1"/>
    <col min="12562" max="12805" width="11.42578125" style="497"/>
    <col min="12806" max="12806" width="35.140625" style="497" customWidth="1"/>
    <col min="12807" max="12811" width="11.42578125" style="497"/>
    <col min="12812" max="12817" width="9.7109375" style="497" customWidth="1"/>
    <col min="12818" max="13061" width="11.42578125" style="497"/>
    <col min="13062" max="13062" width="35.140625" style="497" customWidth="1"/>
    <col min="13063" max="13067" width="11.42578125" style="497"/>
    <col min="13068" max="13073" width="9.7109375" style="497" customWidth="1"/>
    <col min="13074" max="13317" width="11.42578125" style="497"/>
    <col min="13318" max="13318" width="35.140625" style="497" customWidth="1"/>
    <col min="13319" max="13323" width="11.42578125" style="497"/>
    <col min="13324" max="13329" width="9.7109375" style="497" customWidth="1"/>
    <col min="13330" max="13573" width="11.42578125" style="497"/>
    <col min="13574" max="13574" width="35.140625" style="497" customWidth="1"/>
    <col min="13575" max="13579" width="11.42578125" style="497"/>
    <col min="13580" max="13585" width="9.7109375" style="497" customWidth="1"/>
    <col min="13586" max="13829" width="11.42578125" style="497"/>
    <col min="13830" max="13830" width="35.140625" style="497" customWidth="1"/>
    <col min="13831" max="13835" width="11.42578125" style="497"/>
    <col min="13836" max="13841" width="9.7109375" style="497" customWidth="1"/>
    <col min="13842" max="14085" width="11.42578125" style="497"/>
    <col min="14086" max="14086" width="35.140625" style="497" customWidth="1"/>
    <col min="14087" max="14091" width="11.42578125" style="497"/>
    <col min="14092" max="14097" width="9.7109375" style="497" customWidth="1"/>
    <col min="14098" max="14341" width="11.42578125" style="497"/>
    <col min="14342" max="14342" width="35.140625" style="497" customWidth="1"/>
    <col min="14343" max="14347" width="11.42578125" style="497"/>
    <col min="14348" max="14353" width="9.7109375" style="497" customWidth="1"/>
    <col min="14354" max="14597" width="11.42578125" style="497"/>
    <col min="14598" max="14598" width="35.140625" style="497" customWidth="1"/>
    <col min="14599" max="14603" width="11.42578125" style="497"/>
    <col min="14604" max="14609" width="9.7109375" style="497" customWidth="1"/>
    <col min="14610" max="14853" width="11.42578125" style="497"/>
    <col min="14854" max="14854" width="35.140625" style="497" customWidth="1"/>
    <col min="14855" max="14859" width="11.42578125" style="497"/>
    <col min="14860" max="14865" width="9.7109375" style="497" customWidth="1"/>
    <col min="14866" max="15109" width="11.42578125" style="497"/>
    <col min="15110" max="15110" width="35.140625" style="497" customWidth="1"/>
    <col min="15111" max="15115" width="11.42578125" style="497"/>
    <col min="15116" max="15121" width="9.7109375" style="497" customWidth="1"/>
    <col min="15122" max="15365" width="11.42578125" style="497"/>
    <col min="15366" max="15366" width="35.140625" style="497" customWidth="1"/>
    <col min="15367" max="15371" width="11.42578125" style="497"/>
    <col min="15372" max="15377" width="9.7109375" style="497" customWidth="1"/>
    <col min="15378" max="15621" width="11.42578125" style="497"/>
    <col min="15622" max="15622" width="35.140625" style="497" customWidth="1"/>
    <col min="15623" max="15627" width="11.42578125" style="497"/>
    <col min="15628" max="15633" width="9.7109375" style="497" customWidth="1"/>
    <col min="15634" max="15877" width="11.42578125" style="497"/>
    <col min="15878" max="15878" width="35.140625" style="497" customWidth="1"/>
    <col min="15879" max="15883" width="11.42578125" style="497"/>
    <col min="15884" max="15889" width="9.7109375" style="497" customWidth="1"/>
    <col min="15890" max="16133" width="11.42578125" style="497"/>
    <col min="16134" max="16134" width="35.140625" style="497" customWidth="1"/>
    <col min="16135" max="16139" width="11.42578125" style="497"/>
    <col min="16140" max="16145" width="9.7109375" style="497" customWidth="1"/>
    <col min="16146" max="16384" width="11.42578125" style="497"/>
  </cols>
  <sheetData>
    <row r="1" spans="1:18" s="510" customFormat="1" ht="31.5" customHeight="1" x14ac:dyDescent="0.25">
      <c r="A1" s="704" t="s">
        <v>352</v>
      </c>
      <c r="B1" s="704"/>
      <c r="C1" s="704"/>
      <c r="D1" s="704"/>
      <c r="E1" s="704"/>
      <c r="F1" s="704"/>
      <c r="G1" s="704"/>
      <c r="H1" s="704"/>
      <c r="I1" s="704"/>
      <c r="J1" s="704"/>
      <c r="K1" s="704"/>
      <c r="L1" s="704"/>
      <c r="M1" s="704"/>
      <c r="N1" s="704"/>
    </row>
    <row r="2" spans="1:18" x14ac:dyDescent="0.2">
      <c r="A2" s="511"/>
      <c r="B2" s="511"/>
      <c r="C2" s="511"/>
      <c r="D2" s="511"/>
      <c r="E2" s="511"/>
      <c r="F2" s="511"/>
      <c r="G2" s="511"/>
      <c r="H2" s="511"/>
      <c r="I2" s="511"/>
      <c r="J2" s="511"/>
      <c r="K2" s="511"/>
      <c r="L2" s="511"/>
      <c r="M2" s="511"/>
      <c r="N2" s="511"/>
    </row>
    <row r="3" spans="1:18" s="516" customFormat="1" ht="33.75" customHeight="1" x14ac:dyDescent="0.25">
      <c r="A3" s="512" t="s">
        <v>357</v>
      </c>
      <c r="B3" s="513">
        <v>2008</v>
      </c>
      <c r="C3" s="513">
        <v>2009</v>
      </c>
      <c r="D3" s="513">
        <v>2010</v>
      </c>
      <c r="E3" s="513">
        <v>2011</v>
      </c>
      <c r="F3" s="513">
        <v>2012</v>
      </c>
      <c r="G3" s="513">
        <v>2013</v>
      </c>
      <c r="H3" s="513">
        <v>2014</v>
      </c>
      <c r="I3" s="514">
        <v>2015</v>
      </c>
      <c r="J3" s="514">
        <v>2016</v>
      </c>
      <c r="K3" s="514">
        <v>2017</v>
      </c>
      <c r="L3" s="515" t="s">
        <v>368</v>
      </c>
      <c r="M3" s="515" t="s">
        <v>167</v>
      </c>
      <c r="N3" s="515" t="s">
        <v>367</v>
      </c>
    </row>
    <row r="4" spans="1:18" ht="29.25" customHeight="1" x14ac:dyDescent="0.2">
      <c r="A4" s="517" t="s">
        <v>335</v>
      </c>
      <c r="B4" s="518">
        <v>43.393999999999998</v>
      </c>
      <c r="C4" s="518">
        <v>45.164999999999999</v>
      </c>
      <c r="D4" s="518">
        <v>46.764000000000003</v>
      </c>
      <c r="E4" s="518">
        <v>50.29</v>
      </c>
      <c r="F4" s="518">
        <v>51.999924217</v>
      </c>
      <c r="G4" s="518">
        <v>53.240309652000001</v>
      </c>
      <c r="H4" s="518">
        <v>54.055256378499998</v>
      </c>
      <c r="I4" s="518">
        <v>54.535947055999998</v>
      </c>
      <c r="J4" s="518">
        <v>55.052999999999997</v>
      </c>
      <c r="K4" s="518">
        <v>55.78354760117</v>
      </c>
      <c r="L4" s="460">
        <f>K4/J4-1</f>
        <v>1.3269896303017115E-2</v>
      </c>
      <c r="M4" s="463">
        <f>J4/I4-1</f>
        <v>9.4809565417295349E-3</v>
      </c>
      <c r="N4" s="463">
        <f>(POWER(K4/B4,1/9)-1)</f>
        <v>2.8299453638791716E-2</v>
      </c>
    </row>
    <row r="5" spans="1:18" ht="20.25" customHeight="1" x14ac:dyDescent="0.2">
      <c r="A5" s="519" t="s">
        <v>391</v>
      </c>
      <c r="B5" s="518">
        <v>1.286</v>
      </c>
      <c r="C5" s="518">
        <v>0.995</v>
      </c>
      <c r="D5" s="518">
        <v>1.008</v>
      </c>
      <c r="E5" s="518">
        <v>0.998</v>
      </c>
      <c r="F5" s="518">
        <v>0.75461341152000028</v>
      </c>
      <c r="G5" s="518">
        <v>0.77043197056000001</v>
      </c>
      <c r="H5" s="518">
        <v>0.75759227825000008</v>
      </c>
      <c r="I5" s="518">
        <v>0.75958589956</v>
      </c>
      <c r="J5" s="518">
        <v>0.73445965843999972</v>
      </c>
      <c r="K5" s="518">
        <v>0.71544171703000015</v>
      </c>
      <c r="L5" s="460">
        <f t="shared" ref="L5:L11" si="0">K5/J5-1</f>
        <v>-2.5893786256952378E-2</v>
      </c>
      <c r="M5" s="463">
        <f t="shared" ref="M5:M11" si="1">J5/I5-1</f>
        <v>-3.3078867228255482E-2</v>
      </c>
      <c r="N5" s="463">
        <f t="shared" ref="N5:N11" si="2">(POWER(K5/B5,1/9)-1)</f>
        <v>-6.3077434239193875E-2</v>
      </c>
      <c r="R5" s="520"/>
    </row>
    <row r="6" spans="1:18" ht="18.75" customHeight="1" x14ac:dyDescent="0.2">
      <c r="A6" s="519" t="s">
        <v>392</v>
      </c>
      <c r="B6" s="518">
        <v>45.218000000000004</v>
      </c>
      <c r="C6" s="518">
        <v>46.055999999999997</v>
      </c>
      <c r="D6" s="518">
        <v>46.296999999999997</v>
      </c>
      <c r="E6" s="518">
        <v>47.103999999999999</v>
      </c>
      <c r="F6" s="518">
        <v>48.721461760049998</v>
      </c>
      <c r="G6" s="518">
        <v>49.776956359320003</v>
      </c>
      <c r="H6" s="518">
        <v>50.741411433989995</v>
      </c>
      <c r="I6" s="518">
        <v>51.230596415999962</v>
      </c>
      <c r="J6" s="518">
        <v>51.867085473799946</v>
      </c>
      <c r="K6" s="518">
        <v>53.884924931880008</v>
      </c>
      <c r="L6" s="460">
        <f t="shared" si="0"/>
        <v>3.8904045593603831E-2</v>
      </c>
      <c r="M6" s="463">
        <f t="shared" si="1"/>
        <v>1.2424002497093634E-2</v>
      </c>
      <c r="N6" s="463">
        <f t="shared" si="2"/>
        <v>1.9674997011481787E-2</v>
      </c>
      <c r="R6" s="520"/>
    </row>
    <row r="7" spans="1:18" ht="18" customHeight="1" x14ac:dyDescent="0.2">
      <c r="A7" s="519" t="s">
        <v>133</v>
      </c>
      <c r="B7" s="518">
        <v>119.58</v>
      </c>
      <c r="C7" s="518">
        <v>119.211</v>
      </c>
      <c r="D7" s="518">
        <v>117.80699999999999</v>
      </c>
      <c r="E7" s="518">
        <v>117.709</v>
      </c>
      <c r="F7" s="518">
        <v>118.94553703741998</v>
      </c>
      <c r="G7" s="518">
        <v>119.59652372385</v>
      </c>
      <c r="H7" s="518">
        <v>120.76538317658002</v>
      </c>
      <c r="I7" s="518">
        <v>121.56878820933997</v>
      </c>
      <c r="J7" s="518">
        <v>123.19088529702995</v>
      </c>
      <c r="K7" s="518">
        <v>127.21256868402</v>
      </c>
      <c r="L7" s="460">
        <f t="shared" si="0"/>
        <v>3.264594922987385E-2</v>
      </c>
      <c r="M7" s="463">
        <f t="shared" si="1"/>
        <v>1.3343039044666272E-2</v>
      </c>
      <c r="N7" s="463">
        <f t="shared" si="2"/>
        <v>6.898558738458016E-3</v>
      </c>
    </row>
    <row r="8" spans="1:18" ht="19.5" customHeight="1" x14ac:dyDescent="0.2">
      <c r="A8" s="519" t="s">
        <v>98</v>
      </c>
      <c r="B8" s="518">
        <v>10.554</v>
      </c>
      <c r="C8" s="518">
        <v>10.683</v>
      </c>
      <c r="D8" s="518">
        <v>10.723000000000001</v>
      </c>
      <c r="E8" s="518">
        <v>10.881</v>
      </c>
      <c r="F8" s="518">
        <v>10.943751911329995</v>
      </c>
      <c r="G8" s="518">
        <v>10.953789434719999</v>
      </c>
      <c r="H8" s="518">
        <v>11.01669449299</v>
      </c>
      <c r="I8" s="518">
        <v>11.121480487039999</v>
      </c>
      <c r="J8" s="518">
        <v>11.434922601379998</v>
      </c>
      <c r="K8" s="518">
        <v>11.39923628945</v>
      </c>
      <c r="L8" s="460">
        <f t="shared" si="0"/>
        <v>-3.1208179691301074E-3</v>
      </c>
      <c r="M8" s="463">
        <f t="shared" si="1"/>
        <v>2.8183488224005515E-2</v>
      </c>
      <c r="N8" s="463">
        <f t="shared" si="2"/>
        <v>8.5969013698314889E-3</v>
      </c>
      <c r="R8" s="520"/>
    </row>
    <row r="9" spans="1:18" ht="18.75" customHeight="1" x14ac:dyDescent="0.2">
      <c r="A9" s="519" t="s">
        <v>3</v>
      </c>
      <c r="B9" s="518">
        <v>56.223999999999997</v>
      </c>
      <c r="C9" s="518">
        <v>54.845999999999997</v>
      </c>
      <c r="D9" s="518">
        <v>53.006999999999998</v>
      </c>
      <c r="E9" s="518">
        <v>51.911000000000001</v>
      </c>
      <c r="F9" s="518">
        <v>51.838045283359982</v>
      </c>
      <c r="G9" s="518">
        <v>51.557847528970001</v>
      </c>
      <c r="H9" s="518">
        <v>51.684712263430001</v>
      </c>
      <c r="I9" s="518">
        <v>51.881222380250016</v>
      </c>
      <c r="J9" s="518">
        <v>52.70182702108999</v>
      </c>
      <c r="K9" s="518">
        <v>54.77965433688999</v>
      </c>
      <c r="L9" s="460">
        <f t="shared" si="0"/>
        <v>3.9426096460915883E-2</v>
      </c>
      <c r="M9" s="463">
        <f t="shared" si="1"/>
        <v>1.581698740298676E-2</v>
      </c>
      <c r="N9" s="463">
        <f t="shared" si="2"/>
        <v>-2.8874741170342721E-3</v>
      </c>
      <c r="R9" s="520"/>
    </row>
    <row r="10" spans="1:18" ht="18.75" customHeight="1" x14ac:dyDescent="0.2">
      <c r="A10" s="519" t="s">
        <v>99</v>
      </c>
      <c r="B10" s="518">
        <v>73.075999999999993</v>
      </c>
      <c r="C10" s="518">
        <v>72.16</v>
      </c>
      <c r="D10" s="518">
        <v>70.501999999999995</v>
      </c>
      <c r="E10" s="518">
        <v>69.606999999999999</v>
      </c>
      <c r="F10" s="518">
        <v>69.469461865849979</v>
      </c>
      <c r="G10" s="518">
        <v>69.049135393969991</v>
      </c>
      <c r="H10" s="518">
        <v>69.266379464259998</v>
      </c>
      <c r="I10" s="518">
        <v>69.578030189010008</v>
      </c>
      <c r="J10" s="518">
        <v>70.589319762360006</v>
      </c>
      <c r="K10" s="518">
        <v>72.612202035109988</v>
      </c>
      <c r="L10" s="460">
        <f t="shared" si="0"/>
        <v>2.8657058596966767E-2</v>
      </c>
      <c r="M10" s="463">
        <f t="shared" si="1"/>
        <v>1.4534610574671536E-2</v>
      </c>
      <c r="N10" s="463">
        <f t="shared" si="2"/>
        <v>-7.0719600307656005E-4</v>
      </c>
      <c r="R10" s="520"/>
    </row>
    <row r="11" spans="1:18" ht="21" customHeight="1" x14ac:dyDescent="0.2">
      <c r="A11" s="519" t="s">
        <v>100</v>
      </c>
      <c r="B11" s="518">
        <v>1.2929999999999999</v>
      </c>
      <c r="C11" s="518">
        <v>1.431</v>
      </c>
      <c r="D11" s="518">
        <v>1.4950000000000001</v>
      </c>
      <c r="E11" s="518">
        <v>1.5289999999999999</v>
      </c>
      <c r="F11" s="518">
        <v>1.5448915379799997</v>
      </c>
      <c r="G11" s="518">
        <v>1.5341408483100001</v>
      </c>
      <c r="H11" s="518">
        <v>1.5509500514400001</v>
      </c>
      <c r="I11" s="518">
        <v>1.5365314318999999</v>
      </c>
      <c r="J11" s="518">
        <v>1.4709192683100001</v>
      </c>
      <c r="K11" s="518">
        <v>1.5318147711700003</v>
      </c>
      <c r="L11" s="460">
        <f t="shared" si="0"/>
        <v>4.1399622788248269E-2</v>
      </c>
      <c r="M11" s="463">
        <f t="shared" si="1"/>
        <v>-4.2701478295739781E-2</v>
      </c>
      <c r="N11" s="463">
        <f t="shared" si="2"/>
        <v>1.9010447012133502E-2</v>
      </c>
      <c r="R11" s="520"/>
    </row>
    <row r="12" spans="1:18" x14ac:dyDescent="0.2">
      <c r="A12" s="521" t="s">
        <v>333</v>
      </c>
      <c r="B12" s="521"/>
      <c r="C12" s="521"/>
      <c r="D12" s="521"/>
      <c r="E12" s="521"/>
      <c r="F12" s="521"/>
      <c r="G12" s="522"/>
      <c r="H12" s="522"/>
      <c r="I12" s="522"/>
      <c r="J12" s="522"/>
      <c r="K12" s="522"/>
      <c r="L12" s="522"/>
      <c r="M12" s="522"/>
      <c r="N12" s="522"/>
    </row>
    <row r="13" spans="1:18" ht="24.75" customHeight="1" x14ac:dyDescent="0.25">
      <c r="A13" s="675" t="s">
        <v>393</v>
      </c>
      <c r="B13" s="675"/>
      <c r="C13" s="675"/>
      <c r="D13" s="675"/>
      <c r="E13" s="675"/>
      <c r="F13" s="675"/>
      <c r="G13" s="675"/>
      <c r="H13" s="675"/>
      <c r="I13" s="675"/>
      <c r="J13" s="675"/>
      <c r="K13" s="675"/>
      <c r="L13" s="675"/>
      <c r="M13" s="675"/>
      <c r="N13" s="675"/>
      <c r="O13" s="523"/>
    </row>
    <row r="14" spans="1:18" ht="25.5" customHeight="1" x14ac:dyDescent="0.25">
      <c r="A14" s="675" t="s">
        <v>394</v>
      </c>
      <c r="B14" s="675"/>
      <c r="C14" s="675"/>
      <c r="D14" s="675"/>
      <c r="E14" s="675"/>
      <c r="F14" s="675"/>
      <c r="G14" s="675"/>
      <c r="H14" s="675"/>
      <c r="I14" s="675"/>
      <c r="J14" s="675"/>
      <c r="K14" s="675"/>
      <c r="L14" s="675"/>
      <c r="M14" s="675"/>
      <c r="N14" s="675"/>
      <c r="O14" s="523"/>
    </row>
    <row r="17" spans="6:6" x14ac:dyDescent="0.2">
      <c r="F17" s="524"/>
    </row>
    <row r="18" spans="6:6" x14ac:dyDescent="0.2">
      <c r="F18" s="524"/>
    </row>
    <row r="19" spans="6:6" x14ac:dyDescent="0.2">
      <c r="F19" s="524"/>
    </row>
    <row r="20" spans="6:6" x14ac:dyDescent="0.2">
      <c r="F20" s="525"/>
    </row>
    <row r="21" spans="6:6" x14ac:dyDescent="0.2">
      <c r="F21" s="526"/>
    </row>
  </sheetData>
  <mergeCells count="3">
    <mergeCell ref="A1:N1"/>
    <mergeCell ref="A14:N14"/>
    <mergeCell ref="A13:N1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C9" sqref="C9"/>
    </sheetView>
  </sheetViews>
  <sheetFormatPr baseColWidth="10" defaultRowHeight="15" x14ac:dyDescent="0.25"/>
  <cols>
    <col min="1" max="16384" width="11.42578125" style="3"/>
  </cols>
  <sheetData>
    <row r="1" spans="1:3" x14ac:dyDescent="0.25">
      <c r="A1" s="3" t="s">
        <v>101</v>
      </c>
    </row>
    <row r="2" spans="1:3" x14ac:dyDescent="0.25">
      <c r="A2" s="3" t="s">
        <v>126</v>
      </c>
    </row>
    <row r="5" spans="1:3" x14ac:dyDescent="0.25">
      <c r="A5" s="19" t="s">
        <v>162</v>
      </c>
      <c r="B5" s="5"/>
      <c r="C5" s="5"/>
    </row>
    <row r="6" spans="1:3" x14ac:dyDescent="0.25">
      <c r="A6" s="21"/>
      <c r="B6" s="89">
        <v>2014</v>
      </c>
      <c r="C6" s="5" t="s">
        <v>129</v>
      </c>
    </row>
    <row r="7" spans="1:3" ht="68.25" x14ac:dyDescent="0.25">
      <c r="A7" s="20" t="s">
        <v>96</v>
      </c>
      <c r="B7" s="25">
        <f>'6.1.1 dép pers État web'!I42</f>
        <v>0</v>
      </c>
      <c r="C7" s="5" t="s">
        <v>127</v>
      </c>
    </row>
    <row r="8" spans="1:3" x14ac:dyDescent="0.25">
      <c r="A8" s="21" t="s">
        <v>136</v>
      </c>
      <c r="B8" s="25" t="e">
        <f>'6.1.1 dép pers État RA'!#REF!</f>
        <v>#REF!</v>
      </c>
      <c r="C8" s="5" t="s">
        <v>127</v>
      </c>
    </row>
    <row r="9" spans="1:3" x14ac:dyDescent="0.25">
      <c r="A9" s="21" t="s">
        <v>137</v>
      </c>
      <c r="B9" s="25" t="e">
        <f>'6.1.1 dép pers État RA'!#REF!</f>
        <v>#REF!</v>
      </c>
      <c r="C9" s="5" t="s">
        <v>127</v>
      </c>
    </row>
    <row r="10" spans="1:3" x14ac:dyDescent="0.25">
      <c r="A10" s="21" t="s">
        <v>133</v>
      </c>
      <c r="B10" s="25">
        <f>'source 6.1.2 RA'!C10+'source 6.1.2 RA'!C11+'source 6.1.2 RA'!C12</f>
        <v>142.83357528633999</v>
      </c>
      <c r="C10" s="5" t="s">
        <v>128</v>
      </c>
    </row>
    <row r="11" spans="1:3" x14ac:dyDescent="0.25">
      <c r="A11" s="21" t="s">
        <v>98</v>
      </c>
      <c r="B11" s="25" t="e">
        <f>'6.1.4 rému activité FPE RA'!#REF!</f>
        <v>#REF!</v>
      </c>
      <c r="C11" s="5" t="s">
        <v>125</v>
      </c>
    </row>
    <row r="12" spans="1:3" x14ac:dyDescent="0.25">
      <c r="A12" s="21" t="s">
        <v>3</v>
      </c>
      <c r="B12" s="25" t="e">
        <f>'6.1.1 dép pers État RA'!#REF!</f>
        <v>#REF!</v>
      </c>
      <c r="C12" s="5" t="s">
        <v>127</v>
      </c>
    </row>
    <row r="13" spans="1:3" x14ac:dyDescent="0.25">
      <c r="A13" s="21" t="s">
        <v>99</v>
      </c>
      <c r="B13" s="25" t="e">
        <f>'6.1.4 rému activité FPE RA'!#REF!</f>
        <v>#REF!</v>
      </c>
      <c r="C13" s="5" t="s">
        <v>125</v>
      </c>
    </row>
    <row r="14" spans="1:3" x14ac:dyDescent="0.25">
      <c r="A14" s="21" t="s">
        <v>100</v>
      </c>
      <c r="B14" s="25" t="e">
        <f>'6.1.4 rému activité FPE RA'!#REF!</f>
        <v>#REF!</v>
      </c>
      <c r="C14" s="5" t="s">
        <v>125</v>
      </c>
    </row>
    <row r="15" spans="1:3" x14ac:dyDescent="0.25">
      <c r="A15" s="1" t="s">
        <v>79</v>
      </c>
      <c r="B15" s="5"/>
      <c r="C15" s="5"/>
    </row>
    <row r="16" spans="1:3" ht="107.25" customHeight="1" x14ac:dyDescent="0.25">
      <c r="A16" s="703" t="s">
        <v>134</v>
      </c>
      <c r="B16" s="703"/>
      <c r="C16" s="705"/>
    </row>
    <row r="17" spans="1:3" ht="95.25" customHeight="1" x14ac:dyDescent="0.25">
      <c r="A17" s="703" t="s">
        <v>135</v>
      </c>
      <c r="B17" s="703"/>
      <c r="C17" s="705"/>
    </row>
  </sheetData>
  <mergeCells count="2">
    <mergeCell ref="A16:C16"/>
    <mergeCell ref="A17:C1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52"/>
  <sheetViews>
    <sheetView topLeftCell="A31" workbookViewId="0">
      <selection activeCell="C56" sqref="C56"/>
    </sheetView>
  </sheetViews>
  <sheetFormatPr baseColWidth="10" defaultRowHeight="9" x14ac:dyDescent="0.15"/>
  <cols>
    <col min="1" max="1" width="50.7109375" style="559" customWidth="1"/>
    <col min="2" max="3" width="10.7109375" style="320" customWidth="1"/>
    <col min="4" max="4" width="14.42578125" style="320" customWidth="1"/>
    <col min="5" max="5" width="14.5703125" style="320" customWidth="1"/>
    <col min="6" max="251" width="11.42578125" style="320"/>
    <col min="252" max="252" width="49.140625" style="320" customWidth="1"/>
    <col min="253" max="258" width="9.7109375" style="320" customWidth="1"/>
    <col min="259" max="259" width="9.5703125" style="320" customWidth="1"/>
    <col min="260" max="260" width="11.42578125" style="320"/>
    <col min="261" max="261" width="14.42578125" style="320" bestFit="1" customWidth="1"/>
    <col min="262" max="507" width="11.42578125" style="320"/>
    <col min="508" max="508" width="49.140625" style="320" customWidth="1"/>
    <col min="509" max="514" width="9.7109375" style="320" customWidth="1"/>
    <col min="515" max="515" width="9.5703125" style="320" customWidth="1"/>
    <col min="516" max="516" width="11.42578125" style="320"/>
    <col min="517" max="517" width="14.42578125" style="320" bestFit="1" customWidth="1"/>
    <col min="518" max="763" width="11.42578125" style="320"/>
    <col min="764" max="764" width="49.140625" style="320" customWidth="1"/>
    <col min="765" max="770" width="9.7109375" style="320" customWidth="1"/>
    <col min="771" max="771" width="9.5703125" style="320" customWidth="1"/>
    <col min="772" max="772" width="11.42578125" style="320"/>
    <col min="773" max="773" width="14.42578125" style="320" bestFit="1" customWidth="1"/>
    <col min="774" max="1019" width="11.42578125" style="320"/>
    <col min="1020" max="1020" width="49.140625" style="320" customWidth="1"/>
    <col min="1021" max="1026" width="9.7109375" style="320" customWidth="1"/>
    <col min="1027" max="1027" width="9.5703125" style="320" customWidth="1"/>
    <col min="1028" max="1028" width="11.42578125" style="320"/>
    <col min="1029" max="1029" width="14.42578125" style="320" bestFit="1" customWidth="1"/>
    <col min="1030" max="1275" width="11.42578125" style="320"/>
    <col min="1276" max="1276" width="49.140625" style="320" customWidth="1"/>
    <col min="1277" max="1282" width="9.7109375" style="320" customWidth="1"/>
    <col min="1283" max="1283" width="9.5703125" style="320" customWidth="1"/>
    <col min="1284" max="1284" width="11.42578125" style="320"/>
    <col min="1285" max="1285" width="14.42578125" style="320" bestFit="1" customWidth="1"/>
    <col min="1286" max="1531" width="11.42578125" style="320"/>
    <col min="1532" max="1532" width="49.140625" style="320" customWidth="1"/>
    <col min="1533" max="1538" width="9.7109375" style="320" customWidth="1"/>
    <col min="1539" max="1539" width="9.5703125" style="320" customWidth="1"/>
    <col min="1540" max="1540" width="11.42578125" style="320"/>
    <col min="1541" max="1541" width="14.42578125" style="320" bestFit="1" customWidth="1"/>
    <col min="1542" max="1787" width="11.42578125" style="320"/>
    <col min="1788" max="1788" width="49.140625" style="320" customWidth="1"/>
    <col min="1789" max="1794" width="9.7109375" style="320" customWidth="1"/>
    <col min="1795" max="1795" width="9.5703125" style="320" customWidth="1"/>
    <col min="1796" max="1796" width="11.42578125" style="320"/>
    <col min="1797" max="1797" width="14.42578125" style="320" bestFit="1" customWidth="1"/>
    <col min="1798" max="2043" width="11.42578125" style="320"/>
    <col min="2044" max="2044" width="49.140625" style="320" customWidth="1"/>
    <col min="2045" max="2050" width="9.7109375" style="320" customWidth="1"/>
    <col min="2051" max="2051" width="9.5703125" style="320" customWidth="1"/>
    <col min="2052" max="2052" width="11.42578125" style="320"/>
    <col min="2053" max="2053" width="14.42578125" style="320" bestFit="1" customWidth="1"/>
    <col min="2054" max="2299" width="11.42578125" style="320"/>
    <col min="2300" max="2300" width="49.140625" style="320" customWidth="1"/>
    <col min="2301" max="2306" width="9.7109375" style="320" customWidth="1"/>
    <col min="2307" max="2307" width="9.5703125" style="320" customWidth="1"/>
    <col min="2308" max="2308" width="11.42578125" style="320"/>
    <col min="2309" max="2309" width="14.42578125" style="320" bestFit="1" customWidth="1"/>
    <col min="2310" max="2555" width="11.42578125" style="320"/>
    <col min="2556" max="2556" width="49.140625" style="320" customWidth="1"/>
    <col min="2557" max="2562" width="9.7109375" style="320" customWidth="1"/>
    <col min="2563" max="2563" width="9.5703125" style="320" customWidth="1"/>
    <col min="2564" max="2564" width="11.42578125" style="320"/>
    <col min="2565" max="2565" width="14.42578125" style="320" bestFit="1" customWidth="1"/>
    <col min="2566" max="2811" width="11.42578125" style="320"/>
    <col min="2812" max="2812" width="49.140625" style="320" customWidth="1"/>
    <col min="2813" max="2818" width="9.7109375" style="320" customWidth="1"/>
    <col min="2819" max="2819" width="9.5703125" style="320" customWidth="1"/>
    <col min="2820" max="2820" width="11.42578125" style="320"/>
    <col min="2821" max="2821" width="14.42578125" style="320" bestFit="1" customWidth="1"/>
    <col min="2822" max="3067" width="11.42578125" style="320"/>
    <col min="3068" max="3068" width="49.140625" style="320" customWidth="1"/>
    <col min="3069" max="3074" width="9.7109375" style="320" customWidth="1"/>
    <col min="3075" max="3075" width="9.5703125" style="320" customWidth="1"/>
    <col min="3076" max="3076" width="11.42578125" style="320"/>
    <col min="3077" max="3077" width="14.42578125" style="320" bestFit="1" customWidth="1"/>
    <col min="3078" max="3323" width="11.42578125" style="320"/>
    <col min="3324" max="3324" width="49.140625" style="320" customWidth="1"/>
    <col min="3325" max="3330" width="9.7109375" style="320" customWidth="1"/>
    <col min="3331" max="3331" width="9.5703125" style="320" customWidth="1"/>
    <col min="3332" max="3332" width="11.42578125" style="320"/>
    <col min="3333" max="3333" width="14.42578125" style="320" bestFit="1" customWidth="1"/>
    <col min="3334" max="3579" width="11.42578125" style="320"/>
    <col min="3580" max="3580" width="49.140625" style="320" customWidth="1"/>
    <col min="3581" max="3586" width="9.7109375" style="320" customWidth="1"/>
    <col min="3587" max="3587" width="9.5703125" style="320" customWidth="1"/>
    <col min="3588" max="3588" width="11.42578125" style="320"/>
    <col min="3589" max="3589" width="14.42578125" style="320" bestFit="1" customWidth="1"/>
    <col min="3590" max="3835" width="11.42578125" style="320"/>
    <col min="3836" max="3836" width="49.140625" style="320" customWidth="1"/>
    <col min="3837" max="3842" width="9.7109375" style="320" customWidth="1"/>
    <col min="3843" max="3843" width="9.5703125" style="320" customWidth="1"/>
    <col min="3844" max="3844" width="11.42578125" style="320"/>
    <col min="3845" max="3845" width="14.42578125" style="320" bestFit="1" customWidth="1"/>
    <col min="3846" max="4091" width="11.42578125" style="320"/>
    <col min="4092" max="4092" width="49.140625" style="320" customWidth="1"/>
    <col min="4093" max="4098" width="9.7109375" style="320" customWidth="1"/>
    <col min="4099" max="4099" width="9.5703125" style="320" customWidth="1"/>
    <col min="4100" max="4100" width="11.42578125" style="320"/>
    <col min="4101" max="4101" width="14.42578125" style="320" bestFit="1" customWidth="1"/>
    <col min="4102" max="4347" width="11.42578125" style="320"/>
    <col min="4348" max="4348" width="49.140625" style="320" customWidth="1"/>
    <col min="4349" max="4354" width="9.7109375" style="320" customWidth="1"/>
    <col min="4355" max="4355" width="9.5703125" style="320" customWidth="1"/>
    <col min="4356" max="4356" width="11.42578125" style="320"/>
    <col min="4357" max="4357" width="14.42578125" style="320" bestFit="1" customWidth="1"/>
    <col min="4358" max="4603" width="11.42578125" style="320"/>
    <col min="4604" max="4604" width="49.140625" style="320" customWidth="1"/>
    <col min="4605" max="4610" width="9.7109375" style="320" customWidth="1"/>
    <col min="4611" max="4611" width="9.5703125" style="320" customWidth="1"/>
    <col min="4612" max="4612" width="11.42578125" style="320"/>
    <col min="4613" max="4613" width="14.42578125" style="320" bestFit="1" customWidth="1"/>
    <col min="4614" max="4859" width="11.42578125" style="320"/>
    <col min="4860" max="4860" width="49.140625" style="320" customWidth="1"/>
    <col min="4861" max="4866" width="9.7109375" style="320" customWidth="1"/>
    <col min="4867" max="4867" width="9.5703125" style="320" customWidth="1"/>
    <col min="4868" max="4868" width="11.42578125" style="320"/>
    <col min="4869" max="4869" width="14.42578125" style="320" bestFit="1" customWidth="1"/>
    <col min="4870" max="5115" width="11.42578125" style="320"/>
    <col min="5116" max="5116" width="49.140625" style="320" customWidth="1"/>
    <col min="5117" max="5122" width="9.7109375" style="320" customWidth="1"/>
    <col min="5123" max="5123" width="9.5703125" style="320" customWidth="1"/>
    <col min="5124" max="5124" width="11.42578125" style="320"/>
    <col min="5125" max="5125" width="14.42578125" style="320" bestFit="1" customWidth="1"/>
    <col min="5126" max="5371" width="11.42578125" style="320"/>
    <col min="5372" max="5372" width="49.140625" style="320" customWidth="1"/>
    <col min="5373" max="5378" width="9.7109375" style="320" customWidth="1"/>
    <col min="5379" max="5379" width="9.5703125" style="320" customWidth="1"/>
    <col min="5380" max="5380" width="11.42578125" style="320"/>
    <col min="5381" max="5381" width="14.42578125" style="320" bestFit="1" customWidth="1"/>
    <col min="5382" max="5627" width="11.42578125" style="320"/>
    <col min="5628" max="5628" width="49.140625" style="320" customWidth="1"/>
    <col min="5629" max="5634" width="9.7109375" style="320" customWidth="1"/>
    <col min="5635" max="5635" width="9.5703125" style="320" customWidth="1"/>
    <col min="5636" max="5636" width="11.42578125" style="320"/>
    <col min="5637" max="5637" width="14.42578125" style="320" bestFit="1" customWidth="1"/>
    <col min="5638" max="5883" width="11.42578125" style="320"/>
    <col min="5884" max="5884" width="49.140625" style="320" customWidth="1"/>
    <col min="5885" max="5890" width="9.7109375" style="320" customWidth="1"/>
    <col min="5891" max="5891" width="9.5703125" style="320" customWidth="1"/>
    <col min="5892" max="5892" width="11.42578125" style="320"/>
    <col min="5893" max="5893" width="14.42578125" style="320" bestFit="1" customWidth="1"/>
    <col min="5894" max="6139" width="11.42578125" style="320"/>
    <col min="6140" max="6140" width="49.140625" style="320" customWidth="1"/>
    <col min="6141" max="6146" width="9.7109375" style="320" customWidth="1"/>
    <col min="6147" max="6147" width="9.5703125" style="320" customWidth="1"/>
    <col min="6148" max="6148" width="11.42578125" style="320"/>
    <col min="6149" max="6149" width="14.42578125" style="320" bestFit="1" customWidth="1"/>
    <col min="6150" max="6395" width="11.42578125" style="320"/>
    <col min="6396" max="6396" width="49.140625" style="320" customWidth="1"/>
    <col min="6397" max="6402" width="9.7109375" style="320" customWidth="1"/>
    <col min="6403" max="6403" width="9.5703125" style="320" customWidth="1"/>
    <col min="6404" max="6404" width="11.42578125" style="320"/>
    <col min="6405" max="6405" width="14.42578125" style="320" bestFit="1" customWidth="1"/>
    <col min="6406" max="6651" width="11.42578125" style="320"/>
    <col min="6652" max="6652" width="49.140625" style="320" customWidth="1"/>
    <col min="6653" max="6658" width="9.7109375" style="320" customWidth="1"/>
    <col min="6659" max="6659" width="9.5703125" style="320" customWidth="1"/>
    <col min="6660" max="6660" width="11.42578125" style="320"/>
    <col min="6661" max="6661" width="14.42578125" style="320" bestFit="1" customWidth="1"/>
    <col min="6662" max="6907" width="11.42578125" style="320"/>
    <col min="6908" max="6908" width="49.140625" style="320" customWidth="1"/>
    <col min="6909" max="6914" width="9.7109375" style="320" customWidth="1"/>
    <col min="6915" max="6915" width="9.5703125" style="320" customWidth="1"/>
    <col min="6916" max="6916" width="11.42578125" style="320"/>
    <col min="6917" max="6917" width="14.42578125" style="320" bestFit="1" customWidth="1"/>
    <col min="6918" max="7163" width="11.42578125" style="320"/>
    <col min="7164" max="7164" width="49.140625" style="320" customWidth="1"/>
    <col min="7165" max="7170" width="9.7109375" style="320" customWidth="1"/>
    <col min="7171" max="7171" width="9.5703125" style="320" customWidth="1"/>
    <col min="7172" max="7172" width="11.42578125" style="320"/>
    <col min="7173" max="7173" width="14.42578125" style="320" bestFit="1" customWidth="1"/>
    <col min="7174" max="7419" width="11.42578125" style="320"/>
    <col min="7420" max="7420" width="49.140625" style="320" customWidth="1"/>
    <col min="7421" max="7426" width="9.7109375" style="320" customWidth="1"/>
    <col min="7427" max="7427" width="9.5703125" style="320" customWidth="1"/>
    <col min="7428" max="7428" width="11.42578125" style="320"/>
    <col min="7429" max="7429" width="14.42578125" style="320" bestFit="1" customWidth="1"/>
    <col min="7430" max="7675" width="11.42578125" style="320"/>
    <col min="7676" max="7676" width="49.140625" style="320" customWidth="1"/>
    <col min="7677" max="7682" width="9.7109375" style="320" customWidth="1"/>
    <col min="7683" max="7683" width="9.5703125" style="320" customWidth="1"/>
    <col min="7684" max="7684" width="11.42578125" style="320"/>
    <col min="7685" max="7685" width="14.42578125" style="320" bestFit="1" customWidth="1"/>
    <col min="7686" max="7931" width="11.42578125" style="320"/>
    <col min="7932" max="7932" width="49.140625" style="320" customWidth="1"/>
    <col min="7933" max="7938" width="9.7109375" style="320" customWidth="1"/>
    <col min="7939" max="7939" width="9.5703125" style="320" customWidth="1"/>
    <col min="7940" max="7940" width="11.42578125" style="320"/>
    <col min="7941" max="7941" width="14.42578125" style="320" bestFit="1" customWidth="1"/>
    <col min="7942" max="8187" width="11.42578125" style="320"/>
    <col min="8188" max="8188" width="49.140625" style="320" customWidth="1"/>
    <col min="8189" max="8194" width="9.7109375" style="320" customWidth="1"/>
    <col min="8195" max="8195" width="9.5703125" style="320" customWidth="1"/>
    <col min="8196" max="8196" width="11.42578125" style="320"/>
    <col min="8197" max="8197" width="14.42578125" style="320" bestFit="1" customWidth="1"/>
    <col min="8198" max="8443" width="11.42578125" style="320"/>
    <col min="8444" max="8444" width="49.140625" style="320" customWidth="1"/>
    <col min="8445" max="8450" width="9.7109375" style="320" customWidth="1"/>
    <col min="8451" max="8451" width="9.5703125" style="320" customWidth="1"/>
    <col min="8452" max="8452" width="11.42578125" style="320"/>
    <col min="8453" max="8453" width="14.42578125" style="320" bestFit="1" customWidth="1"/>
    <col min="8454" max="8699" width="11.42578125" style="320"/>
    <col min="8700" max="8700" width="49.140625" style="320" customWidth="1"/>
    <col min="8701" max="8706" width="9.7109375" style="320" customWidth="1"/>
    <col min="8707" max="8707" width="9.5703125" style="320" customWidth="1"/>
    <col min="8708" max="8708" width="11.42578125" style="320"/>
    <col min="8709" max="8709" width="14.42578125" style="320" bestFit="1" customWidth="1"/>
    <col min="8710" max="8955" width="11.42578125" style="320"/>
    <col min="8956" max="8956" width="49.140625" style="320" customWidth="1"/>
    <col min="8957" max="8962" width="9.7109375" style="320" customWidth="1"/>
    <col min="8963" max="8963" width="9.5703125" style="320" customWidth="1"/>
    <col min="8964" max="8964" width="11.42578125" style="320"/>
    <col min="8965" max="8965" width="14.42578125" style="320" bestFit="1" customWidth="1"/>
    <col min="8966" max="9211" width="11.42578125" style="320"/>
    <col min="9212" max="9212" width="49.140625" style="320" customWidth="1"/>
    <col min="9213" max="9218" width="9.7109375" style="320" customWidth="1"/>
    <col min="9219" max="9219" width="9.5703125" style="320" customWidth="1"/>
    <col min="9220" max="9220" width="11.42578125" style="320"/>
    <col min="9221" max="9221" width="14.42578125" style="320" bestFit="1" customWidth="1"/>
    <col min="9222" max="9467" width="11.42578125" style="320"/>
    <col min="9468" max="9468" width="49.140625" style="320" customWidth="1"/>
    <col min="9469" max="9474" width="9.7109375" style="320" customWidth="1"/>
    <col min="9475" max="9475" width="9.5703125" style="320" customWidth="1"/>
    <col min="9476" max="9476" width="11.42578125" style="320"/>
    <col min="9477" max="9477" width="14.42578125" style="320" bestFit="1" customWidth="1"/>
    <col min="9478" max="9723" width="11.42578125" style="320"/>
    <col min="9724" max="9724" width="49.140625" style="320" customWidth="1"/>
    <col min="9725" max="9730" width="9.7109375" style="320" customWidth="1"/>
    <col min="9731" max="9731" width="9.5703125" style="320" customWidth="1"/>
    <col min="9732" max="9732" width="11.42578125" style="320"/>
    <col min="9733" max="9733" width="14.42578125" style="320" bestFit="1" customWidth="1"/>
    <col min="9734" max="9979" width="11.42578125" style="320"/>
    <col min="9980" max="9980" width="49.140625" style="320" customWidth="1"/>
    <col min="9981" max="9986" width="9.7109375" style="320" customWidth="1"/>
    <col min="9987" max="9987" width="9.5703125" style="320" customWidth="1"/>
    <col min="9988" max="9988" width="11.42578125" style="320"/>
    <col min="9989" max="9989" width="14.42578125" style="320" bestFit="1" customWidth="1"/>
    <col min="9990" max="10235" width="11.42578125" style="320"/>
    <col min="10236" max="10236" width="49.140625" style="320" customWidth="1"/>
    <col min="10237" max="10242" width="9.7109375" style="320" customWidth="1"/>
    <col min="10243" max="10243" width="9.5703125" style="320" customWidth="1"/>
    <col min="10244" max="10244" width="11.42578125" style="320"/>
    <col min="10245" max="10245" width="14.42578125" style="320" bestFit="1" customWidth="1"/>
    <col min="10246" max="10491" width="11.42578125" style="320"/>
    <col min="10492" max="10492" width="49.140625" style="320" customWidth="1"/>
    <col min="10493" max="10498" width="9.7109375" style="320" customWidth="1"/>
    <col min="10499" max="10499" width="9.5703125" style="320" customWidth="1"/>
    <col min="10500" max="10500" width="11.42578125" style="320"/>
    <col min="10501" max="10501" width="14.42578125" style="320" bestFit="1" customWidth="1"/>
    <col min="10502" max="10747" width="11.42578125" style="320"/>
    <col min="10748" max="10748" width="49.140625" style="320" customWidth="1"/>
    <col min="10749" max="10754" width="9.7109375" style="320" customWidth="1"/>
    <col min="10755" max="10755" width="9.5703125" style="320" customWidth="1"/>
    <col min="10756" max="10756" width="11.42578125" style="320"/>
    <col min="10757" max="10757" width="14.42578125" style="320" bestFit="1" customWidth="1"/>
    <col min="10758" max="11003" width="11.42578125" style="320"/>
    <col min="11004" max="11004" width="49.140625" style="320" customWidth="1"/>
    <col min="11005" max="11010" width="9.7109375" style="320" customWidth="1"/>
    <col min="11011" max="11011" width="9.5703125" style="320" customWidth="1"/>
    <col min="11012" max="11012" width="11.42578125" style="320"/>
    <col min="11013" max="11013" width="14.42578125" style="320" bestFit="1" customWidth="1"/>
    <col min="11014" max="11259" width="11.42578125" style="320"/>
    <col min="11260" max="11260" width="49.140625" style="320" customWidth="1"/>
    <col min="11261" max="11266" width="9.7109375" style="320" customWidth="1"/>
    <col min="11267" max="11267" width="9.5703125" style="320" customWidth="1"/>
    <col min="11268" max="11268" width="11.42578125" style="320"/>
    <col min="11269" max="11269" width="14.42578125" style="320" bestFit="1" customWidth="1"/>
    <col min="11270" max="11515" width="11.42578125" style="320"/>
    <col min="11516" max="11516" width="49.140625" style="320" customWidth="1"/>
    <col min="11517" max="11522" width="9.7109375" style="320" customWidth="1"/>
    <col min="11523" max="11523" width="9.5703125" style="320" customWidth="1"/>
    <col min="11524" max="11524" width="11.42578125" style="320"/>
    <col min="11525" max="11525" width="14.42578125" style="320" bestFit="1" customWidth="1"/>
    <col min="11526" max="11771" width="11.42578125" style="320"/>
    <col min="11772" max="11772" width="49.140625" style="320" customWidth="1"/>
    <col min="11773" max="11778" width="9.7109375" style="320" customWidth="1"/>
    <col min="11779" max="11779" width="9.5703125" style="320" customWidth="1"/>
    <col min="11780" max="11780" width="11.42578125" style="320"/>
    <col min="11781" max="11781" width="14.42578125" style="320" bestFit="1" customWidth="1"/>
    <col min="11782" max="12027" width="11.42578125" style="320"/>
    <col min="12028" max="12028" width="49.140625" style="320" customWidth="1"/>
    <col min="12029" max="12034" width="9.7109375" style="320" customWidth="1"/>
    <col min="12035" max="12035" width="9.5703125" style="320" customWidth="1"/>
    <col min="12036" max="12036" width="11.42578125" style="320"/>
    <col min="12037" max="12037" width="14.42578125" style="320" bestFit="1" customWidth="1"/>
    <col min="12038" max="12283" width="11.42578125" style="320"/>
    <col min="12284" max="12284" width="49.140625" style="320" customWidth="1"/>
    <col min="12285" max="12290" width="9.7109375" style="320" customWidth="1"/>
    <col min="12291" max="12291" width="9.5703125" style="320" customWidth="1"/>
    <col min="12292" max="12292" width="11.42578125" style="320"/>
    <col min="12293" max="12293" width="14.42578125" style="320" bestFit="1" customWidth="1"/>
    <col min="12294" max="12539" width="11.42578125" style="320"/>
    <col min="12540" max="12540" width="49.140625" style="320" customWidth="1"/>
    <col min="12541" max="12546" width="9.7109375" style="320" customWidth="1"/>
    <col min="12547" max="12547" width="9.5703125" style="320" customWidth="1"/>
    <col min="12548" max="12548" width="11.42578125" style="320"/>
    <col min="12549" max="12549" width="14.42578125" style="320" bestFit="1" customWidth="1"/>
    <col min="12550" max="12795" width="11.42578125" style="320"/>
    <col min="12796" max="12796" width="49.140625" style="320" customWidth="1"/>
    <col min="12797" max="12802" width="9.7109375" style="320" customWidth="1"/>
    <col min="12803" max="12803" width="9.5703125" style="320" customWidth="1"/>
    <col min="12804" max="12804" width="11.42578125" style="320"/>
    <col min="12805" max="12805" width="14.42578125" style="320" bestFit="1" customWidth="1"/>
    <col min="12806" max="13051" width="11.42578125" style="320"/>
    <col min="13052" max="13052" width="49.140625" style="320" customWidth="1"/>
    <col min="13053" max="13058" width="9.7109375" style="320" customWidth="1"/>
    <col min="13059" max="13059" width="9.5703125" style="320" customWidth="1"/>
    <col min="13060" max="13060" width="11.42578125" style="320"/>
    <col min="13061" max="13061" width="14.42578125" style="320" bestFit="1" customWidth="1"/>
    <col min="13062" max="13307" width="11.42578125" style="320"/>
    <col min="13308" max="13308" width="49.140625" style="320" customWidth="1"/>
    <col min="13309" max="13314" width="9.7109375" style="320" customWidth="1"/>
    <col min="13315" max="13315" width="9.5703125" style="320" customWidth="1"/>
    <col min="13316" max="13316" width="11.42578125" style="320"/>
    <col min="13317" max="13317" width="14.42578125" style="320" bestFit="1" customWidth="1"/>
    <col min="13318" max="13563" width="11.42578125" style="320"/>
    <col min="13564" max="13564" width="49.140625" style="320" customWidth="1"/>
    <col min="13565" max="13570" width="9.7109375" style="320" customWidth="1"/>
    <col min="13571" max="13571" width="9.5703125" style="320" customWidth="1"/>
    <col min="13572" max="13572" width="11.42578125" style="320"/>
    <col min="13573" max="13573" width="14.42578125" style="320" bestFit="1" customWidth="1"/>
    <col min="13574" max="13819" width="11.42578125" style="320"/>
    <col min="13820" max="13820" width="49.140625" style="320" customWidth="1"/>
    <col min="13821" max="13826" width="9.7109375" style="320" customWidth="1"/>
    <col min="13827" max="13827" width="9.5703125" style="320" customWidth="1"/>
    <col min="13828" max="13828" width="11.42578125" style="320"/>
    <col min="13829" max="13829" width="14.42578125" style="320" bestFit="1" customWidth="1"/>
    <col min="13830" max="14075" width="11.42578125" style="320"/>
    <col min="14076" max="14076" width="49.140625" style="320" customWidth="1"/>
    <col min="14077" max="14082" width="9.7109375" style="320" customWidth="1"/>
    <col min="14083" max="14083" width="9.5703125" style="320" customWidth="1"/>
    <col min="14084" max="14084" width="11.42578125" style="320"/>
    <col min="14085" max="14085" width="14.42578125" style="320" bestFit="1" customWidth="1"/>
    <col min="14086" max="14331" width="11.42578125" style="320"/>
    <col min="14332" max="14332" width="49.140625" style="320" customWidth="1"/>
    <col min="14333" max="14338" width="9.7109375" style="320" customWidth="1"/>
    <col min="14339" max="14339" width="9.5703125" style="320" customWidth="1"/>
    <col min="14340" max="14340" width="11.42578125" style="320"/>
    <col min="14341" max="14341" width="14.42578125" style="320" bestFit="1" customWidth="1"/>
    <col min="14342" max="14587" width="11.42578125" style="320"/>
    <col min="14588" max="14588" width="49.140625" style="320" customWidth="1"/>
    <col min="14589" max="14594" width="9.7109375" style="320" customWidth="1"/>
    <col min="14595" max="14595" width="9.5703125" style="320" customWidth="1"/>
    <col min="14596" max="14596" width="11.42578125" style="320"/>
    <col min="14597" max="14597" width="14.42578125" style="320" bestFit="1" customWidth="1"/>
    <col min="14598" max="14843" width="11.42578125" style="320"/>
    <col min="14844" max="14844" width="49.140625" style="320" customWidth="1"/>
    <col min="14845" max="14850" width="9.7109375" style="320" customWidth="1"/>
    <col min="14851" max="14851" width="9.5703125" style="320" customWidth="1"/>
    <col min="14852" max="14852" width="11.42578125" style="320"/>
    <col min="14853" max="14853" width="14.42578125" style="320" bestFit="1" customWidth="1"/>
    <col min="14854" max="15099" width="11.42578125" style="320"/>
    <col min="15100" max="15100" width="49.140625" style="320" customWidth="1"/>
    <col min="15101" max="15106" width="9.7109375" style="320" customWidth="1"/>
    <col min="15107" max="15107" width="9.5703125" style="320" customWidth="1"/>
    <col min="15108" max="15108" width="11.42578125" style="320"/>
    <col min="15109" max="15109" width="14.42578125" style="320" bestFit="1" customWidth="1"/>
    <col min="15110" max="15355" width="11.42578125" style="320"/>
    <col min="15356" max="15356" width="49.140625" style="320" customWidth="1"/>
    <col min="15357" max="15362" width="9.7109375" style="320" customWidth="1"/>
    <col min="15363" max="15363" width="9.5703125" style="320" customWidth="1"/>
    <col min="15364" max="15364" width="11.42578125" style="320"/>
    <col min="15365" max="15365" width="14.42578125" style="320" bestFit="1" customWidth="1"/>
    <col min="15366" max="15611" width="11.42578125" style="320"/>
    <col min="15612" max="15612" width="49.140625" style="320" customWidth="1"/>
    <col min="15613" max="15618" width="9.7109375" style="320" customWidth="1"/>
    <col min="15619" max="15619" width="9.5703125" style="320" customWidth="1"/>
    <col min="15620" max="15620" width="11.42578125" style="320"/>
    <col min="15621" max="15621" width="14.42578125" style="320" bestFit="1" customWidth="1"/>
    <col min="15622" max="15867" width="11.42578125" style="320"/>
    <col min="15868" max="15868" width="49.140625" style="320" customWidth="1"/>
    <col min="15869" max="15874" width="9.7109375" style="320" customWidth="1"/>
    <col min="15875" max="15875" width="9.5703125" style="320" customWidth="1"/>
    <col min="15876" max="15876" width="11.42578125" style="320"/>
    <col min="15877" max="15877" width="14.42578125" style="320" bestFit="1" customWidth="1"/>
    <col min="15878" max="16123" width="11.42578125" style="320"/>
    <col min="16124" max="16124" width="49.140625" style="320" customWidth="1"/>
    <col min="16125" max="16130" width="9.7109375" style="320" customWidth="1"/>
    <col min="16131" max="16131" width="9.5703125" style="320" customWidth="1"/>
    <col min="16132" max="16132" width="11.42578125" style="320"/>
    <col min="16133" max="16133" width="14.42578125" style="320" bestFit="1" customWidth="1"/>
    <col min="16134" max="16384" width="11.42578125" style="320"/>
  </cols>
  <sheetData>
    <row r="1" spans="1:7" s="407" customFormat="1" ht="27.75" customHeight="1" x14ac:dyDescent="0.2">
      <c r="A1" s="709" t="s">
        <v>320</v>
      </c>
      <c r="B1" s="709"/>
      <c r="C1" s="709"/>
      <c r="D1" s="710"/>
      <c r="E1" s="710"/>
    </row>
    <row r="2" spans="1:7" ht="12.75" customHeight="1" x14ac:dyDescent="0.2">
      <c r="A2" s="527" t="s">
        <v>0</v>
      </c>
      <c r="B2" s="528"/>
      <c r="C2" s="528"/>
    </row>
    <row r="3" spans="1:7" ht="58.5" customHeight="1" x14ac:dyDescent="0.15">
      <c r="A3" s="529" t="s">
        <v>357</v>
      </c>
      <c r="B3" s="472">
        <v>2016</v>
      </c>
      <c r="C3" s="472">
        <v>2017</v>
      </c>
      <c r="D3" s="472" t="s">
        <v>365</v>
      </c>
      <c r="E3" s="472" t="s">
        <v>367</v>
      </c>
    </row>
    <row r="4" spans="1:7" s="532" customFormat="1" ht="12.75" customHeight="1" x14ac:dyDescent="0.2">
      <c r="A4" s="530" t="s">
        <v>63</v>
      </c>
      <c r="B4" s="531">
        <v>54.329349281980001</v>
      </c>
      <c r="C4" s="531">
        <v>56.540577586759994</v>
      </c>
      <c r="D4" s="636">
        <f>100*(C4/B4-1)</f>
        <v>4.0700437866525663</v>
      </c>
      <c r="E4" s="636">
        <f>100*(POWER(C4/'6.1.4 rému activité FPE web'!B4,1/9)-1)</f>
        <v>-0.27243903861053909</v>
      </c>
      <c r="F4" s="320"/>
    </row>
    <row r="5" spans="1:7" ht="12.75" customHeight="1" x14ac:dyDescent="0.2">
      <c r="A5" s="533" t="s">
        <v>104</v>
      </c>
      <c r="B5" s="534">
        <v>39.489952735670002</v>
      </c>
      <c r="C5" s="534">
        <v>40.920820757269986</v>
      </c>
      <c r="D5" s="628">
        <f t="shared" ref="D5:D42" si="0">100*(C5/B5-1)</f>
        <v>3.6233723326478673</v>
      </c>
      <c r="E5" s="628">
        <f>100*(POWER(C5/'6.1.4 rému activité FPE web'!B5,1/9)-1)</f>
        <v>-0.29461285292979866</v>
      </c>
    </row>
    <row r="6" spans="1:7" ht="12.75" customHeight="1" x14ac:dyDescent="0.2">
      <c r="A6" s="533" t="s">
        <v>105</v>
      </c>
      <c r="B6" s="534" t="s">
        <v>158</v>
      </c>
      <c r="C6" s="534" t="s">
        <v>158</v>
      </c>
      <c r="D6" s="641" t="s">
        <v>36</v>
      </c>
      <c r="E6" s="641" t="s">
        <v>36</v>
      </c>
    </row>
    <row r="7" spans="1:7" ht="12.75" customHeight="1" x14ac:dyDescent="0.2">
      <c r="A7" s="533" t="s">
        <v>396</v>
      </c>
      <c r="B7" s="534">
        <v>2.6945793807899991</v>
      </c>
      <c r="C7" s="534">
        <v>3.0322289524300015</v>
      </c>
      <c r="D7" s="628">
        <f t="shared" si="0"/>
        <v>12.530696777654772</v>
      </c>
      <c r="E7" s="628">
        <f>100*(POWER(C7/'6.1.4 rému activité FPE web'!B7,1/9)-1)</f>
        <v>1.2603025299854798</v>
      </c>
    </row>
    <row r="8" spans="1:7" ht="12.75" customHeight="1" x14ac:dyDescent="0.2">
      <c r="A8" s="533" t="s">
        <v>107</v>
      </c>
      <c r="B8" s="534">
        <v>0.53324928375000014</v>
      </c>
      <c r="C8" s="534">
        <v>0.50685559621000009</v>
      </c>
      <c r="D8" s="628">
        <f t="shared" si="0"/>
        <v>-4.9495964353463702</v>
      </c>
      <c r="E8" s="628">
        <f>100*(POWER(C8/'6.1.4 rému activité FPE web'!B8,1/9)-1)</f>
        <v>-3.7057239428866517</v>
      </c>
    </row>
    <row r="9" spans="1:7" ht="12.75" customHeight="1" x14ac:dyDescent="0.2">
      <c r="A9" s="533" t="s">
        <v>108</v>
      </c>
      <c r="B9" s="534">
        <v>3.9471219888800007</v>
      </c>
      <c r="C9" s="534">
        <v>4.0840504850799997</v>
      </c>
      <c r="D9" s="628">
        <f t="shared" si="0"/>
        <v>3.4690718094287476</v>
      </c>
      <c r="E9" s="628">
        <f>100*(POWER(C9/'6.1.4 rému activité FPE web'!B9,1/9)-1)</f>
        <v>0.54522772706133704</v>
      </c>
    </row>
    <row r="10" spans="1:7" ht="12.75" customHeight="1" x14ac:dyDescent="0.2">
      <c r="A10" s="535" t="s">
        <v>109</v>
      </c>
      <c r="B10" s="534">
        <v>6.9790084881499999</v>
      </c>
      <c r="C10" s="534">
        <v>7.2671102545100004</v>
      </c>
      <c r="D10" s="628">
        <f t="shared" si="0"/>
        <v>4.1281188703120586</v>
      </c>
      <c r="E10" s="628">
        <f>100*(POWER(C10/'6.1.4 rému activité FPE web'!B10,1/9)-1)</f>
        <v>9.0787889014909418E-2</v>
      </c>
    </row>
    <row r="11" spans="1:7" ht="12.75" customHeight="1" x14ac:dyDescent="0.2">
      <c r="A11" s="536" t="s">
        <v>110</v>
      </c>
      <c r="B11" s="534">
        <v>0.25950718981000004</v>
      </c>
      <c r="C11" s="534">
        <v>0.26608432698000001</v>
      </c>
      <c r="D11" s="628">
        <f t="shared" si="0"/>
        <v>2.5344720409540278</v>
      </c>
      <c r="E11" s="628">
        <f>100*(POWER(C11/'6.1.4 rému activité FPE web'!B11,1/9)-1)</f>
        <v>-2.1643482069964581</v>
      </c>
    </row>
    <row r="12" spans="1:7" ht="12.75" customHeight="1" x14ac:dyDescent="0.2">
      <c r="A12" s="537" t="s">
        <v>111</v>
      </c>
      <c r="B12" s="538">
        <v>0.42593021493000005</v>
      </c>
      <c r="C12" s="538">
        <v>0.46342721427999994</v>
      </c>
      <c r="D12" s="637">
        <f t="shared" si="0"/>
        <v>8.8035546753034044</v>
      </c>
      <c r="E12" s="637">
        <f>100*(POWER(C12/'6.1.4 rému activité FPE web'!B12,1/9)-1)</f>
        <v>18.576314604992071</v>
      </c>
    </row>
    <row r="13" spans="1:7" s="532" customFormat="1" ht="12.75" customHeight="1" x14ac:dyDescent="0.2">
      <c r="A13" s="539" t="s">
        <v>64</v>
      </c>
      <c r="B13" s="540">
        <v>4.8250478790000004</v>
      </c>
      <c r="C13" s="540">
        <v>4.6723881588999996</v>
      </c>
      <c r="D13" s="636">
        <f t="shared" si="0"/>
        <v>-3.1639006270677617</v>
      </c>
      <c r="E13" s="636">
        <f>100*(POWER(C13/'6.1.4 rému activité FPE web'!B13,1/9)-1)</f>
        <v>0.23188031590475333</v>
      </c>
      <c r="F13" s="541"/>
      <c r="G13" s="541"/>
    </row>
    <row r="14" spans="1:7" ht="12.75" customHeight="1" x14ac:dyDescent="0.2">
      <c r="A14" s="533" t="s">
        <v>112</v>
      </c>
      <c r="B14" s="534">
        <v>0.90588900051999999</v>
      </c>
      <c r="C14" s="534">
        <v>0.90938287796999995</v>
      </c>
      <c r="D14" s="637">
        <f t="shared" si="0"/>
        <v>0.38568494020729815</v>
      </c>
      <c r="E14" s="637">
        <f>100*(POWER(C14/'6.1.4 rému activité FPE web'!B14,1/9)-1)</f>
        <v>-4.4097687586397427E-2</v>
      </c>
      <c r="F14" s="541"/>
      <c r="G14" s="541"/>
    </row>
    <row r="15" spans="1:7" ht="12.75" customHeight="1" x14ac:dyDescent="0.2">
      <c r="A15" s="533" t="s">
        <v>113</v>
      </c>
      <c r="B15" s="534">
        <v>1.6524121245900001</v>
      </c>
      <c r="C15" s="534">
        <v>1.6534505372999997</v>
      </c>
      <c r="D15" s="637">
        <f t="shared" si="0"/>
        <v>6.2842234969506805E-2</v>
      </c>
      <c r="E15" s="637">
        <f>100*(POWER(C15/'6.1.4 rému activité FPE web'!B15,1/9)-1)</f>
        <v>2.9952212276151968E-2</v>
      </c>
      <c r="F15" s="541"/>
      <c r="G15" s="541"/>
    </row>
    <row r="16" spans="1:7" ht="12.75" customHeight="1" x14ac:dyDescent="0.2">
      <c r="A16" s="533" t="s">
        <v>114</v>
      </c>
      <c r="B16" s="534">
        <v>1.4709192683100001</v>
      </c>
      <c r="C16" s="534">
        <v>1.5318147711700003</v>
      </c>
      <c r="D16" s="637">
        <f t="shared" si="0"/>
        <v>4.1399622788248269</v>
      </c>
      <c r="E16" s="637">
        <f>100*(POWER(C16/'6.1.4 rému activité FPE web'!B16,1/9)-1)</f>
        <v>1.9010447012133502</v>
      </c>
      <c r="F16" s="541"/>
      <c r="G16" s="541"/>
    </row>
    <row r="17" spans="1:7" s="544" customFormat="1" ht="12.75" customHeight="1" x14ac:dyDescent="0.2">
      <c r="A17" s="542" t="s">
        <v>65</v>
      </c>
      <c r="B17" s="543">
        <v>5.7424032630000003E-2</v>
      </c>
      <c r="C17" s="543">
        <v>6.1185936409999996E-2</v>
      </c>
      <c r="D17" s="637">
        <f t="shared" si="0"/>
        <v>6.5510964794810667</v>
      </c>
      <c r="E17" s="637">
        <f>100*(POWER(C17/'6.1.4 rému activité FPE web'!B17,1/9)-1)</f>
        <v>0.79050924439454384</v>
      </c>
      <c r="F17" s="541"/>
      <c r="G17" s="541"/>
    </row>
    <row r="18" spans="1:7" s="544" customFormat="1" ht="12.75" customHeight="1" x14ac:dyDescent="0.2">
      <c r="A18" s="545" t="s">
        <v>66</v>
      </c>
      <c r="B18" s="543">
        <v>0</v>
      </c>
      <c r="C18" s="543">
        <v>0</v>
      </c>
      <c r="D18" s="464" t="s">
        <v>36</v>
      </c>
      <c r="E18" s="464" t="s">
        <v>36</v>
      </c>
      <c r="F18" s="541"/>
      <c r="G18" s="541"/>
    </row>
    <row r="19" spans="1:7" s="544" customFormat="1" ht="12.75" customHeight="1" x14ac:dyDescent="0.2">
      <c r="A19" s="545" t="s">
        <v>67</v>
      </c>
      <c r="B19" s="543">
        <v>0</v>
      </c>
      <c r="C19" s="543">
        <v>0</v>
      </c>
      <c r="D19" s="464" t="s">
        <v>36</v>
      </c>
      <c r="E19" s="464" t="s">
        <v>36</v>
      </c>
      <c r="F19" s="541"/>
      <c r="G19" s="541"/>
    </row>
    <row r="20" spans="1:7" s="544" customFormat="1" ht="12.75" customHeight="1" x14ac:dyDescent="0.2">
      <c r="A20" s="545" t="s">
        <v>68</v>
      </c>
      <c r="B20" s="543">
        <v>0</v>
      </c>
      <c r="C20" s="543">
        <v>0</v>
      </c>
      <c r="D20" s="464" t="s">
        <v>36</v>
      </c>
      <c r="E20" s="464" t="s">
        <v>36</v>
      </c>
      <c r="F20" s="541"/>
      <c r="G20" s="541"/>
    </row>
    <row r="21" spans="1:7" s="544" customFormat="1" ht="26.25" customHeight="1" x14ac:dyDescent="0.2">
      <c r="A21" s="546" t="s">
        <v>69</v>
      </c>
      <c r="B21" s="543">
        <v>0</v>
      </c>
      <c r="C21" s="543">
        <v>0</v>
      </c>
      <c r="D21" s="464" t="s">
        <v>36</v>
      </c>
      <c r="E21" s="464" t="s">
        <v>36</v>
      </c>
      <c r="F21" s="541"/>
      <c r="G21" s="541"/>
    </row>
    <row r="22" spans="1:7" s="544" customFormat="1" ht="12.75" customHeight="1" x14ac:dyDescent="0.2">
      <c r="A22" s="545" t="s">
        <v>70</v>
      </c>
      <c r="B22" s="543">
        <v>5.6838741240000004E-2</v>
      </c>
      <c r="C22" s="543">
        <v>6.4603228989999997E-2</v>
      </c>
      <c r="D22" s="637">
        <f t="shared" si="0"/>
        <v>13.660555425065901</v>
      </c>
      <c r="E22" s="637">
        <f>100*(POWER(C22/'6.1.4 rému activité FPE web'!B22,1/9)-1)</f>
        <v>0.63971001246438952</v>
      </c>
      <c r="F22" s="541"/>
      <c r="G22" s="541"/>
    </row>
    <row r="23" spans="1:7" s="544" customFormat="1" ht="12.75" customHeight="1" x14ac:dyDescent="0.2">
      <c r="A23" s="545" t="s">
        <v>71</v>
      </c>
      <c r="B23" s="543">
        <v>1.3566564944400001</v>
      </c>
      <c r="C23" s="543">
        <v>1.4060256057700002</v>
      </c>
      <c r="D23" s="637">
        <f t="shared" si="0"/>
        <v>3.6390281204070396</v>
      </c>
      <c r="E23" s="637">
        <f>100*(POWER(C23/'6.1.4 rému activité FPE web'!B23,1/9)-1)</f>
        <v>42.238017632109305</v>
      </c>
      <c r="F23" s="541"/>
      <c r="G23" s="541"/>
    </row>
    <row r="24" spans="1:7" ht="12.75" customHeight="1" x14ac:dyDescent="0.2">
      <c r="A24" s="535" t="s">
        <v>337</v>
      </c>
      <c r="B24" s="534">
        <v>0.19176807709000007</v>
      </c>
      <c r="C24" s="534">
        <v>0.19145948124000006</v>
      </c>
      <c r="D24" s="637">
        <f t="shared" si="0"/>
        <v>-0.16092138727301641</v>
      </c>
      <c r="E24" s="637">
        <f>100*(POWER(C24/'6.1.4 rému activité FPE web'!B24,1/9)-1)</f>
        <v>-1.4320786000466823</v>
      </c>
      <c r="F24" s="541"/>
      <c r="G24" s="541"/>
    </row>
    <row r="25" spans="1:7" ht="12.75" customHeight="1" x14ac:dyDescent="0.2">
      <c r="A25" s="535" t="s">
        <v>116</v>
      </c>
      <c r="B25" s="534">
        <v>0.60405940848999995</v>
      </c>
      <c r="C25" s="534">
        <v>0.38628049121999997</v>
      </c>
      <c r="D25" s="637">
        <f t="shared" si="0"/>
        <v>-36.052566057102517</v>
      </c>
      <c r="E25" s="637">
        <f>100*(POWER(C25/'6.1.4 rému activité FPE web'!B25,1/9)-1)</f>
        <v>-2.8910135954104854</v>
      </c>
      <c r="F25" s="541"/>
      <c r="G25" s="541"/>
    </row>
    <row r="26" spans="1:7" ht="15" customHeight="1" x14ac:dyDescent="0.2">
      <c r="A26" s="545" t="s">
        <v>72</v>
      </c>
      <c r="B26" s="543">
        <v>6.4000536239999975E-2</v>
      </c>
      <c r="C26" s="543">
        <v>1.6732642079999999E-2</v>
      </c>
      <c r="D26" s="637">
        <f t="shared" si="0"/>
        <v>-73.855465808515845</v>
      </c>
      <c r="E26" s="637">
        <f>100*(POWER(C26/'6.1.4 rému activité FPE web'!B26,1/9)-1)</f>
        <v>-16.630472307750154</v>
      </c>
      <c r="F26" s="541"/>
      <c r="G26" s="541"/>
    </row>
    <row r="27" spans="1:7" s="532" customFormat="1" ht="12.75" customHeight="1" x14ac:dyDescent="0.2">
      <c r="A27" s="530" t="s">
        <v>73</v>
      </c>
      <c r="B27" s="531">
        <v>11.434922601379998</v>
      </c>
      <c r="C27" s="531">
        <v>11.39923628945</v>
      </c>
      <c r="D27" s="636">
        <f t="shared" si="0"/>
        <v>-0.31208179691301074</v>
      </c>
      <c r="E27" s="636">
        <f>100*(POWER(C27/'6.1.4 rému activité FPE web'!B27,1/9)-1)</f>
        <v>0.85969013698314889</v>
      </c>
      <c r="F27" s="541"/>
      <c r="G27" s="541"/>
    </row>
    <row r="28" spans="1:7" ht="12.75" customHeight="1" x14ac:dyDescent="0.2">
      <c r="A28" s="547" t="s">
        <v>74</v>
      </c>
      <c r="B28" s="534">
        <v>7.926248168169999</v>
      </c>
      <c r="C28" s="534">
        <v>7.7191339905799996</v>
      </c>
      <c r="D28" s="642">
        <f t="shared" si="0"/>
        <v>-2.6130165646556791</v>
      </c>
      <c r="E28" s="464" t="s">
        <v>36</v>
      </c>
      <c r="F28" s="541"/>
      <c r="G28" s="541"/>
    </row>
    <row r="29" spans="1:7" ht="12.75" customHeight="1" x14ac:dyDescent="0.2">
      <c r="A29" s="548" t="s">
        <v>397</v>
      </c>
      <c r="B29" s="549">
        <v>1.0853705741300002</v>
      </c>
      <c r="C29" s="549">
        <v>0.95837230874999979</v>
      </c>
      <c r="D29" s="642">
        <f t="shared" si="0"/>
        <v>-11.700912886992377</v>
      </c>
      <c r="E29" s="642">
        <f>100*(POWER(C29/'6.1.4 rému activité FPE web'!B29,1/9)-1)</f>
        <v>-6.6886631353955117</v>
      </c>
      <c r="F29" s="541"/>
      <c r="G29" s="541"/>
    </row>
    <row r="30" spans="1:7" ht="27.75" customHeight="1" x14ac:dyDescent="0.2">
      <c r="A30" s="548" t="s">
        <v>398</v>
      </c>
      <c r="B30" s="549">
        <v>1.4537821696300006</v>
      </c>
      <c r="C30" s="549">
        <v>1.1399979176600006</v>
      </c>
      <c r="D30" s="642">
        <f t="shared" si="0"/>
        <v>-21.583993704494308</v>
      </c>
      <c r="E30" s="642">
        <f>100*(POWER(C30/'6.1.4 rému activité FPE web'!B30,1/9)-1)</f>
        <v>18.416340197880299</v>
      </c>
      <c r="F30" s="541"/>
      <c r="G30" s="541"/>
    </row>
    <row r="31" spans="1:7" ht="12.75" customHeight="1" x14ac:dyDescent="0.2">
      <c r="A31" s="409" t="s">
        <v>166</v>
      </c>
      <c r="B31" s="550">
        <v>7.9699751620000009E-2</v>
      </c>
      <c r="C31" s="550">
        <v>3.0874322310000014E-2</v>
      </c>
      <c r="D31" s="642">
        <f t="shared" si="0"/>
        <v>-61.261708245710068</v>
      </c>
      <c r="E31" s="464" t="s">
        <v>36</v>
      </c>
      <c r="F31" s="541"/>
      <c r="G31" s="541"/>
    </row>
    <row r="32" spans="1:7" ht="12.75" customHeight="1" x14ac:dyDescent="0.2">
      <c r="A32" s="409" t="s">
        <v>399</v>
      </c>
      <c r="B32" s="550">
        <v>1.2562753693300006</v>
      </c>
      <c r="C32" s="550">
        <v>1.5835447062000003</v>
      </c>
      <c r="D32" s="642">
        <f t="shared" si="0"/>
        <v>26.050764415172733</v>
      </c>
      <c r="E32" s="464" t="s">
        <v>36</v>
      </c>
      <c r="F32" s="541"/>
      <c r="G32" s="541"/>
    </row>
    <row r="33" spans="1:9" ht="12.75" customHeight="1" x14ac:dyDescent="0.2">
      <c r="A33" s="409" t="s">
        <v>400</v>
      </c>
      <c r="B33" s="550">
        <v>-3.7703591509999995E-2</v>
      </c>
      <c r="C33" s="550">
        <v>-0.30709583489999986</v>
      </c>
      <c r="D33" s="642">
        <f t="shared" si="0"/>
        <v>714.50021762131041</v>
      </c>
      <c r="E33" s="464" t="s">
        <v>36</v>
      </c>
      <c r="F33" s="541"/>
      <c r="G33" s="541"/>
    </row>
    <row r="34" spans="1:9" ht="12.75" customHeight="1" x14ac:dyDescent="0.2">
      <c r="A34" s="548" t="s">
        <v>119</v>
      </c>
      <c r="B34" s="549">
        <v>2.2929771950900006</v>
      </c>
      <c r="C34" s="549">
        <v>2.3639873800000002</v>
      </c>
      <c r="D34" s="642">
        <f t="shared" si="0"/>
        <v>3.0968552614502709</v>
      </c>
      <c r="E34" s="642">
        <f>100*(POWER(C34/'6.1.4 rému activité FPE web'!B34,1/9)-1)</f>
        <v>-1.4292775649860201</v>
      </c>
      <c r="F34" s="541"/>
      <c r="G34" s="541"/>
    </row>
    <row r="35" spans="1:9" ht="12.75" customHeight="1" x14ac:dyDescent="0.2">
      <c r="A35" s="548" t="s">
        <v>120</v>
      </c>
      <c r="B35" s="549">
        <v>3.0941182293199976</v>
      </c>
      <c r="C35" s="549">
        <v>3.2567763841699997</v>
      </c>
      <c r="D35" s="642">
        <f t="shared" si="0"/>
        <v>5.2570116199389672</v>
      </c>
      <c r="E35" s="642">
        <f>100*(POWER(C35/'6.1.4 rému activité FPE web'!B35,1/9)-1)</f>
        <v>4.163733636488276</v>
      </c>
      <c r="F35" s="541"/>
      <c r="G35" s="541"/>
    </row>
    <row r="36" spans="1:9" ht="12.75" customHeight="1" x14ac:dyDescent="0.2">
      <c r="A36" s="547" t="s">
        <v>76</v>
      </c>
      <c r="B36" s="549">
        <v>3.5086744332099999</v>
      </c>
      <c r="C36" s="549">
        <v>3.6801022988700001</v>
      </c>
      <c r="D36" s="642">
        <f t="shared" si="0"/>
        <v>4.8858299315951426</v>
      </c>
      <c r="E36" s="642">
        <f>100*(POWER(C36/'6.1.4 rému activité FPE web'!B36,1/9)-1)</f>
        <v>0.33494727435736671</v>
      </c>
      <c r="F36" s="541"/>
      <c r="G36" s="541"/>
    </row>
    <row r="37" spans="1:9" ht="12.75" customHeight="1" x14ac:dyDescent="0.2">
      <c r="A37" s="548" t="s">
        <v>121</v>
      </c>
      <c r="B37" s="534">
        <v>1.0785177806499999</v>
      </c>
      <c r="C37" s="534">
        <v>1.0638755120900001</v>
      </c>
      <c r="D37" s="642">
        <f t="shared" si="0"/>
        <v>-1.3576288516240598</v>
      </c>
      <c r="E37" s="642">
        <f>100*(POWER(C37/'6.1.4 rému activité FPE web'!B37,1/9)-1)</f>
        <v>-0.9089764892507568</v>
      </c>
      <c r="F37" s="541"/>
      <c r="G37" s="541"/>
    </row>
    <row r="38" spans="1:9" ht="12.75" customHeight="1" x14ac:dyDescent="0.2">
      <c r="A38" s="548" t="s">
        <v>122</v>
      </c>
      <c r="B38" s="549">
        <v>1.6873869306000002</v>
      </c>
      <c r="C38" s="549">
        <v>1.8351660423700005</v>
      </c>
      <c r="D38" s="642">
        <f t="shared" si="0"/>
        <v>8.7578675104146306</v>
      </c>
      <c r="E38" s="642">
        <f>100*(POWER(C38/'6.1.4 rému activité FPE web'!B38,1/9)-1)</f>
        <v>1.1683631592138477</v>
      </c>
      <c r="F38" s="541"/>
      <c r="G38" s="541"/>
    </row>
    <row r="39" spans="1:9" ht="12.75" customHeight="1" x14ac:dyDescent="0.2">
      <c r="A39" s="548" t="s">
        <v>123</v>
      </c>
      <c r="B39" s="549">
        <v>0.71306835647999989</v>
      </c>
      <c r="C39" s="549">
        <v>0.74596367022999976</v>
      </c>
      <c r="D39" s="642">
        <f t="shared" si="0"/>
        <v>4.6132062166360566</v>
      </c>
      <c r="E39" s="642">
        <f>100*(POWER(C39/'6.1.4 rému activité FPE web'!B39,1/9)-1)</f>
        <v>1.1335632249203753</v>
      </c>
      <c r="F39" s="541"/>
      <c r="G39" s="541"/>
    </row>
    <row r="40" spans="1:9" ht="12.75" customHeight="1" x14ac:dyDescent="0.2">
      <c r="A40" s="548" t="s">
        <v>124</v>
      </c>
      <c r="B40" s="549">
        <v>2.9701365480000005E-2</v>
      </c>
      <c r="C40" s="549">
        <v>3.509707418E-2</v>
      </c>
      <c r="D40" s="642">
        <f t="shared" si="0"/>
        <v>18.166534140099721</v>
      </c>
      <c r="E40" s="642">
        <f>100*(POWER(C40/'6.1.4 rému activité FPE web'!B40,1/9)-1)</f>
        <v>-9.8225649079077044</v>
      </c>
      <c r="F40" s="541"/>
      <c r="G40" s="541"/>
    </row>
    <row r="41" spans="1:9" ht="11.25" customHeight="1" x14ac:dyDescent="0.2">
      <c r="A41" s="551" t="s">
        <v>77</v>
      </c>
      <c r="B41" s="552">
        <v>0</v>
      </c>
      <c r="C41" s="552">
        <v>0</v>
      </c>
      <c r="D41" s="462" t="s">
        <v>36</v>
      </c>
      <c r="E41" s="462" t="s">
        <v>36</v>
      </c>
      <c r="F41" s="541"/>
      <c r="G41" s="541"/>
    </row>
    <row r="42" spans="1:9" s="532" customFormat="1" ht="15" customHeight="1" x14ac:dyDescent="0.2">
      <c r="A42" s="553" t="s">
        <v>78</v>
      </c>
      <c r="B42" s="554">
        <v>70.589319762360006</v>
      </c>
      <c r="C42" s="554">
        <v>72.612202035109988</v>
      </c>
      <c r="D42" s="643">
        <f t="shared" si="0"/>
        <v>2.8657058596966767</v>
      </c>
      <c r="E42" s="643">
        <f>100*(POWER(C42/'6.1.4 rému activité FPE web'!B42,1/9)-1)</f>
        <v>-7.0719600307656005E-2</v>
      </c>
      <c r="F42" s="541"/>
      <c r="G42" s="541"/>
    </row>
    <row r="43" spans="1:9" ht="12.75" customHeight="1" x14ac:dyDescent="0.25">
      <c r="A43" s="711" t="s">
        <v>333</v>
      </c>
      <c r="B43" s="711"/>
      <c r="C43" s="711"/>
      <c r="D43" s="712"/>
      <c r="E43" s="712"/>
      <c r="F43" s="555"/>
      <c r="G43" s="555"/>
      <c r="H43" s="556"/>
      <c r="I43" s="556"/>
    </row>
    <row r="44" spans="1:9" s="497" customFormat="1" ht="12.75" x14ac:dyDescent="0.2">
      <c r="A44" s="557" t="s">
        <v>413</v>
      </c>
      <c r="B44" s="522"/>
      <c r="C44" s="522"/>
      <c r="D44" s="522"/>
      <c r="E44" s="522"/>
      <c r="F44" s="522"/>
      <c r="G44" s="522"/>
      <c r="H44" s="522"/>
      <c r="I44" s="522"/>
    </row>
    <row r="45" spans="1:9" ht="15" x14ac:dyDescent="0.25">
      <c r="A45" s="706" t="s">
        <v>336</v>
      </c>
      <c r="B45" s="706"/>
      <c r="C45" s="706"/>
      <c r="D45" s="707"/>
      <c r="E45" s="707"/>
      <c r="F45" s="555"/>
      <c r="G45" s="555"/>
      <c r="H45" s="556"/>
      <c r="I45" s="556"/>
    </row>
    <row r="46" spans="1:9" ht="12.75" customHeight="1" x14ac:dyDescent="0.15">
      <c r="A46" s="706" t="s">
        <v>395</v>
      </c>
      <c r="B46" s="706"/>
      <c r="C46" s="706"/>
      <c r="D46" s="706"/>
      <c r="E46" s="706"/>
      <c r="F46" s="556"/>
      <c r="G46" s="556"/>
      <c r="H46" s="556"/>
      <c r="I46" s="556"/>
    </row>
    <row r="47" spans="1:9" ht="12.75" customHeight="1" x14ac:dyDescent="0.15">
      <c r="A47" s="706"/>
      <c r="B47" s="706"/>
      <c r="C47" s="706"/>
      <c r="D47" s="706"/>
      <c r="E47" s="706"/>
      <c r="F47" s="556"/>
      <c r="G47" s="556"/>
      <c r="H47" s="556"/>
      <c r="I47" s="556"/>
    </row>
    <row r="48" spans="1:9" ht="15" customHeight="1" x14ac:dyDescent="0.2">
      <c r="A48" s="558" t="s">
        <v>103</v>
      </c>
      <c r="B48" s="558"/>
      <c r="C48" s="558"/>
      <c r="D48" s="556"/>
      <c r="E48" s="556"/>
      <c r="F48" s="556"/>
      <c r="G48" s="556"/>
      <c r="H48" s="556"/>
      <c r="I48" s="556"/>
    </row>
    <row r="49" spans="1:9" ht="12.75" customHeight="1" x14ac:dyDescent="0.15">
      <c r="A49" s="706" t="s">
        <v>181</v>
      </c>
      <c r="B49" s="706"/>
      <c r="C49" s="706"/>
      <c r="D49" s="707"/>
      <c r="E49" s="707"/>
      <c r="F49" s="556"/>
      <c r="G49" s="556"/>
      <c r="H49" s="556"/>
      <c r="I49" s="556"/>
    </row>
    <row r="50" spans="1:9" ht="12.75" customHeight="1" x14ac:dyDescent="0.15">
      <c r="A50" s="706"/>
      <c r="B50" s="706"/>
      <c r="C50" s="706"/>
      <c r="D50" s="707"/>
      <c r="E50" s="707"/>
      <c r="F50" s="556"/>
      <c r="G50" s="556"/>
      <c r="H50" s="556"/>
      <c r="I50" s="556"/>
    </row>
    <row r="51" spans="1:9" ht="12.75" customHeight="1" x14ac:dyDescent="0.2">
      <c r="A51" s="678" t="s">
        <v>87</v>
      </c>
      <c r="B51" s="678"/>
      <c r="C51" s="678"/>
      <c r="D51" s="678"/>
      <c r="E51" s="678"/>
      <c r="F51" s="678"/>
      <c r="G51" s="678"/>
      <c r="H51" s="678"/>
      <c r="I51" s="678"/>
    </row>
    <row r="52" spans="1:9" ht="12.75" customHeight="1" x14ac:dyDescent="0.25">
      <c r="A52" s="708"/>
      <c r="B52" s="675"/>
      <c r="C52" s="675"/>
      <c r="D52" s="675"/>
      <c r="E52" s="707"/>
      <c r="F52" s="556"/>
      <c r="G52" s="556"/>
      <c r="H52" s="556"/>
      <c r="I52" s="556"/>
    </row>
  </sheetData>
  <mergeCells count="7">
    <mergeCell ref="A49:E50"/>
    <mergeCell ref="A52:E52"/>
    <mergeCell ref="A1:E1"/>
    <mergeCell ref="A43:E43"/>
    <mergeCell ref="A45:E45"/>
    <mergeCell ref="A46:E47"/>
    <mergeCell ref="A51:I5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O58"/>
  <sheetViews>
    <sheetView zoomScaleNormal="100" workbookViewId="0">
      <selection activeCell="L33" sqref="L33"/>
    </sheetView>
  </sheetViews>
  <sheetFormatPr baseColWidth="10" defaultRowHeight="9" x14ac:dyDescent="0.15"/>
  <cols>
    <col min="1" max="1" width="49.140625" style="16" customWidth="1"/>
    <col min="2" max="2" width="9.7109375" style="16" customWidth="1"/>
    <col min="3" max="10" width="9.7109375" style="8" customWidth="1"/>
    <col min="11" max="11" width="13.5703125" style="8" customWidth="1"/>
    <col min="12" max="12" width="15.7109375" style="8" customWidth="1"/>
    <col min="13" max="253" width="11.42578125" style="8"/>
    <col min="254" max="254" width="49.140625" style="8" customWidth="1"/>
    <col min="255" max="260" width="9.7109375" style="8" customWidth="1"/>
    <col min="261" max="261" width="9.5703125" style="8" customWidth="1"/>
    <col min="262" max="262" width="11.42578125" style="8"/>
    <col min="263" max="263" width="14.42578125" style="8" bestFit="1" customWidth="1"/>
    <col min="264" max="509" width="11.42578125" style="8"/>
    <col min="510" max="510" width="49.140625" style="8" customWidth="1"/>
    <col min="511" max="516" width="9.7109375" style="8" customWidth="1"/>
    <col min="517" max="517" width="9.5703125" style="8" customWidth="1"/>
    <col min="518" max="518" width="11.42578125" style="8"/>
    <col min="519" max="519" width="14.42578125" style="8" bestFit="1" customWidth="1"/>
    <col min="520" max="765" width="11.42578125" style="8"/>
    <col min="766" max="766" width="49.140625" style="8" customWidth="1"/>
    <col min="767" max="772" width="9.7109375" style="8" customWidth="1"/>
    <col min="773" max="773" width="9.5703125" style="8" customWidth="1"/>
    <col min="774" max="774" width="11.42578125" style="8"/>
    <col min="775" max="775" width="14.42578125" style="8" bestFit="1" customWidth="1"/>
    <col min="776" max="1021" width="11.42578125" style="8"/>
    <col min="1022" max="1022" width="49.140625" style="8" customWidth="1"/>
    <col min="1023" max="1028" width="9.7109375" style="8" customWidth="1"/>
    <col min="1029" max="1029" width="9.5703125" style="8" customWidth="1"/>
    <col min="1030" max="1030" width="11.42578125" style="8"/>
    <col min="1031" max="1031" width="14.42578125" style="8" bestFit="1" customWidth="1"/>
    <col min="1032" max="1277" width="11.42578125" style="8"/>
    <col min="1278" max="1278" width="49.140625" style="8" customWidth="1"/>
    <col min="1279" max="1284" width="9.7109375" style="8" customWidth="1"/>
    <col min="1285" max="1285" width="9.5703125" style="8" customWidth="1"/>
    <col min="1286" max="1286" width="11.42578125" style="8"/>
    <col min="1287" max="1287" width="14.42578125" style="8" bestFit="1" customWidth="1"/>
    <col min="1288" max="1533" width="11.42578125" style="8"/>
    <col min="1534" max="1534" width="49.140625" style="8" customWidth="1"/>
    <col min="1535" max="1540" width="9.7109375" style="8" customWidth="1"/>
    <col min="1541" max="1541" width="9.5703125" style="8" customWidth="1"/>
    <col min="1542" max="1542" width="11.42578125" style="8"/>
    <col min="1543" max="1543" width="14.42578125" style="8" bestFit="1" customWidth="1"/>
    <col min="1544" max="1789" width="11.42578125" style="8"/>
    <col min="1790" max="1790" width="49.140625" style="8" customWidth="1"/>
    <col min="1791" max="1796" width="9.7109375" style="8" customWidth="1"/>
    <col min="1797" max="1797" width="9.5703125" style="8" customWidth="1"/>
    <col min="1798" max="1798" width="11.42578125" style="8"/>
    <col min="1799" max="1799" width="14.42578125" style="8" bestFit="1" customWidth="1"/>
    <col min="1800" max="2045" width="11.42578125" style="8"/>
    <col min="2046" max="2046" width="49.140625" style="8" customWidth="1"/>
    <col min="2047" max="2052" width="9.7109375" style="8" customWidth="1"/>
    <col min="2053" max="2053" width="9.5703125" style="8" customWidth="1"/>
    <col min="2054" max="2054" width="11.42578125" style="8"/>
    <col min="2055" max="2055" width="14.42578125" style="8" bestFit="1" customWidth="1"/>
    <col min="2056" max="2301" width="11.42578125" style="8"/>
    <col min="2302" max="2302" width="49.140625" style="8" customWidth="1"/>
    <col min="2303" max="2308" width="9.7109375" style="8" customWidth="1"/>
    <col min="2309" max="2309" width="9.5703125" style="8" customWidth="1"/>
    <col min="2310" max="2310" width="11.42578125" style="8"/>
    <col min="2311" max="2311" width="14.42578125" style="8" bestFit="1" customWidth="1"/>
    <col min="2312" max="2557" width="11.42578125" style="8"/>
    <col min="2558" max="2558" width="49.140625" style="8" customWidth="1"/>
    <col min="2559" max="2564" width="9.7109375" style="8" customWidth="1"/>
    <col min="2565" max="2565" width="9.5703125" style="8" customWidth="1"/>
    <col min="2566" max="2566" width="11.42578125" style="8"/>
    <col min="2567" max="2567" width="14.42578125" style="8" bestFit="1" customWidth="1"/>
    <col min="2568" max="2813" width="11.42578125" style="8"/>
    <col min="2814" max="2814" width="49.140625" style="8" customWidth="1"/>
    <col min="2815" max="2820" width="9.7109375" style="8" customWidth="1"/>
    <col min="2821" max="2821" width="9.5703125" style="8" customWidth="1"/>
    <col min="2822" max="2822" width="11.42578125" style="8"/>
    <col min="2823" max="2823" width="14.42578125" style="8" bestFit="1" customWidth="1"/>
    <col min="2824" max="3069" width="11.42578125" style="8"/>
    <col min="3070" max="3070" width="49.140625" style="8" customWidth="1"/>
    <col min="3071" max="3076" width="9.7109375" style="8" customWidth="1"/>
    <col min="3077" max="3077" width="9.5703125" style="8" customWidth="1"/>
    <col min="3078" max="3078" width="11.42578125" style="8"/>
    <col min="3079" max="3079" width="14.42578125" style="8" bestFit="1" customWidth="1"/>
    <col min="3080" max="3325" width="11.42578125" style="8"/>
    <col min="3326" max="3326" width="49.140625" style="8" customWidth="1"/>
    <col min="3327" max="3332" width="9.7109375" style="8" customWidth="1"/>
    <col min="3333" max="3333" width="9.5703125" style="8" customWidth="1"/>
    <col min="3334" max="3334" width="11.42578125" style="8"/>
    <col min="3335" max="3335" width="14.42578125" style="8" bestFit="1" customWidth="1"/>
    <col min="3336" max="3581" width="11.42578125" style="8"/>
    <col min="3582" max="3582" width="49.140625" style="8" customWidth="1"/>
    <col min="3583" max="3588" width="9.7109375" style="8" customWidth="1"/>
    <col min="3589" max="3589" width="9.5703125" style="8" customWidth="1"/>
    <col min="3590" max="3590" width="11.42578125" style="8"/>
    <col min="3591" max="3591" width="14.42578125" style="8" bestFit="1" customWidth="1"/>
    <col min="3592" max="3837" width="11.42578125" style="8"/>
    <col min="3838" max="3838" width="49.140625" style="8" customWidth="1"/>
    <col min="3839" max="3844" width="9.7109375" style="8" customWidth="1"/>
    <col min="3845" max="3845" width="9.5703125" style="8" customWidth="1"/>
    <col min="3846" max="3846" width="11.42578125" style="8"/>
    <col min="3847" max="3847" width="14.42578125" style="8" bestFit="1" customWidth="1"/>
    <col min="3848" max="4093" width="11.42578125" style="8"/>
    <col min="4094" max="4094" width="49.140625" style="8" customWidth="1"/>
    <col min="4095" max="4100" width="9.7109375" style="8" customWidth="1"/>
    <col min="4101" max="4101" width="9.5703125" style="8" customWidth="1"/>
    <col min="4102" max="4102" width="11.42578125" style="8"/>
    <col min="4103" max="4103" width="14.42578125" style="8" bestFit="1" customWidth="1"/>
    <col min="4104" max="4349" width="11.42578125" style="8"/>
    <col min="4350" max="4350" width="49.140625" style="8" customWidth="1"/>
    <col min="4351" max="4356" width="9.7109375" style="8" customWidth="1"/>
    <col min="4357" max="4357" width="9.5703125" style="8" customWidth="1"/>
    <col min="4358" max="4358" width="11.42578125" style="8"/>
    <col min="4359" max="4359" width="14.42578125" style="8" bestFit="1" customWidth="1"/>
    <col min="4360" max="4605" width="11.42578125" style="8"/>
    <col min="4606" max="4606" width="49.140625" style="8" customWidth="1"/>
    <col min="4607" max="4612" width="9.7109375" style="8" customWidth="1"/>
    <col min="4613" max="4613" width="9.5703125" style="8" customWidth="1"/>
    <col min="4614" max="4614" width="11.42578125" style="8"/>
    <col min="4615" max="4615" width="14.42578125" style="8" bestFit="1" customWidth="1"/>
    <col min="4616" max="4861" width="11.42578125" style="8"/>
    <col min="4862" max="4862" width="49.140625" style="8" customWidth="1"/>
    <col min="4863" max="4868" width="9.7109375" style="8" customWidth="1"/>
    <col min="4869" max="4869" width="9.5703125" style="8" customWidth="1"/>
    <col min="4870" max="4870" width="11.42578125" style="8"/>
    <col min="4871" max="4871" width="14.42578125" style="8" bestFit="1" customWidth="1"/>
    <col min="4872" max="5117" width="11.42578125" style="8"/>
    <col min="5118" max="5118" width="49.140625" style="8" customWidth="1"/>
    <col min="5119" max="5124" width="9.7109375" style="8" customWidth="1"/>
    <col min="5125" max="5125" width="9.5703125" style="8" customWidth="1"/>
    <col min="5126" max="5126" width="11.42578125" style="8"/>
    <col min="5127" max="5127" width="14.42578125" style="8" bestFit="1" customWidth="1"/>
    <col min="5128" max="5373" width="11.42578125" style="8"/>
    <col min="5374" max="5374" width="49.140625" style="8" customWidth="1"/>
    <col min="5375" max="5380" width="9.7109375" style="8" customWidth="1"/>
    <col min="5381" max="5381" width="9.5703125" style="8" customWidth="1"/>
    <col min="5382" max="5382" width="11.42578125" style="8"/>
    <col min="5383" max="5383" width="14.42578125" style="8" bestFit="1" customWidth="1"/>
    <col min="5384" max="5629" width="11.42578125" style="8"/>
    <col min="5630" max="5630" width="49.140625" style="8" customWidth="1"/>
    <col min="5631" max="5636" width="9.7109375" style="8" customWidth="1"/>
    <col min="5637" max="5637" width="9.5703125" style="8" customWidth="1"/>
    <col min="5638" max="5638" width="11.42578125" style="8"/>
    <col min="5639" max="5639" width="14.42578125" style="8" bestFit="1" customWidth="1"/>
    <col min="5640" max="5885" width="11.42578125" style="8"/>
    <col min="5886" max="5886" width="49.140625" style="8" customWidth="1"/>
    <col min="5887" max="5892" width="9.7109375" style="8" customWidth="1"/>
    <col min="5893" max="5893" width="9.5703125" style="8" customWidth="1"/>
    <col min="5894" max="5894" width="11.42578125" style="8"/>
    <col min="5895" max="5895" width="14.42578125" style="8" bestFit="1" customWidth="1"/>
    <col min="5896" max="6141" width="11.42578125" style="8"/>
    <col min="6142" max="6142" width="49.140625" style="8" customWidth="1"/>
    <col min="6143" max="6148" width="9.7109375" style="8" customWidth="1"/>
    <col min="6149" max="6149" width="9.5703125" style="8" customWidth="1"/>
    <col min="6150" max="6150" width="11.42578125" style="8"/>
    <col min="6151" max="6151" width="14.42578125" style="8" bestFit="1" customWidth="1"/>
    <col min="6152" max="6397" width="11.42578125" style="8"/>
    <col min="6398" max="6398" width="49.140625" style="8" customWidth="1"/>
    <col min="6399" max="6404" width="9.7109375" style="8" customWidth="1"/>
    <col min="6405" max="6405" width="9.5703125" style="8" customWidth="1"/>
    <col min="6406" max="6406" width="11.42578125" style="8"/>
    <col min="6407" max="6407" width="14.42578125" style="8" bestFit="1" customWidth="1"/>
    <col min="6408" max="6653" width="11.42578125" style="8"/>
    <col min="6654" max="6654" width="49.140625" style="8" customWidth="1"/>
    <col min="6655" max="6660" width="9.7109375" style="8" customWidth="1"/>
    <col min="6661" max="6661" width="9.5703125" style="8" customWidth="1"/>
    <col min="6662" max="6662" width="11.42578125" style="8"/>
    <col min="6663" max="6663" width="14.42578125" style="8" bestFit="1" customWidth="1"/>
    <col min="6664" max="6909" width="11.42578125" style="8"/>
    <col min="6910" max="6910" width="49.140625" style="8" customWidth="1"/>
    <col min="6911" max="6916" width="9.7109375" style="8" customWidth="1"/>
    <col min="6917" max="6917" width="9.5703125" style="8" customWidth="1"/>
    <col min="6918" max="6918" width="11.42578125" style="8"/>
    <col min="6919" max="6919" width="14.42578125" style="8" bestFit="1" customWidth="1"/>
    <col min="6920" max="7165" width="11.42578125" style="8"/>
    <col min="7166" max="7166" width="49.140625" style="8" customWidth="1"/>
    <col min="7167" max="7172" width="9.7109375" style="8" customWidth="1"/>
    <col min="7173" max="7173" width="9.5703125" style="8" customWidth="1"/>
    <col min="7174" max="7174" width="11.42578125" style="8"/>
    <col min="7175" max="7175" width="14.42578125" style="8" bestFit="1" customWidth="1"/>
    <col min="7176" max="7421" width="11.42578125" style="8"/>
    <col min="7422" max="7422" width="49.140625" style="8" customWidth="1"/>
    <col min="7423" max="7428" width="9.7109375" style="8" customWidth="1"/>
    <col min="7429" max="7429" width="9.5703125" style="8" customWidth="1"/>
    <col min="7430" max="7430" width="11.42578125" style="8"/>
    <col min="7431" max="7431" width="14.42578125" style="8" bestFit="1" customWidth="1"/>
    <col min="7432" max="7677" width="11.42578125" style="8"/>
    <col min="7678" max="7678" width="49.140625" style="8" customWidth="1"/>
    <col min="7679" max="7684" width="9.7109375" style="8" customWidth="1"/>
    <col min="7685" max="7685" width="9.5703125" style="8" customWidth="1"/>
    <col min="7686" max="7686" width="11.42578125" style="8"/>
    <col min="7687" max="7687" width="14.42578125" style="8" bestFit="1" customWidth="1"/>
    <col min="7688" max="7933" width="11.42578125" style="8"/>
    <col min="7934" max="7934" width="49.140625" style="8" customWidth="1"/>
    <col min="7935" max="7940" width="9.7109375" style="8" customWidth="1"/>
    <col min="7941" max="7941" width="9.5703125" style="8" customWidth="1"/>
    <col min="7942" max="7942" width="11.42578125" style="8"/>
    <col min="7943" max="7943" width="14.42578125" style="8" bestFit="1" customWidth="1"/>
    <col min="7944" max="8189" width="11.42578125" style="8"/>
    <col min="8190" max="8190" width="49.140625" style="8" customWidth="1"/>
    <col min="8191" max="8196" width="9.7109375" style="8" customWidth="1"/>
    <col min="8197" max="8197" width="9.5703125" style="8" customWidth="1"/>
    <col min="8198" max="8198" width="11.42578125" style="8"/>
    <col min="8199" max="8199" width="14.42578125" style="8" bestFit="1" customWidth="1"/>
    <col min="8200" max="8445" width="11.42578125" style="8"/>
    <col min="8446" max="8446" width="49.140625" style="8" customWidth="1"/>
    <col min="8447" max="8452" width="9.7109375" style="8" customWidth="1"/>
    <col min="8453" max="8453" width="9.5703125" style="8" customWidth="1"/>
    <col min="8454" max="8454" width="11.42578125" style="8"/>
    <col min="8455" max="8455" width="14.42578125" style="8" bestFit="1" customWidth="1"/>
    <col min="8456" max="8701" width="11.42578125" style="8"/>
    <col min="8702" max="8702" width="49.140625" style="8" customWidth="1"/>
    <col min="8703" max="8708" width="9.7109375" style="8" customWidth="1"/>
    <col min="8709" max="8709" width="9.5703125" style="8" customWidth="1"/>
    <col min="8710" max="8710" width="11.42578125" style="8"/>
    <col min="8711" max="8711" width="14.42578125" style="8" bestFit="1" customWidth="1"/>
    <col min="8712" max="8957" width="11.42578125" style="8"/>
    <col min="8958" max="8958" width="49.140625" style="8" customWidth="1"/>
    <col min="8959" max="8964" width="9.7109375" style="8" customWidth="1"/>
    <col min="8965" max="8965" width="9.5703125" style="8" customWidth="1"/>
    <col min="8966" max="8966" width="11.42578125" style="8"/>
    <col min="8967" max="8967" width="14.42578125" style="8" bestFit="1" customWidth="1"/>
    <col min="8968" max="9213" width="11.42578125" style="8"/>
    <col min="9214" max="9214" width="49.140625" style="8" customWidth="1"/>
    <col min="9215" max="9220" width="9.7109375" style="8" customWidth="1"/>
    <col min="9221" max="9221" width="9.5703125" style="8" customWidth="1"/>
    <col min="9222" max="9222" width="11.42578125" style="8"/>
    <col min="9223" max="9223" width="14.42578125" style="8" bestFit="1" customWidth="1"/>
    <col min="9224" max="9469" width="11.42578125" style="8"/>
    <col min="9470" max="9470" width="49.140625" style="8" customWidth="1"/>
    <col min="9471" max="9476" width="9.7109375" style="8" customWidth="1"/>
    <col min="9477" max="9477" width="9.5703125" style="8" customWidth="1"/>
    <col min="9478" max="9478" width="11.42578125" style="8"/>
    <col min="9479" max="9479" width="14.42578125" style="8" bestFit="1" customWidth="1"/>
    <col min="9480" max="9725" width="11.42578125" style="8"/>
    <col min="9726" max="9726" width="49.140625" style="8" customWidth="1"/>
    <col min="9727" max="9732" width="9.7109375" style="8" customWidth="1"/>
    <col min="9733" max="9733" width="9.5703125" style="8" customWidth="1"/>
    <col min="9734" max="9734" width="11.42578125" style="8"/>
    <col min="9735" max="9735" width="14.42578125" style="8" bestFit="1" customWidth="1"/>
    <col min="9736" max="9981" width="11.42578125" style="8"/>
    <col min="9982" max="9982" width="49.140625" style="8" customWidth="1"/>
    <col min="9983" max="9988" width="9.7109375" style="8" customWidth="1"/>
    <col min="9989" max="9989" width="9.5703125" style="8" customWidth="1"/>
    <col min="9990" max="9990" width="11.42578125" style="8"/>
    <col min="9991" max="9991" width="14.42578125" style="8" bestFit="1" customWidth="1"/>
    <col min="9992" max="10237" width="11.42578125" style="8"/>
    <col min="10238" max="10238" width="49.140625" style="8" customWidth="1"/>
    <col min="10239" max="10244" width="9.7109375" style="8" customWidth="1"/>
    <col min="10245" max="10245" width="9.5703125" style="8" customWidth="1"/>
    <col min="10246" max="10246" width="11.42578125" style="8"/>
    <col min="10247" max="10247" width="14.42578125" style="8" bestFit="1" customWidth="1"/>
    <col min="10248" max="10493" width="11.42578125" style="8"/>
    <col min="10494" max="10494" width="49.140625" style="8" customWidth="1"/>
    <col min="10495" max="10500" width="9.7109375" style="8" customWidth="1"/>
    <col min="10501" max="10501" width="9.5703125" style="8" customWidth="1"/>
    <col min="10502" max="10502" width="11.42578125" style="8"/>
    <col min="10503" max="10503" width="14.42578125" style="8" bestFit="1" customWidth="1"/>
    <col min="10504" max="10749" width="11.42578125" style="8"/>
    <col min="10750" max="10750" width="49.140625" style="8" customWidth="1"/>
    <col min="10751" max="10756" width="9.7109375" style="8" customWidth="1"/>
    <col min="10757" max="10757" width="9.5703125" style="8" customWidth="1"/>
    <col min="10758" max="10758" width="11.42578125" style="8"/>
    <col min="10759" max="10759" width="14.42578125" style="8" bestFit="1" customWidth="1"/>
    <col min="10760" max="11005" width="11.42578125" style="8"/>
    <col min="11006" max="11006" width="49.140625" style="8" customWidth="1"/>
    <col min="11007" max="11012" width="9.7109375" style="8" customWidth="1"/>
    <col min="11013" max="11013" width="9.5703125" style="8" customWidth="1"/>
    <col min="11014" max="11014" width="11.42578125" style="8"/>
    <col min="11015" max="11015" width="14.42578125" style="8" bestFit="1" customWidth="1"/>
    <col min="11016" max="11261" width="11.42578125" style="8"/>
    <col min="11262" max="11262" width="49.140625" style="8" customWidth="1"/>
    <col min="11263" max="11268" width="9.7109375" style="8" customWidth="1"/>
    <col min="11269" max="11269" width="9.5703125" style="8" customWidth="1"/>
    <col min="11270" max="11270" width="11.42578125" style="8"/>
    <col min="11271" max="11271" width="14.42578125" style="8" bestFit="1" customWidth="1"/>
    <col min="11272" max="11517" width="11.42578125" style="8"/>
    <col min="11518" max="11518" width="49.140625" style="8" customWidth="1"/>
    <col min="11519" max="11524" width="9.7109375" style="8" customWidth="1"/>
    <col min="11525" max="11525" width="9.5703125" style="8" customWidth="1"/>
    <col min="11526" max="11526" width="11.42578125" style="8"/>
    <col min="11527" max="11527" width="14.42578125" style="8" bestFit="1" customWidth="1"/>
    <col min="11528" max="11773" width="11.42578125" style="8"/>
    <col min="11774" max="11774" width="49.140625" style="8" customWidth="1"/>
    <col min="11775" max="11780" width="9.7109375" style="8" customWidth="1"/>
    <col min="11781" max="11781" width="9.5703125" style="8" customWidth="1"/>
    <col min="11782" max="11782" width="11.42578125" style="8"/>
    <col min="11783" max="11783" width="14.42578125" style="8" bestFit="1" customWidth="1"/>
    <col min="11784" max="12029" width="11.42578125" style="8"/>
    <col min="12030" max="12030" width="49.140625" style="8" customWidth="1"/>
    <col min="12031" max="12036" width="9.7109375" style="8" customWidth="1"/>
    <col min="12037" max="12037" width="9.5703125" style="8" customWidth="1"/>
    <col min="12038" max="12038" width="11.42578125" style="8"/>
    <col min="12039" max="12039" width="14.42578125" style="8" bestFit="1" customWidth="1"/>
    <col min="12040" max="12285" width="11.42578125" style="8"/>
    <col min="12286" max="12286" width="49.140625" style="8" customWidth="1"/>
    <col min="12287" max="12292" width="9.7109375" style="8" customWidth="1"/>
    <col min="12293" max="12293" width="9.5703125" style="8" customWidth="1"/>
    <col min="12294" max="12294" width="11.42578125" style="8"/>
    <col min="12295" max="12295" width="14.42578125" style="8" bestFit="1" customWidth="1"/>
    <col min="12296" max="12541" width="11.42578125" style="8"/>
    <col min="12542" max="12542" width="49.140625" style="8" customWidth="1"/>
    <col min="12543" max="12548" width="9.7109375" style="8" customWidth="1"/>
    <col min="12549" max="12549" width="9.5703125" style="8" customWidth="1"/>
    <col min="12550" max="12550" width="11.42578125" style="8"/>
    <col min="12551" max="12551" width="14.42578125" style="8" bestFit="1" customWidth="1"/>
    <col min="12552" max="12797" width="11.42578125" style="8"/>
    <col min="12798" max="12798" width="49.140625" style="8" customWidth="1"/>
    <col min="12799" max="12804" width="9.7109375" style="8" customWidth="1"/>
    <col min="12805" max="12805" width="9.5703125" style="8" customWidth="1"/>
    <col min="12806" max="12806" width="11.42578125" style="8"/>
    <col min="12807" max="12807" width="14.42578125" style="8" bestFit="1" customWidth="1"/>
    <col min="12808" max="13053" width="11.42578125" style="8"/>
    <col min="13054" max="13054" width="49.140625" style="8" customWidth="1"/>
    <col min="13055" max="13060" width="9.7109375" style="8" customWidth="1"/>
    <col min="13061" max="13061" width="9.5703125" style="8" customWidth="1"/>
    <col min="13062" max="13062" width="11.42578125" style="8"/>
    <col min="13063" max="13063" width="14.42578125" style="8" bestFit="1" customWidth="1"/>
    <col min="13064" max="13309" width="11.42578125" style="8"/>
    <col min="13310" max="13310" width="49.140625" style="8" customWidth="1"/>
    <col min="13311" max="13316" width="9.7109375" style="8" customWidth="1"/>
    <col min="13317" max="13317" width="9.5703125" style="8" customWidth="1"/>
    <col min="13318" max="13318" width="11.42578125" style="8"/>
    <col min="13319" max="13319" width="14.42578125" style="8" bestFit="1" customWidth="1"/>
    <col min="13320" max="13565" width="11.42578125" style="8"/>
    <col min="13566" max="13566" width="49.140625" style="8" customWidth="1"/>
    <col min="13567" max="13572" width="9.7109375" style="8" customWidth="1"/>
    <col min="13573" max="13573" width="9.5703125" style="8" customWidth="1"/>
    <col min="13574" max="13574" width="11.42578125" style="8"/>
    <col min="13575" max="13575" width="14.42578125" style="8" bestFit="1" customWidth="1"/>
    <col min="13576" max="13821" width="11.42578125" style="8"/>
    <col min="13822" max="13822" width="49.140625" style="8" customWidth="1"/>
    <col min="13823" max="13828" width="9.7109375" style="8" customWidth="1"/>
    <col min="13829" max="13829" width="9.5703125" style="8" customWidth="1"/>
    <col min="13830" max="13830" width="11.42578125" style="8"/>
    <col min="13831" max="13831" width="14.42578125" style="8" bestFit="1" customWidth="1"/>
    <col min="13832" max="14077" width="11.42578125" style="8"/>
    <col min="14078" max="14078" width="49.140625" style="8" customWidth="1"/>
    <col min="14079" max="14084" width="9.7109375" style="8" customWidth="1"/>
    <col min="14085" max="14085" width="9.5703125" style="8" customWidth="1"/>
    <col min="14086" max="14086" width="11.42578125" style="8"/>
    <col min="14087" max="14087" width="14.42578125" style="8" bestFit="1" customWidth="1"/>
    <col min="14088" max="14333" width="11.42578125" style="8"/>
    <col min="14334" max="14334" width="49.140625" style="8" customWidth="1"/>
    <col min="14335" max="14340" width="9.7109375" style="8" customWidth="1"/>
    <col min="14341" max="14341" width="9.5703125" style="8" customWidth="1"/>
    <col min="14342" max="14342" width="11.42578125" style="8"/>
    <col min="14343" max="14343" width="14.42578125" style="8" bestFit="1" customWidth="1"/>
    <col min="14344" max="14589" width="11.42578125" style="8"/>
    <col min="14590" max="14590" width="49.140625" style="8" customWidth="1"/>
    <col min="14591" max="14596" width="9.7109375" style="8" customWidth="1"/>
    <col min="14597" max="14597" width="9.5703125" style="8" customWidth="1"/>
    <col min="14598" max="14598" width="11.42578125" style="8"/>
    <col min="14599" max="14599" width="14.42578125" style="8" bestFit="1" customWidth="1"/>
    <col min="14600" max="14845" width="11.42578125" style="8"/>
    <col min="14846" max="14846" width="49.140625" style="8" customWidth="1"/>
    <col min="14847" max="14852" width="9.7109375" style="8" customWidth="1"/>
    <col min="14853" max="14853" width="9.5703125" style="8" customWidth="1"/>
    <col min="14854" max="14854" width="11.42578125" style="8"/>
    <col min="14855" max="14855" width="14.42578125" style="8" bestFit="1" customWidth="1"/>
    <col min="14856" max="15101" width="11.42578125" style="8"/>
    <col min="15102" max="15102" width="49.140625" style="8" customWidth="1"/>
    <col min="15103" max="15108" width="9.7109375" style="8" customWidth="1"/>
    <col min="15109" max="15109" width="9.5703125" style="8" customWidth="1"/>
    <col min="15110" max="15110" width="11.42578125" style="8"/>
    <col min="15111" max="15111" width="14.42578125" style="8" bestFit="1" customWidth="1"/>
    <col min="15112" max="15357" width="11.42578125" style="8"/>
    <col min="15358" max="15358" width="49.140625" style="8" customWidth="1"/>
    <col min="15359" max="15364" width="9.7109375" style="8" customWidth="1"/>
    <col min="15365" max="15365" width="9.5703125" style="8" customWidth="1"/>
    <col min="15366" max="15366" width="11.42578125" style="8"/>
    <col min="15367" max="15367" width="14.42578125" style="8" bestFit="1" customWidth="1"/>
    <col min="15368" max="15613" width="11.42578125" style="8"/>
    <col min="15614" max="15614" width="49.140625" style="8" customWidth="1"/>
    <col min="15615" max="15620" width="9.7109375" style="8" customWidth="1"/>
    <col min="15621" max="15621" width="9.5703125" style="8" customWidth="1"/>
    <col min="15622" max="15622" width="11.42578125" style="8"/>
    <col min="15623" max="15623" width="14.42578125" style="8" bestFit="1" customWidth="1"/>
    <col min="15624" max="15869" width="11.42578125" style="8"/>
    <col min="15870" max="15870" width="49.140625" style="8" customWidth="1"/>
    <col min="15871" max="15876" width="9.7109375" style="8" customWidth="1"/>
    <col min="15877" max="15877" width="9.5703125" style="8" customWidth="1"/>
    <col min="15878" max="15878" width="11.42578125" style="8"/>
    <col min="15879" max="15879" width="14.42578125" style="8" bestFit="1" customWidth="1"/>
    <col min="15880" max="16125" width="11.42578125" style="8"/>
    <col min="16126" max="16126" width="49.140625" style="8" customWidth="1"/>
    <col min="16127" max="16132" width="9.7109375" style="8" customWidth="1"/>
    <col min="16133" max="16133" width="9.5703125" style="8" customWidth="1"/>
    <col min="16134" max="16134" width="11.42578125" style="8"/>
    <col min="16135" max="16135" width="14.42578125" style="8" bestFit="1" customWidth="1"/>
    <col min="16136" max="16384" width="11.42578125" style="8"/>
  </cols>
  <sheetData>
    <row r="1" spans="1:15" ht="12.75" customHeight="1" x14ac:dyDescent="0.2">
      <c r="A1" s="716" t="s">
        <v>173</v>
      </c>
      <c r="B1" s="716"/>
      <c r="C1" s="716"/>
      <c r="D1" s="716"/>
      <c r="E1" s="716"/>
      <c r="F1" s="716"/>
      <c r="G1" s="716"/>
      <c r="H1" s="716"/>
      <c r="I1" s="716"/>
      <c r="J1" s="716"/>
      <c r="K1" s="716"/>
      <c r="L1" s="716"/>
    </row>
    <row r="2" spans="1:15" ht="12.75" customHeight="1" x14ac:dyDescent="0.2">
      <c r="A2" s="9" t="s">
        <v>0</v>
      </c>
      <c r="B2" s="10"/>
      <c r="C2" s="11"/>
      <c r="D2" s="12"/>
      <c r="E2" s="12"/>
      <c r="F2" s="12"/>
      <c r="G2" s="12"/>
      <c r="H2" s="13"/>
      <c r="I2" s="13"/>
      <c r="J2" s="13"/>
    </row>
    <row r="3" spans="1:15" ht="33.75" x14ac:dyDescent="0.2">
      <c r="A3" s="90"/>
      <c r="B3" s="125">
        <v>2008</v>
      </c>
      <c r="C3" s="36">
        <v>2009</v>
      </c>
      <c r="D3" s="36">
        <v>2010</v>
      </c>
      <c r="E3" s="36">
        <v>2011</v>
      </c>
      <c r="F3" s="36">
        <v>2012</v>
      </c>
      <c r="G3" s="36">
        <v>2013</v>
      </c>
      <c r="H3" s="36">
        <v>2014</v>
      </c>
      <c r="I3" s="36">
        <v>2015</v>
      </c>
      <c r="J3" s="36">
        <v>2016</v>
      </c>
      <c r="K3" s="36" t="s">
        <v>167</v>
      </c>
      <c r="L3" s="36" t="s">
        <v>172</v>
      </c>
    </row>
    <row r="4" spans="1:15" s="14" customFormat="1" ht="14.25" customHeight="1" x14ac:dyDescent="0.2">
      <c r="A4" s="91" t="s">
        <v>63</v>
      </c>
      <c r="B4" s="155">
        <v>57.945999999999998</v>
      </c>
      <c r="C4" s="156">
        <v>56.637999999999998</v>
      </c>
      <c r="D4" s="156">
        <v>54.843000000000004</v>
      </c>
      <c r="E4" s="130">
        <v>53.725000000000001</v>
      </c>
      <c r="F4" s="131">
        <v>53.401388409329989</v>
      </c>
      <c r="G4" s="130">
        <v>53.113561174739999</v>
      </c>
      <c r="H4" s="131">
        <v>53.220169171110001</v>
      </c>
      <c r="I4" s="130">
        <f>SUM(I5:I12)</f>
        <v>53.412076492150007</v>
      </c>
      <c r="J4" s="131">
        <v>54.329349281980001</v>
      </c>
      <c r="K4" s="132">
        <f>IF(ISERROR(J4/I4),"-",100*(J4/I4-1))</f>
        <v>1.7173509252440322</v>
      </c>
      <c r="L4" s="132">
        <f>IF(ISERROR(J4/C4),"-",100*(POWER(J4/C4,1/7)-1))</f>
        <v>-0.59274422242961977</v>
      </c>
      <c r="O4" s="175"/>
    </row>
    <row r="5" spans="1:15" s="28" customFormat="1" ht="12.75" customHeight="1" x14ac:dyDescent="0.2">
      <c r="A5" s="92" t="s">
        <v>104</v>
      </c>
      <c r="B5" s="157">
        <v>42.021999999999998</v>
      </c>
      <c r="C5" s="133">
        <v>40.884</v>
      </c>
      <c r="D5" s="133">
        <v>39.223999999999997</v>
      </c>
      <c r="E5" s="133">
        <v>38.262999999999998</v>
      </c>
      <c r="F5" s="133">
        <v>38.43800957869</v>
      </c>
      <c r="G5" s="133">
        <v>38.215906088159997</v>
      </c>
      <c r="H5" s="133">
        <v>38.437246824220004</v>
      </c>
      <c r="I5" s="133">
        <v>38.965717733360002</v>
      </c>
      <c r="J5" s="133">
        <v>39.489952735670002</v>
      </c>
      <c r="K5" s="134">
        <f t="shared" ref="K5:K42" si="0">IF(ISERROR(J5/I5),"-",100*(J5/I5-1))</f>
        <v>1.3453749418843142</v>
      </c>
      <c r="L5" s="134">
        <f t="shared" ref="L5:L42" si="1">IF(ISERROR(J5/C5),"-",100*(POWER(J5/C5,1/7)-1))</f>
        <v>-0.49438117973039652</v>
      </c>
    </row>
    <row r="6" spans="1:15" s="28" customFormat="1" ht="12.75" customHeight="1" x14ac:dyDescent="0.2">
      <c r="A6" s="92" t="s">
        <v>105</v>
      </c>
      <c r="B6" s="157">
        <v>0.98199999999999998</v>
      </c>
      <c r="C6" s="133">
        <v>0.94899999999999995</v>
      </c>
      <c r="D6" s="133">
        <v>0.83499999999999996</v>
      </c>
      <c r="E6" s="133">
        <v>0.81399999999999995</v>
      </c>
      <c r="F6" s="133" t="s">
        <v>158</v>
      </c>
      <c r="G6" s="133" t="s">
        <v>158</v>
      </c>
      <c r="H6" s="133" t="s">
        <v>158</v>
      </c>
      <c r="I6" s="133" t="s">
        <v>158</v>
      </c>
      <c r="J6" s="133" t="s">
        <v>158</v>
      </c>
      <c r="K6" s="134" t="str">
        <f t="shared" si="0"/>
        <v>-</v>
      </c>
      <c r="L6" s="134" t="str">
        <f t="shared" si="1"/>
        <v>-</v>
      </c>
    </row>
    <row r="7" spans="1:15" s="28" customFormat="1" ht="12.75" customHeight="1" x14ac:dyDescent="0.2">
      <c r="A7" s="92" t="s">
        <v>106</v>
      </c>
      <c r="B7" s="157">
        <v>2.7090000000000001</v>
      </c>
      <c r="C7" s="133">
        <v>2.5739999999999998</v>
      </c>
      <c r="D7" s="133">
        <v>2.3559999999999999</v>
      </c>
      <c r="E7" s="133">
        <v>2.3319999999999999</v>
      </c>
      <c r="F7" s="133">
        <v>2.4159400470499999</v>
      </c>
      <c r="G7" s="133">
        <v>2.5238645147100001</v>
      </c>
      <c r="H7" s="133">
        <v>2.6105815830000001</v>
      </c>
      <c r="I7" s="133">
        <v>2.5393082311000001</v>
      </c>
      <c r="J7" s="133">
        <f>6.64170136967-J9</f>
        <v>2.6945793807899991</v>
      </c>
      <c r="K7" s="134">
        <f t="shared" si="0"/>
        <v>6.1147027284173872</v>
      </c>
      <c r="L7" s="134">
        <f t="shared" si="1"/>
        <v>0.65615775986538338</v>
      </c>
    </row>
    <row r="8" spans="1:15" ht="12.75" customHeight="1" x14ac:dyDescent="0.2">
      <c r="A8" s="93" t="s">
        <v>107</v>
      </c>
      <c r="B8" s="158">
        <v>0.71199999999999997</v>
      </c>
      <c r="C8" s="135">
        <v>0.68600000000000005</v>
      </c>
      <c r="D8" s="135">
        <v>0.67600000000000005</v>
      </c>
      <c r="E8" s="136">
        <v>0.77400000000000002</v>
      </c>
      <c r="F8" s="133">
        <v>0.73131121326999982</v>
      </c>
      <c r="G8" s="136">
        <v>0.70017770266000001</v>
      </c>
      <c r="H8" s="133">
        <v>0.64901859094999992</v>
      </c>
      <c r="I8" s="136">
        <v>0.57040561161000003</v>
      </c>
      <c r="J8" s="133">
        <v>0.53324928375000014</v>
      </c>
      <c r="K8" s="134">
        <f t="shared" si="0"/>
        <v>-6.5140186393195183</v>
      </c>
      <c r="L8" s="134">
        <f t="shared" si="1"/>
        <v>-3.5344356701321633</v>
      </c>
    </row>
    <row r="9" spans="1:15" ht="12.75" customHeight="1" x14ac:dyDescent="0.2">
      <c r="A9" s="93" t="s">
        <v>108</v>
      </c>
      <c r="B9" s="158">
        <v>3.8889999999999998</v>
      </c>
      <c r="C9" s="135">
        <v>3.891</v>
      </c>
      <c r="D9" s="135">
        <v>3.9180000000000001</v>
      </c>
      <c r="E9" s="135">
        <v>3.6970000000000001</v>
      </c>
      <c r="F9" s="133">
        <v>3.8030762354599994</v>
      </c>
      <c r="G9" s="135">
        <v>3.81244423443</v>
      </c>
      <c r="H9" s="133">
        <v>3.8427608584500001</v>
      </c>
      <c r="I9" s="135">
        <v>3.89183531198</v>
      </c>
      <c r="J9" s="133">
        <v>3.9471219888800007</v>
      </c>
      <c r="K9" s="134">
        <f t="shared" si="0"/>
        <v>1.4205811003825231</v>
      </c>
      <c r="L9" s="134">
        <f t="shared" si="1"/>
        <v>0.20478810406583392</v>
      </c>
    </row>
    <row r="10" spans="1:15" ht="12.75" customHeight="1" x14ac:dyDescent="0.2">
      <c r="A10" s="94" t="s">
        <v>109</v>
      </c>
      <c r="B10" s="158">
        <v>7.2080000000000002</v>
      </c>
      <c r="C10" s="135">
        <v>7.1520000000000001</v>
      </c>
      <c r="D10" s="135">
        <v>7.16</v>
      </c>
      <c r="E10" s="135">
        <v>7.1429999999999998</v>
      </c>
      <c r="F10" s="133">
        <v>7.3213128329199995</v>
      </c>
      <c r="G10" s="135">
        <v>7.1974393555600003</v>
      </c>
      <c r="H10" s="133">
        <v>7.0272550956099993</v>
      </c>
      <c r="I10" s="135">
        <v>6.8023728122399998</v>
      </c>
      <c r="J10" s="133">
        <v>6.9790084881499999</v>
      </c>
      <c r="K10" s="134">
        <f t="shared" si="0"/>
        <v>2.5966773769318774</v>
      </c>
      <c r="L10" s="134">
        <f t="shared" si="1"/>
        <v>-0.34917726186545206</v>
      </c>
    </row>
    <row r="11" spans="1:15" ht="12.75" customHeight="1" x14ac:dyDescent="0.15">
      <c r="A11" s="95" t="s">
        <v>110</v>
      </c>
      <c r="B11" s="158">
        <v>0.32400000000000001</v>
      </c>
      <c r="C11" s="135">
        <v>0.34799999999999998</v>
      </c>
      <c r="D11" s="135">
        <v>0.375</v>
      </c>
      <c r="E11" s="135">
        <v>0.36</v>
      </c>
      <c r="F11" s="133">
        <v>0.32014748516999991</v>
      </c>
      <c r="G11" s="135">
        <v>0.29930403278000001</v>
      </c>
      <c r="H11" s="133">
        <v>0.27952313283000002</v>
      </c>
      <c r="I11" s="135">
        <v>0.26159055306000001</v>
      </c>
      <c r="J11" s="133">
        <v>0.25950718981000004</v>
      </c>
      <c r="K11" s="134">
        <f t="shared" si="0"/>
        <v>-0.79642144015885652</v>
      </c>
      <c r="L11" s="134">
        <f t="shared" si="1"/>
        <v>-4.1050502687813069</v>
      </c>
    </row>
    <row r="12" spans="1:15" ht="12.75" customHeight="1" x14ac:dyDescent="0.15">
      <c r="A12" s="96" t="s">
        <v>111</v>
      </c>
      <c r="B12" s="159">
        <v>0.1</v>
      </c>
      <c r="C12" s="137">
        <v>0.155</v>
      </c>
      <c r="D12" s="137">
        <v>0.30099999999999999</v>
      </c>
      <c r="E12" s="137">
        <v>0.34200000000000003</v>
      </c>
      <c r="F12" s="138">
        <v>0.37159101677000006</v>
      </c>
      <c r="G12" s="137">
        <v>0.36442524643999996</v>
      </c>
      <c r="H12" s="138">
        <v>0.37378308604999999</v>
      </c>
      <c r="I12" s="137">
        <v>0.38084623880000001</v>
      </c>
      <c r="J12" s="138">
        <v>0.42593021493000005</v>
      </c>
      <c r="K12" s="139">
        <f t="shared" si="0"/>
        <v>11.837842030960877</v>
      </c>
      <c r="L12" s="139">
        <f t="shared" si="1"/>
        <v>15.535447329379171</v>
      </c>
    </row>
    <row r="13" spans="1:15" s="14" customFormat="1" ht="12.75" customHeight="1" x14ac:dyDescent="0.2">
      <c r="A13" s="97" t="s">
        <v>64</v>
      </c>
      <c r="B13" s="160">
        <v>4.5759999999999996</v>
      </c>
      <c r="C13" s="161">
        <v>4.8390000000000004</v>
      </c>
      <c r="D13" s="161">
        <v>4.9359999999999999</v>
      </c>
      <c r="E13" s="140">
        <v>5.0010000000000003</v>
      </c>
      <c r="F13" s="141">
        <v>5.1243215451899999</v>
      </c>
      <c r="G13" s="140">
        <v>4.9817847845099994</v>
      </c>
      <c r="H13" s="141">
        <v>5.0295158001600004</v>
      </c>
      <c r="I13" s="140">
        <f>SUM(I14:I16,I24:I25)</f>
        <v>5.0444732098199996</v>
      </c>
      <c r="J13" s="141">
        <v>4.8250478790000004</v>
      </c>
      <c r="K13" s="132">
        <f t="shared" si="0"/>
        <v>-4.3498165555294737</v>
      </c>
      <c r="L13" s="142">
        <f t="shared" si="1"/>
        <v>-4.1240493207816975E-2</v>
      </c>
    </row>
    <row r="14" spans="1:15" ht="12.75" customHeight="1" x14ac:dyDescent="0.2">
      <c r="A14" s="93" t="s">
        <v>112</v>
      </c>
      <c r="B14" s="158">
        <v>0.91300000000000003</v>
      </c>
      <c r="C14" s="135">
        <v>0.90600000000000003</v>
      </c>
      <c r="D14" s="135">
        <v>0.90300000000000002</v>
      </c>
      <c r="E14" s="135">
        <v>0.90149955065999909</v>
      </c>
      <c r="F14" s="133">
        <v>0.90119996963000015</v>
      </c>
      <c r="G14" s="135">
        <v>0.90392194621999999</v>
      </c>
      <c r="H14" s="133">
        <v>0.91361291621999996</v>
      </c>
      <c r="I14" s="135">
        <v>0.91395232531000004</v>
      </c>
      <c r="J14" s="133">
        <v>0.90588900051999999</v>
      </c>
      <c r="K14" s="134">
        <f t="shared" si="0"/>
        <v>-0.88224785546281437</v>
      </c>
      <c r="L14" s="134">
        <f t="shared" si="1"/>
        <v>-1.7503202250912508E-3</v>
      </c>
    </row>
    <row r="15" spans="1:15" ht="12.75" customHeight="1" x14ac:dyDescent="0.2">
      <c r="A15" s="93" t="s">
        <v>113</v>
      </c>
      <c r="B15" s="158">
        <v>1.649</v>
      </c>
      <c r="C15" s="135">
        <v>1.667</v>
      </c>
      <c r="D15" s="135">
        <v>1.74</v>
      </c>
      <c r="E15" s="135">
        <v>1.752</v>
      </c>
      <c r="F15" s="133">
        <v>1.6757593022799997</v>
      </c>
      <c r="G15" s="135">
        <v>1.68444239236</v>
      </c>
      <c r="H15" s="133">
        <v>1.65218102054</v>
      </c>
      <c r="I15" s="135">
        <v>1.6497781972099999</v>
      </c>
      <c r="J15" s="133">
        <v>1.6524121245900001</v>
      </c>
      <c r="K15" s="134">
        <f t="shared" si="0"/>
        <v>0.15965342398478466</v>
      </c>
      <c r="L15" s="134">
        <f t="shared" si="1"/>
        <v>-0.12548533967099429</v>
      </c>
      <c r="M15" s="176"/>
    </row>
    <row r="16" spans="1:15" ht="12.75" customHeight="1" x14ac:dyDescent="0.2">
      <c r="A16" s="93" t="s">
        <v>260</v>
      </c>
      <c r="B16" s="158">
        <v>1.2929999999999999</v>
      </c>
      <c r="C16" s="135">
        <v>1.431</v>
      </c>
      <c r="D16" s="135">
        <v>1.4950000000000001</v>
      </c>
      <c r="E16" s="135">
        <v>1.5289999999999999</v>
      </c>
      <c r="F16" s="133">
        <v>1.5448915379799997</v>
      </c>
      <c r="G16" s="135">
        <v>1.5341408483100001</v>
      </c>
      <c r="H16" s="133">
        <v>1.5509500514400001</v>
      </c>
      <c r="I16" s="135">
        <f>I17+I22+I23</f>
        <v>1.5365314318999999</v>
      </c>
      <c r="J16" s="133">
        <v>1.4709192683100001</v>
      </c>
      <c r="K16" s="134">
        <f t="shared" si="0"/>
        <v>-4.2701478295739781</v>
      </c>
      <c r="L16" s="134">
        <f t="shared" si="1"/>
        <v>0.39383144813112114</v>
      </c>
    </row>
    <row r="17" spans="1:13" s="15" customFormat="1" ht="12.75" customHeight="1" x14ac:dyDescent="0.2">
      <c r="A17" s="98" t="s">
        <v>65</v>
      </c>
      <c r="B17" s="162">
        <v>5.7000000000000002E-2</v>
      </c>
      <c r="C17" s="145">
        <v>5.7000000000000002E-2</v>
      </c>
      <c r="D17" s="145">
        <v>6.3E-2</v>
      </c>
      <c r="E17" s="145">
        <v>5.5E-2</v>
      </c>
      <c r="F17" s="143">
        <v>6.7000000000000004E-2</v>
      </c>
      <c r="G17" s="143">
        <v>6.2E-2</v>
      </c>
      <c r="H17" s="143">
        <v>5.8000000000000003E-2</v>
      </c>
      <c r="I17" s="143">
        <v>5.904130162E-2</v>
      </c>
      <c r="J17" s="143">
        <v>5.7424032630000003E-2</v>
      </c>
      <c r="K17" s="144">
        <f t="shared" si="0"/>
        <v>-2.7392163546952619</v>
      </c>
      <c r="L17" s="134">
        <f t="shared" si="1"/>
        <v>0.10593657032755832</v>
      </c>
    </row>
    <row r="18" spans="1:13" s="29" customFormat="1" ht="12.75" hidden="1" customHeight="1" x14ac:dyDescent="0.2">
      <c r="A18" s="99" t="s">
        <v>66</v>
      </c>
      <c r="B18" s="163">
        <v>0.26700000000000002</v>
      </c>
      <c r="C18" s="143">
        <v>0.33700000000000002</v>
      </c>
      <c r="D18" s="143">
        <v>0.35699999999999998</v>
      </c>
      <c r="E18" s="143">
        <v>0.36399999999999999</v>
      </c>
      <c r="F18" s="143" t="s">
        <v>156</v>
      </c>
      <c r="G18" s="143" t="s">
        <v>156</v>
      </c>
      <c r="H18" s="143" t="s">
        <v>156</v>
      </c>
      <c r="I18" s="143"/>
      <c r="J18" s="143"/>
      <c r="K18" s="144" t="str">
        <f t="shared" si="0"/>
        <v>-</v>
      </c>
      <c r="L18" s="134">
        <f t="shared" si="1"/>
        <v>-100</v>
      </c>
    </row>
    <row r="19" spans="1:13" s="29" customFormat="1" ht="12.75" hidden="1" customHeight="1" x14ac:dyDescent="0.2">
      <c r="A19" s="99" t="s">
        <v>67</v>
      </c>
      <c r="B19" s="163">
        <v>0.73699999999999999</v>
      </c>
      <c r="C19" s="143">
        <v>0.80400000000000005</v>
      </c>
      <c r="D19" s="143">
        <v>0.84099999999999997</v>
      </c>
      <c r="E19" s="143">
        <v>0.872</v>
      </c>
      <c r="F19" s="143" t="s">
        <v>156</v>
      </c>
      <c r="G19" s="143" t="s">
        <v>156</v>
      </c>
      <c r="H19" s="143" t="s">
        <v>156</v>
      </c>
      <c r="I19" s="143"/>
      <c r="J19" s="143"/>
      <c r="K19" s="144" t="str">
        <f t="shared" si="0"/>
        <v>-</v>
      </c>
      <c r="L19" s="134">
        <f t="shared" si="1"/>
        <v>-100</v>
      </c>
    </row>
    <row r="20" spans="1:13" s="29" customFormat="1" ht="12.75" hidden="1" customHeight="1" x14ac:dyDescent="0.2">
      <c r="A20" s="99" t="s">
        <v>68</v>
      </c>
      <c r="B20" s="163">
        <v>7.8E-2</v>
      </c>
      <c r="C20" s="143">
        <v>8.2000000000000003E-2</v>
      </c>
      <c r="D20" s="143">
        <v>8.3000000000000004E-2</v>
      </c>
      <c r="E20" s="143">
        <v>8.3000000000000004E-2</v>
      </c>
      <c r="F20" s="143" t="s">
        <v>156</v>
      </c>
      <c r="G20" s="143" t="s">
        <v>156</v>
      </c>
      <c r="H20" s="143" t="s">
        <v>156</v>
      </c>
      <c r="I20" s="143"/>
      <c r="J20" s="143"/>
      <c r="K20" s="144" t="str">
        <f t="shared" si="0"/>
        <v>-</v>
      </c>
      <c r="L20" s="134">
        <f t="shared" si="1"/>
        <v>-100</v>
      </c>
    </row>
    <row r="21" spans="1:13" s="29" customFormat="1" ht="22.5" hidden="1" customHeight="1" x14ac:dyDescent="0.2">
      <c r="A21" s="100" t="s">
        <v>69</v>
      </c>
      <c r="B21" s="163">
        <v>3.3000000000000002E-2</v>
      </c>
      <c r="C21" s="143">
        <v>3.9E-2</v>
      </c>
      <c r="D21" s="143">
        <v>4.9000000000000002E-2</v>
      </c>
      <c r="E21" s="143">
        <v>4.7E-2</v>
      </c>
      <c r="F21" s="143" t="s">
        <v>156</v>
      </c>
      <c r="G21" s="143" t="s">
        <v>156</v>
      </c>
      <c r="H21" s="143" t="s">
        <v>156</v>
      </c>
      <c r="I21" s="143"/>
      <c r="J21" s="143"/>
      <c r="K21" s="144" t="str">
        <f t="shared" si="0"/>
        <v>-</v>
      </c>
      <c r="L21" s="134">
        <f t="shared" si="1"/>
        <v>-100</v>
      </c>
    </row>
    <row r="22" spans="1:13" s="29" customFormat="1" ht="12.75" customHeight="1" x14ac:dyDescent="0.2">
      <c r="A22" s="99" t="s">
        <v>70</v>
      </c>
      <c r="B22" s="163">
        <v>6.0999999999999999E-2</v>
      </c>
      <c r="C22" s="143">
        <v>5.0999999999999997E-2</v>
      </c>
      <c r="D22" s="143">
        <v>5.1999999999999998E-2</v>
      </c>
      <c r="E22" s="143">
        <v>5.0999999999999997E-2</v>
      </c>
      <c r="F22" s="143">
        <v>5.5E-2</v>
      </c>
      <c r="G22" s="143">
        <v>4.9000000000000002E-2</v>
      </c>
      <c r="H22" s="143">
        <v>5.2999999999999999E-2</v>
      </c>
      <c r="I22" s="143">
        <v>5.1990542039999997E-2</v>
      </c>
      <c r="J22" s="143">
        <v>5.6838741240000004E-2</v>
      </c>
      <c r="K22" s="144">
        <f t="shared" si="0"/>
        <v>9.3251560952566148</v>
      </c>
      <c r="L22" s="134">
        <f t="shared" si="1"/>
        <v>1.5605154712439617</v>
      </c>
    </row>
    <row r="23" spans="1:13" s="15" customFormat="1" ht="12.75" customHeight="1" x14ac:dyDescent="0.2">
      <c r="A23" s="101" t="s">
        <v>71</v>
      </c>
      <c r="B23" s="162">
        <v>5.8999999999999997E-2</v>
      </c>
      <c r="C23" s="145">
        <v>6.0999999999999999E-2</v>
      </c>
      <c r="D23" s="145">
        <v>0.05</v>
      </c>
      <c r="E23" s="145">
        <v>5.7000000000000002E-2</v>
      </c>
      <c r="F23" s="143">
        <v>1.423</v>
      </c>
      <c r="G23" s="145">
        <v>1.4219999999999999</v>
      </c>
      <c r="H23" s="143">
        <v>1.44</v>
      </c>
      <c r="I23" s="145">
        <v>1.4254995882399999</v>
      </c>
      <c r="J23" s="143">
        <v>1.3566564944400001</v>
      </c>
      <c r="K23" s="144">
        <f t="shared" si="0"/>
        <v>-4.8294011705045214</v>
      </c>
      <c r="L23" s="134">
        <f t="shared" si="1"/>
        <v>55.757361049217891</v>
      </c>
    </row>
    <row r="24" spans="1:13" ht="12.75" customHeight="1" x14ac:dyDescent="0.2">
      <c r="A24" s="94" t="s">
        <v>115</v>
      </c>
      <c r="B24" s="158">
        <v>0.218</v>
      </c>
      <c r="C24" s="135">
        <v>0.214</v>
      </c>
      <c r="D24" s="135">
        <v>0.20899999999999999</v>
      </c>
      <c r="E24" s="135">
        <v>0.2</v>
      </c>
      <c r="F24" s="133">
        <v>0.19541980134000003</v>
      </c>
      <c r="G24" s="135">
        <v>0.18943601437999999</v>
      </c>
      <c r="H24" s="133">
        <v>0.19814959515999997</v>
      </c>
      <c r="I24" s="135">
        <v>0.19117014861000001</v>
      </c>
      <c r="J24" s="133">
        <v>0.19176807709000007</v>
      </c>
      <c r="K24" s="134">
        <f t="shared" si="0"/>
        <v>0.31277293256692928</v>
      </c>
      <c r="L24" s="134">
        <f t="shared" si="1"/>
        <v>-1.5547766589054546</v>
      </c>
    </row>
    <row r="25" spans="1:13" ht="12.75" customHeight="1" x14ac:dyDescent="0.2">
      <c r="A25" s="94" t="s">
        <v>116</v>
      </c>
      <c r="B25" s="158">
        <v>0.503</v>
      </c>
      <c r="C25" s="135">
        <v>0.621</v>
      </c>
      <c r="D25" s="135">
        <v>0.58799999999999997</v>
      </c>
      <c r="E25" s="135">
        <v>0.61899999999999999</v>
      </c>
      <c r="F25" s="133">
        <v>0.80705093396000005</v>
      </c>
      <c r="G25" s="135">
        <v>0.66984358324000004</v>
      </c>
      <c r="H25" s="133">
        <v>0.71462221680000004</v>
      </c>
      <c r="I25" s="135">
        <v>0.75304110679000003</v>
      </c>
      <c r="J25" s="133">
        <v>0.60405940848999995</v>
      </c>
      <c r="K25" s="134">
        <f t="shared" si="0"/>
        <v>-19.784006073063754</v>
      </c>
      <c r="L25" s="134">
        <f t="shared" si="1"/>
        <v>-0.3943422836446997</v>
      </c>
      <c r="M25" s="176"/>
    </row>
    <row r="26" spans="1:13" ht="12.75" customHeight="1" x14ac:dyDescent="0.2">
      <c r="A26" s="101" t="s">
        <v>72</v>
      </c>
      <c r="B26" s="162">
        <v>8.5999999999999993E-2</v>
      </c>
      <c r="C26" s="145">
        <v>0.113</v>
      </c>
      <c r="D26" s="145">
        <v>4.2999999999999997E-2</v>
      </c>
      <c r="E26" s="145">
        <v>6.5000000000000002E-2</v>
      </c>
      <c r="F26" s="143">
        <v>9.9435034979999962E-2</v>
      </c>
      <c r="G26" s="145">
        <v>7.9935291399999997E-2</v>
      </c>
      <c r="H26" s="143">
        <v>0.13187519584000001</v>
      </c>
      <c r="I26" s="145">
        <v>0.14423043542</v>
      </c>
      <c r="J26" s="143">
        <v>6.4000536239999975E-2</v>
      </c>
      <c r="K26" s="144">
        <f t="shared" si="0"/>
        <v>-55.626192173912536</v>
      </c>
      <c r="L26" s="144">
        <f t="shared" si="1"/>
        <v>-7.8003420437022353</v>
      </c>
    </row>
    <row r="27" spans="1:13" s="14" customFormat="1" ht="12.75" customHeight="1" x14ac:dyDescent="0.2">
      <c r="A27" s="91" t="s">
        <v>73</v>
      </c>
      <c r="B27" s="155">
        <v>10.554</v>
      </c>
      <c r="C27" s="156">
        <v>10.683</v>
      </c>
      <c r="D27" s="156">
        <v>10.723000000000001</v>
      </c>
      <c r="E27" s="130">
        <v>10.881</v>
      </c>
      <c r="F27" s="131">
        <v>10.943751911329995</v>
      </c>
      <c r="G27" s="130">
        <v>10.953789434719999</v>
      </c>
      <c r="H27" s="131">
        <v>11.01669449299</v>
      </c>
      <c r="I27" s="130">
        <f>+I29+I30+I34+I35+I37+I38+I39+I40+I41</f>
        <v>11.121480487039999</v>
      </c>
      <c r="J27" s="131">
        <f>J28+J37+J38+J39+J40+J41</f>
        <v>11.434922601379998</v>
      </c>
      <c r="K27" s="132">
        <f t="shared" si="0"/>
        <v>2.8183488224005515</v>
      </c>
      <c r="L27" s="132">
        <f t="shared" si="1"/>
        <v>0.97642718621309132</v>
      </c>
    </row>
    <row r="28" spans="1:13" ht="12.75" customHeight="1" x14ac:dyDescent="0.15">
      <c r="A28" s="102" t="s">
        <v>74</v>
      </c>
      <c r="B28" s="158"/>
      <c r="C28" s="135"/>
      <c r="D28" s="135"/>
      <c r="E28" s="135"/>
      <c r="F28" s="133"/>
      <c r="G28" s="135"/>
      <c r="H28" s="133"/>
      <c r="I28" s="135">
        <f>SUM(I34:I35,I29:I30)</f>
        <v>7.6680285740000009</v>
      </c>
      <c r="J28" s="133">
        <f>J29+J30+J34+J35</f>
        <v>7.926248168169999</v>
      </c>
      <c r="K28" s="134">
        <f t="shared" si="0"/>
        <v>3.3674834630317285</v>
      </c>
      <c r="L28" s="134" t="str">
        <f t="shared" si="1"/>
        <v>-</v>
      </c>
    </row>
    <row r="29" spans="1:13" ht="12.75" customHeight="1" x14ac:dyDescent="0.15">
      <c r="A29" s="103" t="s">
        <v>117</v>
      </c>
      <c r="B29" s="164">
        <v>1.7869999999999999</v>
      </c>
      <c r="C29" s="146">
        <v>1.7969999999999999</v>
      </c>
      <c r="D29" s="146">
        <v>1.665</v>
      </c>
      <c r="E29" s="146">
        <v>1.55</v>
      </c>
      <c r="F29" s="127">
        <v>1.4993664567600005</v>
      </c>
      <c r="G29" s="146">
        <v>1.5317030121399999</v>
      </c>
      <c r="H29" s="127">
        <v>1.5291257742899997</v>
      </c>
      <c r="I29" s="146">
        <v>1.468116178</v>
      </c>
      <c r="J29" s="127">
        <v>1.0853705741300002</v>
      </c>
      <c r="K29" s="51">
        <f t="shared" si="0"/>
        <v>-26.070525589562699</v>
      </c>
      <c r="L29" s="51">
        <f t="shared" si="1"/>
        <v>-6.9495309715959852</v>
      </c>
      <c r="M29" s="174"/>
    </row>
    <row r="30" spans="1:13" ht="12.75" customHeight="1" x14ac:dyDescent="0.15">
      <c r="A30" s="103" t="s">
        <v>118</v>
      </c>
      <c r="B30" s="164">
        <v>0.249</v>
      </c>
      <c r="C30" s="146">
        <v>0.27100000000000002</v>
      </c>
      <c r="D30" s="146">
        <v>0.41</v>
      </c>
      <c r="E30" s="147">
        <v>0.68500000000000005</v>
      </c>
      <c r="F30" s="127">
        <v>0.79015922773000002</v>
      </c>
      <c r="G30" s="147">
        <v>0.82795923153999995</v>
      </c>
      <c r="H30" s="127">
        <v>0.84985365606000007</v>
      </c>
      <c r="I30" s="147">
        <v>0.91428047000000001</v>
      </c>
      <c r="J30" s="127">
        <v>1.4537821696300006</v>
      </c>
      <c r="K30" s="51">
        <f t="shared" si="0"/>
        <v>59.008336865163557</v>
      </c>
      <c r="L30" s="51">
        <f t="shared" si="1"/>
        <v>27.12137395212908</v>
      </c>
    </row>
    <row r="31" spans="1:13" ht="12.75" customHeight="1" x14ac:dyDescent="0.15">
      <c r="A31" s="182" t="s">
        <v>166</v>
      </c>
      <c r="B31" s="183" t="s">
        <v>36</v>
      </c>
      <c r="C31" s="148">
        <v>2.4E-2</v>
      </c>
      <c r="D31" s="148">
        <v>6.9000000000000006E-2</v>
      </c>
      <c r="E31" s="148" t="s">
        <v>75</v>
      </c>
      <c r="F31" s="149">
        <v>0.57784266666999995</v>
      </c>
      <c r="G31" s="148">
        <v>0.62126042146000005</v>
      </c>
      <c r="H31" s="149">
        <v>0.64435277646</v>
      </c>
      <c r="I31" s="148">
        <v>0.63306638100000001</v>
      </c>
      <c r="J31" s="149">
        <v>7.9699751620000009E-2</v>
      </c>
      <c r="K31" s="150">
        <f t="shared" si="0"/>
        <v>-87.410522180295658</v>
      </c>
      <c r="L31" s="51">
        <f t="shared" si="1"/>
        <v>18.703541206419416</v>
      </c>
    </row>
    <row r="32" spans="1:13" ht="12.75" customHeight="1" x14ac:dyDescent="0.15">
      <c r="A32" s="104" t="s">
        <v>171</v>
      </c>
      <c r="B32" s="165"/>
      <c r="C32" s="148"/>
      <c r="D32" s="148"/>
      <c r="E32" s="148"/>
      <c r="F32" s="149"/>
      <c r="G32" s="148"/>
      <c r="H32" s="149"/>
      <c r="I32" s="148">
        <v>7.8281044999999994E-2</v>
      </c>
      <c r="J32" s="149">
        <v>1.2562753693300006</v>
      </c>
      <c r="K32" s="328" t="s">
        <v>36</v>
      </c>
      <c r="L32" s="51" t="str">
        <f t="shared" si="1"/>
        <v>-</v>
      </c>
    </row>
    <row r="33" spans="1:12" s="320" customFormat="1" ht="12.75" customHeight="1" x14ac:dyDescent="0.15">
      <c r="A33" s="315" t="s">
        <v>175</v>
      </c>
      <c r="B33" s="316"/>
      <c r="C33" s="317"/>
      <c r="D33" s="317"/>
      <c r="E33" s="317"/>
      <c r="F33" s="317"/>
      <c r="G33" s="317"/>
      <c r="H33" s="317"/>
      <c r="I33" s="317"/>
      <c r="J33" s="317">
        <v>-3.7703591509999995E-2</v>
      </c>
      <c r="K33" s="318" t="str">
        <f t="shared" si="0"/>
        <v>-</v>
      </c>
      <c r="L33" s="319" t="str">
        <f t="shared" si="1"/>
        <v>-</v>
      </c>
    </row>
    <row r="34" spans="1:12" ht="12.75" customHeight="1" x14ac:dyDescent="0.15">
      <c r="A34" s="103" t="s">
        <v>119</v>
      </c>
      <c r="B34" s="164">
        <v>2.6909999999999998</v>
      </c>
      <c r="C34" s="146">
        <v>2.6110000000000002</v>
      </c>
      <c r="D34" s="146">
        <v>2.456</v>
      </c>
      <c r="E34" s="146">
        <v>2.472</v>
      </c>
      <c r="F34" s="127">
        <v>2.4045050006699991</v>
      </c>
      <c r="G34" s="146">
        <v>2.3297930608100001</v>
      </c>
      <c r="H34" s="127">
        <v>2.3233183613999997</v>
      </c>
      <c r="I34" s="146">
        <v>2.2989713420000002</v>
      </c>
      <c r="J34" s="127">
        <v>2.2929771950900006</v>
      </c>
      <c r="K34" s="51">
        <f t="shared" si="0"/>
        <v>-0.26073169336616742</v>
      </c>
      <c r="L34" s="51">
        <f t="shared" si="1"/>
        <v>-1.8383527525563714</v>
      </c>
    </row>
    <row r="35" spans="1:12" ht="12.75" customHeight="1" x14ac:dyDescent="0.15">
      <c r="A35" s="103" t="s">
        <v>120</v>
      </c>
      <c r="B35" s="164">
        <v>2.2559999999999998</v>
      </c>
      <c r="C35" s="146">
        <v>2.4319999999999999</v>
      </c>
      <c r="D35" s="146">
        <v>2.5489999999999999</v>
      </c>
      <c r="E35" s="146">
        <v>2.585</v>
      </c>
      <c r="F35" s="127">
        <v>2.7138280444899991</v>
      </c>
      <c r="G35" s="146">
        <v>2.7802878943599998</v>
      </c>
      <c r="H35" s="127">
        <v>2.8483509586800007</v>
      </c>
      <c r="I35" s="146">
        <v>2.986660584</v>
      </c>
      <c r="J35" s="127">
        <v>3.0941182293199976</v>
      </c>
      <c r="K35" s="51">
        <f t="shared" si="0"/>
        <v>3.5979195592450219</v>
      </c>
      <c r="L35" s="51">
        <f t="shared" si="1"/>
        <v>3.499689688915808</v>
      </c>
    </row>
    <row r="36" spans="1:12" ht="12.75" customHeight="1" x14ac:dyDescent="0.15">
      <c r="A36" s="102" t="s">
        <v>76</v>
      </c>
      <c r="B36" s="164">
        <f>SUM(B37:B40)</f>
        <v>3.5709999999999997</v>
      </c>
      <c r="C36" s="164">
        <f t="shared" ref="C36:I36" si="2">SUM(C37:C40)</f>
        <v>3.5720000000000001</v>
      </c>
      <c r="D36" s="164">
        <f t="shared" si="2"/>
        <v>3.5739999999999998</v>
      </c>
      <c r="E36" s="164">
        <f t="shared" si="2"/>
        <v>3.589</v>
      </c>
      <c r="F36" s="164">
        <f t="shared" si="2"/>
        <v>3.5358931816800001</v>
      </c>
      <c r="G36" s="164">
        <f t="shared" si="2"/>
        <v>3.4840462358699997</v>
      </c>
      <c r="H36" s="164">
        <f t="shared" si="2"/>
        <v>3.4619586336200006</v>
      </c>
      <c r="I36" s="164">
        <f t="shared" si="2"/>
        <v>3.4534519130400008</v>
      </c>
      <c r="J36" s="164">
        <f>SUM(J37:J40)</f>
        <v>3.5086744332099999</v>
      </c>
      <c r="K36" s="134"/>
      <c r="L36" s="51"/>
    </row>
    <row r="37" spans="1:12" ht="12.75" customHeight="1" x14ac:dyDescent="0.15">
      <c r="A37" s="103" t="s">
        <v>121</v>
      </c>
      <c r="B37" s="164">
        <v>1.155</v>
      </c>
      <c r="C37" s="146">
        <v>1.1499999999999999</v>
      </c>
      <c r="D37" s="146">
        <v>1.1399999999999999</v>
      </c>
      <c r="E37" s="135">
        <v>1.1359999999999999</v>
      </c>
      <c r="F37" s="133">
        <v>1.1658322546000004</v>
      </c>
      <c r="G37" s="135">
        <v>1.1335075694399999</v>
      </c>
      <c r="H37" s="133">
        <v>1.0989341127400003</v>
      </c>
      <c r="I37" s="135">
        <v>1.0728520260000001</v>
      </c>
      <c r="J37" s="133">
        <v>1.0785177806499999</v>
      </c>
      <c r="K37" s="134">
        <f t="shared" si="0"/>
        <v>0.52810215320411302</v>
      </c>
      <c r="L37" s="51">
        <f t="shared" si="1"/>
        <v>-0.91258570254770799</v>
      </c>
    </row>
    <row r="38" spans="1:12" ht="12.75" customHeight="1" x14ac:dyDescent="0.15">
      <c r="A38" s="103" t="s">
        <v>122</v>
      </c>
      <c r="B38" s="164">
        <v>1.653</v>
      </c>
      <c r="C38" s="146">
        <v>1.635</v>
      </c>
      <c r="D38" s="146">
        <v>1.653</v>
      </c>
      <c r="E38" s="146">
        <v>1.6850000000000001</v>
      </c>
      <c r="F38" s="127">
        <v>1.6326896525499996</v>
      </c>
      <c r="G38" s="146">
        <v>1.6071124987599998</v>
      </c>
      <c r="H38" s="127">
        <v>1.6174347973400001</v>
      </c>
      <c r="I38" s="146">
        <v>1.644343501</v>
      </c>
      <c r="J38" s="127">
        <v>1.6873869306000002</v>
      </c>
      <c r="K38" s="51">
        <f t="shared" si="0"/>
        <v>2.6176665382764419</v>
      </c>
      <c r="L38" s="51">
        <f t="shared" si="1"/>
        <v>0.45156410723974361</v>
      </c>
    </row>
    <row r="39" spans="1:12" ht="12.75" customHeight="1" x14ac:dyDescent="0.15">
      <c r="A39" s="103" t="s">
        <v>123</v>
      </c>
      <c r="B39" s="164">
        <v>0.67400000000000004</v>
      </c>
      <c r="C39" s="146">
        <v>0.73099999999999998</v>
      </c>
      <c r="D39" s="146">
        <v>0.72699999999999998</v>
      </c>
      <c r="E39" s="146">
        <v>0.70899999999999996</v>
      </c>
      <c r="F39" s="127">
        <v>0.71173216661999994</v>
      </c>
      <c r="G39" s="146">
        <v>0.71763062265999999</v>
      </c>
      <c r="H39" s="127">
        <v>0.72303700008999994</v>
      </c>
      <c r="I39" s="146">
        <v>0.71096039950000001</v>
      </c>
      <c r="J39" s="127">
        <v>0.71306835647999989</v>
      </c>
      <c r="K39" s="51">
        <f t="shared" si="0"/>
        <v>0.29649428877929207</v>
      </c>
      <c r="L39" s="51">
        <f t="shared" si="1"/>
        <v>-0.35417378109596775</v>
      </c>
    </row>
    <row r="40" spans="1:12" ht="12.75" customHeight="1" x14ac:dyDescent="0.15">
      <c r="A40" s="103" t="s">
        <v>124</v>
      </c>
      <c r="B40" s="164">
        <v>8.8999999999999996E-2</v>
      </c>
      <c r="C40" s="146">
        <v>5.6000000000000001E-2</v>
      </c>
      <c r="D40" s="146">
        <v>5.3999999999999999E-2</v>
      </c>
      <c r="E40" s="146">
        <v>5.8999999999999997E-2</v>
      </c>
      <c r="F40" s="127">
        <v>2.563910791E-2</v>
      </c>
      <c r="G40" s="146">
        <v>2.579554501E-2</v>
      </c>
      <c r="H40" s="127">
        <v>2.2552723449999999E-2</v>
      </c>
      <c r="I40" s="146">
        <v>2.5295986539999999E-2</v>
      </c>
      <c r="J40" s="127">
        <v>2.9701365480000005E-2</v>
      </c>
      <c r="K40" s="51">
        <f t="shared" si="0"/>
        <v>17.415327656954105</v>
      </c>
      <c r="L40" s="51">
        <f t="shared" si="1"/>
        <v>-8.6611616104611215</v>
      </c>
    </row>
    <row r="41" spans="1:12" ht="12.75" customHeight="1" x14ac:dyDescent="0.2">
      <c r="A41" s="105" t="s">
        <v>77</v>
      </c>
      <c r="B41" s="166">
        <v>0</v>
      </c>
      <c r="C41" s="151">
        <v>0</v>
      </c>
      <c r="D41" s="151">
        <v>0</v>
      </c>
      <c r="E41" s="151">
        <v>0</v>
      </c>
      <c r="F41" s="128">
        <v>0</v>
      </c>
      <c r="G41" s="151">
        <v>0</v>
      </c>
      <c r="H41" s="128">
        <v>4.0871089399999996E-3</v>
      </c>
      <c r="I41" s="151">
        <v>0</v>
      </c>
      <c r="J41" s="128">
        <v>0</v>
      </c>
      <c r="K41" s="152" t="str">
        <f t="shared" si="0"/>
        <v>-</v>
      </c>
      <c r="L41" s="152" t="str">
        <f t="shared" si="1"/>
        <v>-</v>
      </c>
    </row>
    <row r="42" spans="1:12" s="14" customFormat="1" ht="12.75" customHeight="1" x14ac:dyDescent="0.2">
      <c r="A42" s="106" t="s">
        <v>78</v>
      </c>
      <c r="B42" s="167">
        <v>73.075999999999993</v>
      </c>
      <c r="C42" s="153">
        <v>72.16</v>
      </c>
      <c r="D42" s="153">
        <v>70.501999999999995</v>
      </c>
      <c r="E42" s="153">
        <v>69.606999999999999</v>
      </c>
      <c r="F42" s="126">
        <v>69.469461865849979</v>
      </c>
      <c r="G42" s="153">
        <v>69.049135393969991</v>
      </c>
      <c r="H42" s="126">
        <v>69.266379464259998</v>
      </c>
      <c r="I42" s="153">
        <f>SUM(I4,I13,I27)</f>
        <v>69.578030189010008</v>
      </c>
      <c r="J42" s="126">
        <f>SUM(J4,J13,J27)</f>
        <v>70.589319762360006</v>
      </c>
      <c r="K42" s="154">
        <f t="shared" si="0"/>
        <v>1.4534610574671536</v>
      </c>
      <c r="L42" s="154">
        <f t="shared" si="1"/>
        <v>-0.31389233683822848</v>
      </c>
    </row>
    <row r="43" spans="1:12" ht="12.75" customHeight="1" x14ac:dyDescent="0.2">
      <c r="A43" s="713" t="s">
        <v>79</v>
      </c>
      <c r="B43" s="713"/>
      <c r="C43" s="713"/>
      <c r="D43" s="713"/>
      <c r="E43" s="713"/>
      <c r="F43" s="713"/>
      <c r="G43" s="713"/>
      <c r="H43" s="713"/>
      <c r="I43" s="713"/>
      <c r="J43" s="713"/>
      <c r="K43" s="713"/>
      <c r="L43" s="713"/>
    </row>
    <row r="44" spans="1:12" s="5" customFormat="1" ht="12.75" x14ac:dyDescent="0.2">
      <c r="A44" s="718" t="s">
        <v>38</v>
      </c>
      <c r="B44" s="718"/>
      <c r="C44" s="718"/>
      <c r="D44" s="718"/>
      <c r="E44" s="718"/>
      <c r="F44" s="718"/>
      <c r="G44" s="718"/>
      <c r="H44" s="718"/>
      <c r="I44" s="718"/>
      <c r="J44" s="718"/>
      <c r="K44" s="718"/>
      <c r="L44" s="718"/>
    </row>
    <row r="45" spans="1:12" ht="12.75" customHeight="1" x14ac:dyDescent="0.2">
      <c r="A45" s="717" t="s">
        <v>102</v>
      </c>
      <c r="B45" s="717"/>
      <c r="C45" s="717"/>
      <c r="D45" s="717"/>
      <c r="E45" s="717"/>
      <c r="F45" s="717"/>
      <c r="G45" s="717"/>
      <c r="H45" s="717"/>
      <c r="I45" s="717"/>
      <c r="J45" s="717"/>
      <c r="K45" s="717"/>
      <c r="L45" s="717"/>
    </row>
    <row r="46" spans="1:12" s="28" customFormat="1" ht="12.75" customHeight="1" x14ac:dyDescent="0.2">
      <c r="A46" s="715" t="s">
        <v>157</v>
      </c>
      <c r="B46" s="715"/>
      <c r="C46" s="715"/>
      <c r="D46" s="715"/>
      <c r="E46" s="715"/>
      <c r="F46" s="715"/>
      <c r="G46" s="715"/>
      <c r="H46" s="715"/>
      <c r="I46" s="715"/>
      <c r="J46" s="715"/>
      <c r="K46" s="715"/>
      <c r="L46" s="715"/>
    </row>
    <row r="47" spans="1:12" ht="12.75" customHeight="1" x14ac:dyDescent="0.2">
      <c r="A47" s="717" t="s">
        <v>103</v>
      </c>
      <c r="B47" s="717"/>
      <c r="C47" s="717"/>
      <c r="D47" s="717"/>
      <c r="E47" s="717"/>
      <c r="F47" s="717"/>
      <c r="G47" s="717"/>
      <c r="H47" s="717"/>
      <c r="I47" s="717"/>
      <c r="J47" s="717"/>
      <c r="K47" s="717"/>
      <c r="L47" s="717"/>
    </row>
    <row r="48" spans="1:12" ht="12.75" customHeight="1" x14ac:dyDescent="0.2">
      <c r="A48" s="714" t="s">
        <v>80</v>
      </c>
      <c r="B48" s="714"/>
      <c r="C48" s="714"/>
      <c r="D48" s="714"/>
      <c r="E48" s="714"/>
      <c r="F48" s="714"/>
      <c r="G48" s="714"/>
      <c r="H48" s="714"/>
      <c r="I48" s="714"/>
      <c r="J48" s="714"/>
      <c r="K48" s="714"/>
      <c r="L48" s="714"/>
    </row>
    <row r="49" spans="1:12" ht="12.75" customHeight="1" x14ac:dyDescent="0.2">
      <c r="A49" s="714" t="s">
        <v>81</v>
      </c>
      <c r="B49" s="714"/>
      <c r="C49" s="714"/>
      <c r="D49" s="714"/>
      <c r="E49" s="714"/>
      <c r="F49" s="714"/>
      <c r="G49" s="714"/>
      <c r="H49" s="714"/>
      <c r="I49" s="714"/>
      <c r="J49" s="714"/>
      <c r="K49" s="714"/>
      <c r="L49" s="714"/>
    </row>
    <row r="50" spans="1:12" ht="12.75" customHeight="1" x14ac:dyDescent="0.2">
      <c r="A50" s="717" t="s">
        <v>82</v>
      </c>
      <c r="B50" s="717"/>
      <c r="C50" s="717"/>
      <c r="D50" s="717"/>
      <c r="E50" s="717"/>
      <c r="F50" s="717"/>
      <c r="G50" s="717"/>
      <c r="H50" s="717"/>
      <c r="I50" s="717"/>
      <c r="J50" s="717"/>
      <c r="K50" s="717"/>
      <c r="L50" s="717"/>
    </row>
    <row r="51" spans="1:12" s="28" customFormat="1" ht="12.75" customHeight="1" x14ac:dyDescent="0.2">
      <c r="A51" s="718" t="s">
        <v>87</v>
      </c>
      <c r="B51" s="718"/>
      <c r="C51" s="718"/>
      <c r="D51" s="718"/>
      <c r="E51" s="718"/>
      <c r="F51" s="718"/>
      <c r="G51" s="718"/>
      <c r="H51" s="718"/>
      <c r="I51" s="718"/>
      <c r="J51" s="718"/>
      <c r="K51" s="718"/>
      <c r="L51" s="718"/>
    </row>
    <row r="52" spans="1:12" ht="12.75" customHeight="1" x14ac:dyDescent="0.15"/>
    <row r="53" spans="1:12" ht="12.75" customHeight="1" x14ac:dyDescent="0.15"/>
    <row r="54" spans="1:12" ht="12.75" customHeight="1" x14ac:dyDescent="0.15"/>
    <row r="55" spans="1:12" ht="12.75" customHeight="1" x14ac:dyDescent="0.15"/>
    <row r="56" spans="1:12" ht="12.75" customHeight="1" x14ac:dyDescent="0.15"/>
    <row r="57" spans="1:12" ht="12.75" customHeight="1" x14ac:dyDescent="0.15"/>
    <row r="58" spans="1:12" ht="12.75" customHeight="1" x14ac:dyDescent="0.15"/>
  </sheetData>
  <mergeCells count="10">
    <mergeCell ref="A50:L50"/>
    <mergeCell ref="A51:L51"/>
    <mergeCell ref="A47:L47"/>
    <mergeCell ref="A45:L45"/>
    <mergeCell ref="A44:L44"/>
    <mergeCell ref="A43:L43"/>
    <mergeCell ref="A49:L49"/>
    <mergeCell ref="A48:L48"/>
    <mergeCell ref="A46:L46"/>
    <mergeCell ref="A1:L1"/>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AM24"/>
  <sheetViews>
    <sheetView workbookViewId="0">
      <pane xSplit="2" ySplit="2" topLeftCell="U3" activePane="bottomRight" state="frozen"/>
      <selection activeCell="A26" sqref="A26:K26"/>
      <selection pane="topRight" activeCell="A26" sqref="A26:K26"/>
      <selection pane="bottomLeft" activeCell="A26" sqref="A26:K26"/>
      <selection pane="bottomRight" sqref="A1:AB1"/>
    </sheetView>
  </sheetViews>
  <sheetFormatPr baseColWidth="10" defaultColWidth="15.7109375" defaultRowHeight="12.75" x14ac:dyDescent="0.25"/>
  <cols>
    <col min="1" max="9" width="15.7109375" style="207"/>
    <col min="10" max="16384" width="15.7109375" style="192"/>
  </cols>
  <sheetData>
    <row r="1" spans="1:39" ht="15" x14ac:dyDescent="0.25">
      <c r="A1" s="720" t="s">
        <v>261</v>
      </c>
      <c r="B1" s="720"/>
      <c r="C1" s="720"/>
      <c r="D1" s="720"/>
      <c r="E1" s="720"/>
      <c r="F1" s="720"/>
      <c r="G1" s="720"/>
      <c r="H1" s="720"/>
      <c r="I1" s="720"/>
      <c r="J1" s="720"/>
      <c r="K1" s="720"/>
      <c r="L1" s="720"/>
      <c r="M1" s="720"/>
      <c r="N1" s="720"/>
      <c r="O1" s="720"/>
      <c r="P1" s="720"/>
      <c r="Q1" s="721"/>
      <c r="R1" s="721"/>
      <c r="S1" s="721"/>
      <c r="T1" s="721"/>
      <c r="U1" s="721"/>
      <c r="V1" s="721"/>
      <c r="W1" s="721"/>
      <c r="X1" s="721"/>
      <c r="Y1" s="721"/>
      <c r="Z1" s="721"/>
      <c r="AA1" s="721"/>
      <c r="AB1" s="721"/>
    </row>
    <row r="2" spans="1:39" s="194" customFormat="1" ht="15.75" customHeight="1" x14ac:dyDescent="0.25">
      <c r="A2" s="722"/>
      <c r="B2" s="722"/>
      <c r="C2" s="193">
        <v>1990</v>
      </c>
      <c r="D2" s="193">
        <v>1991</v>
      </c>
      <c r="E2" s="193">
        <v>1992</v>
      </c>
      <c r="F2" s="193">
        <v>1993</v>
      </c>
      <c r="G2" s="193">
        <v>1994</v>
      </c>
      <c r="H2" s="193">
        <v>1995</v>
      </c>
      <c r="I2" s="193">
        <v>1996</v>
      </c>
      <c r="J2" s="193">
        <v>1997</v>
      </c>
      <c r="K2" s="193">
        <v>1998</v>
      </c>
      <c r="L2" s="193">
        <v>1999</v>
      </c>
      <c r="M2" s="193">
        <v>2000</v>
      </c>
      <c r="N2" s="193">
        <v>2001</v>
      </c>
      <c r="O2" s="193">
        <v>2002</v>
      </c>
      <c r="P2" s="193">
        <v>2003</v>
      </c>
      <c r="Q2" s="193">
        <v>2004</v>
      </c>
      <c r="R2" s="193">
        <v>2005</v>
      </c>
      <c r="S2" s="193">
        <v>2006</v>
      </c>
      <c r="T2" s="193">
        <v>2007</v>
      </c>
      <c r="U2" s="193">
        <v>2008</v>
      </c>
      <c r="V2" s="193">
        <v>2009</v>
      </c>
      <c r="W2" s="193">
        <v>2010</v>
      </c>
      <c r="X2" s="193">
        <v>2011</v>
      </c>
      <c r="Y2" s="193">
        <v>2012</v>
      </c>
      <c r="Z2" s="193">
        <v>2013</v>
      </c>
      <c r="AA2" s="193">
        <v>2014</v>
      </c>
      <c r="AB2" s="193">
        <v>2015</v>
      </c>
      <c r="AC2" s="193">
        <v>2016</v>
      </c>
    </row>
    <row r="3" spans="1:39" x14ac:dyDescent="0.25">
      <c r="A3" s="723" t="s">
        <v>188</v>
      </c>
      <c r="B3" s="195" t="s">
        <v>189</v>
      </c>
      <c r="C3" s="196">
        <v>73.860100000000003</v>
      </c>
      <c r="D3" s="196">
        <v>77.396699999999996</v>
      </c>
      <c r="E3" s="196">
        <v>81.8429</v>
      </c>
      <c r="F3" s="196">
        <v>86.36760000000001</v>
      </c>
      <c r="G3" s="196">
        <v>89.347700000000003</v>
      </c>
      <c r="H3" s="196">
        <v>92.661299999999997</v>
      </c>
      <c r="I3" s="196">
        <v>96.649500000000003</v>
      </c>
      <c r="J3" s="196">
        <v>99.078399999999988</v>
      </c>
      <c r="K3" s="196">
        <v>101.43180000000001</v>
      </c>
      <c r="L3" s="196">
        <v>104.03660000000001</v>
      </c>
      <c r="M3" s="196">
        <v>107.0487</v>
      </c>
      <c r="N3" s="196">
        <v>110.2127</v>
      </c>
      <c r="O3" s="196">
        <v>114.66800000000001</v>
      </c>
      <c r="P3" s="196">
        <v>117.4037</v>
      </c>
      <c r="Q3" s="196">
        <v>119.25369999999999</v>
      </c>
      <c r="R3" s="196">
        <v>122.18980000000001</v>
      </c>
      <c r="S3" s="197">
        <v>124.56310000000001</v>
      </c>
      <c r="T3" s="197">
        <v>126.8271</v>
      </c>
      <c r="U3" s="197">
        <v>127.5578</v>
      </c>
      <c r="V3" s="197">
        <v>129.62</v>
      </c>
      <c r="W3" s="197">
        <v>132.214</v>
      </c>
      <c r="X3" s="197">
        <v>133.34399999999999</v>
      </c>
      <c r="Y3" s="197">
        <v>134.86000000000001</v>
      </c>
      <c r="Z3" s="197">
        <v>135.876</v>
      </c>
      <c r="AA3" s="197">
        <v>136.89099999999999</v>
      </c>
      <c r="AB3" s="197">
        <v>137.62</v>
      </c>
      <c r="AC3" s="197">
        <v>138.89599999999999</v>
      </c>
      <c r="AD3" s="199"/>
      <c r="AE3" s="200"/>
      <c r="AF3" s="199"/>
      <c r="AG3" s="200"/>
      <c r="AJ3" s="200"/>
      <c r="AM3" s="199"/>
    </row>
    <row r="4" spans="1:39" ht="15" customHeight="1" x14ac:dyDescent="0.25">
      <c r="A4" s="723"/>
      <c r="B4" s="195" t="s">
        <v>190</v>
      </c>
      <c r="C4" s="196">
        <v>24.346400000000003</v>
      </c>
      <c r="D4" s="196">
        <v>26.045099999999998</v>
      </c>
      <c r="E4" s="196">
        <v>27.929200000000002</v>
      </c>
      <c r="F4" s="196">
        <v>28.899099999999997</v>
      </c>
      <c r="G4" s="196">
        <v>30.2485</v>
      </c>
      <c r="H4" s="196">
        <v>32.160699999999999</v>
      </c>
      <c r="I4" s="196">
        <v>33.808999999999997</v>
      </c>
      <c r="J4" s="196">
        <v>34.754400000000004</v>
      </c>
      <c r="K4" s="196">
        <v>36.763300000000001</v>
      </c>
      <c r="L4" s="196">
        <v>39.630699999999997</v>
      </c>
      <c r="M4" s="196">
        <v>41.899900000000002</v>
      </c>
      <c r="N4" s="196">
        <v>43.874000000000002</v>
      </c>
      <c r="O4" s="196">
        <v>46.6492</v>
      </c>
      <c r="P4" s="196">
        <v>49.148099999999999</v>
      </c>
      <c r="Q4" s="196">
        <v>50.864199999999997</v>
      </c>
      <c r="R4" s="196">
        <v>53.281300000000002</v>
      </c>
      <c r="S4" s="197">
        <v>56.000699999999995</v>
      </c>
      <c r="T4" s="197">
        <v>60.242800000000003</v>
      </c>
      <c r="U4" s="197">
        <v>64.321600000000004</v>
      </c>
      <c r="V4" s="197">
        <v>67.045000000000002</v>
      </c>
      <c r="W4" s="197">
        <v>68.858999999999995</v>
      </c>
      <c r="X4" s="197">
        <v>70.302000000000007</v>
      </c>
      <c r="Y4" s="197">
        <v>72.569999999999993</v>
      </c>
      <c r="Z4" s="197">
        <v>74.923000000000002</v>
      </c>
      <c r="AA4" s="197">
        <v>77.638999999999996</v>
      </c>
      <c r="AB4" s="197">
        <v>78.972999999999999</v>
      </c>
      <c r="AC4" s="197">
        <v>79.585999999999999</v>
      </c>
      <c r="AD4" s="199"/>
      <c r="AE4" s="200"/>
      <c r="AF4" s="199"/>
      <c r="AG4" s="200"/>
      <c r="AJ4" s="200"/>
      <c r="AM4" s="199"/>
    </row>
    <row r="5" spans="1:39" ht="15" customHeight="1" x14ac:dyDescent="0.25">
      <c r="A5" s="723"/>
      <c r="B5" s="195" t="s">
        <v>191</v>
      </c>
      <c r="C5" s="196">
        <v>27.8583</v>
      </c>
      <c r="D5" s="196">
        <v>29.177</v>
      </c>
      <c r="E5" s="196">
        <v>30.961200000000002</v>
      </c>
      <c r="F5" s="196">
        <v>33.247500000000002</v>
      </c>
      <c r="G5" s="196">
        <v>34.457699999999996</v>
      </c>
      <c r="H5" s="196">
        <v>36.524999999999999</v>
      </c>
      <c r="I5" s="196">
        <v>37.542000000000002</v>
      </c>
      <c r="J5" s="196">
        <v>38.093599999999995</v>
      </c>
      <c r="K5" s="196">
        <v>39.125999999999998</v>
      </c>
      <c r="L5" s="196">
        <v>40.400500000000001</v>
      </c>
      <c r="M5" s="196">
        <v>42.090800000000002</v>
      </c>
      <c r="N5" s="196">
        <v>43.704500000000003</v>
      </c>
      <c r="O5" s="196">
        <v>45.663800000000002</v>
      </c>
      <c r="P5" s="196">
        <v>47.585699999999996</v>
      </c>
      <c r="Q5" s="196">
        <v>49.105899999999998</v>
      </c>
      <c r="R5" s="196">
        <v>51.258900000000004</v>
      </c>
      <c r="S5" s="197">
        <v>52.367899999999999</v>
      </c>
      <c r="T5" s="197">
        <v>53.506900000000002</v>
      </c>
      <c r="U5" s="197">
        <v>54.741900000000001</v>
      </c>
      <c r="V5" s="197">
        <v>57.442</v>
      </c>
      <c r="W5" s="197">
        <v>58.771000000000001</v>
      </c>
      <c r="X5" s="197">
        <v>59.988</v>
      </c>
      <c r="Y5" s="197">
        <v>61.061999999999998</v>
      </c>
      <c r="Z5" s="197">
        <v>62.314</v>
      </c>
      <c r="AA5" s="197">
        <v>63.972000000000001</v>
      </c>
      <c r="AB5" s="197">
        <v>64.637</v>
      </c>
      <c r="AC5" s="197">
        <v>65.137</v>
      </c>
      <c r="AD5" s="199"/>
      <c r="AE5" s="200"/>
      <c r="AF5" s="199"/>
      <c r="AG5" s="200"/>
      <c r="AJ5" s="200"/>
      <c r="AM5" s="199"/>
    </row>
    <row r="6" spans="1:39" ht="15.75" customHeight="1" x14ac:dyDescent="0.25">
      <c r="A6" s="723"/>
      <c r="B6" s="195" t="s">
        <v>192</v>
      </c>
      <c r="C6" s="201">
        <v>126.06480000000001</v>
      </c>
      <c r="D6" s="201">
        <v>132.61879999999999</v>
      </c>
      <c r="E6" s="201">
        <v>140.73329999999999</v>
      </c>
      <c r="F6" s="201">
        <v>148.51420000000002</v>
      </c>
      <c r="G6" s="201">
        <v>154.0539</v>
      </c>
      <c r="H6" s="201">
        <v>161.34700000000001</v>
      </c>
      <c r="I6" s="201">
        <v>168.00050000000002</v>
      </c>
      <c r="J6" s="201">
        <v>171.9264</v>
      </c>
      <c r="K6" s="201">
        <v>177.32110000000003</v>
      </c>
      <c r="L6" s="201">
        <v>184.06780000000001</v>
      </c>
      <c r="M6" s="201">
        <v>191.0394</v>
      </c>
      <c r="N6" s="201">
        <v>197.7912</v>
      </c>
      <c r="O6" s="201">
        <v>206.98100000000002</v>
      </c>
      <c r="P6" s="201">
        <v>214.13750000000002</v>
      </c>
      <c r="Q6" s="201">
        <v>219.22379999999998</v>
      </c>
      <c r="R6" s="201">
        <v>226.73000000000002</v>
      </c>
      <c r="S6" s="201">
        <v>232.93170000000001</v>
      </c>
      <c r="T6" s="201">
        <v>240.57680000000002</v>
      </c>
      <c r="U6" s="201">
        <v>246.62130000000002</v>
      </c>
      <c r="V6" s="201">
        <v>254.10700000000003</v>
      </c>
      <c r="W6" s="201">
        <v>259.84399999999999</v>
      </c>
      <c r="X6" s="201">
        <v>263.63400000000001</v>
      </c>
      <c r="Y6" s="201">
        <v>268.49200000000002</v>
      </c>
      <c r="Z6" s="201">
        <v>273.113</v>
      </c>
      <c r="AA6" s="201">
        <f>AA3+AA4+AA5</f>
        <v>278.50199999999995</v>
      </c>
      <c r="AB6" s="201">
        <f t="shared" ref="AB6:AC6" si="0">AB3+AB4+AB5</f>
        <v>281.23</v>
      </c>
      <c r="AC6" s="201">
        <f t="shared" si="0"/>
        <v>283.61899999999997</v>
      </c>
      <c r="AD6" s="199"/>
      <c r="AE6" s="200"/>
      <c r="AF6" s="199"/>
      <c r="AG6" s="200"/>
      <c r="AJ6" s="200"/>
      <c r="AM6" s="199"/>
    </row>
    <row r="7" spans="1:39" x14ac:dyDescent="0.25">
      <c r="A7" s="723" t="s">
        <v>193</v>
      </c>
      <c r="B7" s="195" t="s">
        <v>189</v>
      </c>
      <c r="C7" s="202">
        <v>100</v>
      </c>
      <c r="D7" s="202">
        <v>104.78824155396485</v>
      </c>
      <c r="E7" s="202">
        <v>110.8080005307331</v>
      </c>
      <c r="F7" s="202">
        <v>116.93404151903395</v>
      </c>
      <c r="G7" s="202">
        <v>120.96883161544596</v>
      </c>
      <c r="H7" s="202">
        <v>125.45515102199968</v>
      </c>
      <c r="I7" s="202">
        <v>130.85481877224646</v>
      </c>
      <c r="J7" s="202">
        <v>134.14333313927273</v>
      </c>
      <c r="K7" s="202">
        <v>137.32962722769128</v>
      </c>
      <c r="L7" s="202">
        <v>140.85629453520912</v>
      </c>
      <c r="M7" s="202">
        <v>144.93440978281913</v>
      </c>
      <c r="N7" s="202">
        <v>149.21818410752221</v>
      </c>
      <c r="O7" s="202">
        <v>155.25026367416237</v>
      </c>
      <c r="P7" s="202">
        <v>158.95415792829959</v>
      </c>
      <c r="Q7" s="202">
        <v>161.45889323193441</v>
      </c>
      <c r="R7" s="202">
        <v>165.43411124544917</v>
      </c>
      <c r="S7" s="197">
        <v>168.64734816226894</v>
      </c>
      <c r="T7" s="197">
        <v>171.71260260952801</v>
      </c>
      <c r="U7" s="197">
        <v>172.70190535891504</v>
      </c>
      <c r="V7" s="197">
        <v>175.49394057143166</v>
      </c>
      <c r="W7" s="197">
        <v>179.00598564042019</v>
      </c>
      <c r="X7" s="197">
        <v>180.53590504209984</v>
      </c>
      <c r="Y7" s="197">
        <v>182.58843408010551</v>
      </c>
      <c r="Z7" s="197">
        <v>183.96400763064224</v>
      </c>
      <c r="AA7" s="197">
        <f>Z7*AA3/Z3</f>
        <v>185.33822727020404</v>
      </c>
      <c r="AB7" s="197">
        <f t="shared" ref="AB7:AC7" si="1">AA7*AB3/AA3</f>
        <v>186.3252283709337</v>
      </c>
      <c r="AC7" s="197">
        <f t="shared" si="1"/>
        <v>188.05281877495426</v>
      </c>
      <c r="AD7" s="199"/>
      <c r="AE7" s="200"/>
      <c r="AG7" s="200"/>
      <c r="AH7" s="200"/>
      <c r="AJ7" s="200"/>
      <c r="AK7" s="200"/>
      <c r="AM7" s="199"/>
    </row>
    <row r="8" spans="1:39" ht="15" customHeight="1" x14ac:dyDescent="0.25">
      <c r="A8" s="723"/>
      <c r="B8" s="195" t="s">
        <v>190</v>
      </c>
      <c r="C8" s="202">
        <v>100</v>
      </c>
      <c r="D8" s="202">
        <v>106.9772122367167</v>
      </c>
      <c r="E8" s="202">
        <v>114.71593336181118</v>
      </c>
      <c r="F8" s="202">
        <v>118.69968455295236</v>
      </c>
      <c r="G8" s="202">
        <v>124.24218775671144</v>
      </c>
      <c r="H8" s="202">
        <v>132.09632635625798</v>
      </c>
      <c r="I8" s="202">
        <v>138.86652646797882</v>
      </c>
      <c r="J8" s="202">
        <v>142.74964676502481</v>
      </c>
      <c r="K8" s="202">
        <v>151.00096934249004</v>
      </c>
      <c r="L8" s="202">
        <v>162.77848059672064</v>
      </c>
      <c r="M8" s="202">
        <v>172.09895508165476</v>
      </c>
      <c r="N8" s="202">
        <v>180.20734071567048</v>
      </c>
      <c r="O8" s="202">
        <v>191.60615121742842</v>
      </c>
      <c r="P8" s="202">
        <v>201.87009167679818</v>
      </c>
      <c r="Q8" s="202">
        <v>208.91877238523969</v>
      </c>
      <c r="R8" s="202">
        <v>218.84672887983436</v>
      </c>
      <c r="S8" s="197">
        <v>230.01634738606114</v>
      </c>
      <c r="T8" s="197">
        <v>247.44027864489206</v>
      </c>
      <c r="U8" s="197">
        <v>264.1934741892025</v>
      </c>
      <c r="V8" s="197">
        <v>275.37952222915908</v>
      </c>
      <c r="W8" s="197">
        <v>282.83031577563827</v>
      </c>
      <c r="X8" s="197">
        <v>288.75727006867544</v>
      </c>
      <c r="Y8" s="197">
        <v>298.07281569349055</v>
      </c>
      <c r="Z8" s="197">
        <v>307.73748891006471</v>
      </c>
      <c r="AA8" s="197">
        <f t="shared" ref="AA8:AC8" si="2">Z8*AA4/Z4</f>
        <v>318.89314231262108</v>
      </c>
      <c r="AB8" s="197">
        <f t="shared" si="2"/>
        <v>324.37239181152029</v>
      </c>
      <c r="AC8" s="197">
        <f t="shared" si="2"/>
        <v>326.89021785561715</v>
      </c>
      <c r="AD8" s="199"/>
      <c r="AE8" s="200"/>
      <c r="AG8" s="200"/>
      <c r="AH8" s="200"/>
      <c r="AJ8" s="200"/>
      <c r="AK8" s="200"/>
      <c r="AM8" s="199"/>
    </row>
    <row r="9" spans="1:39" ht="15" customHeight="1" x14ac:dyDescent="0.25">
      <c r="A9" s="723"/>
      <c r="B9" s="195" t="s">
        <v>191</v>
      </c>
      <c r="C9" s="202">
        <v>100</v>
      </c>
      <c r="D9" s="202">
        <v>104.73359824540621</v>
      </c>
      <c r="E9" s="202">
        <v>111.13815272288691</v>
      </c>
      <c r="F9" s="202">
        <v>119.34504259053855</v>
      </c>
      <c r="G9" s="202">
        <v>123.68916983448378</v>
      </c>
      <c r="H9" s="202">
        <v>131.10993851024651</v>
      </c>
      <c r="I9" s="202">
        <v>134.76055609997741</v>
      </c>
      <c r="J9" s="202">
        <v>136.74057641708214</v>
      </c>
      <c r="K9" s="202">
        <v>140.44647376185912</v>
      </c>
      <c r="L9" s="202">
        <v>145.02141193109415</v>
      </c>
      <c r="M9" s="202">
        <v>151.08890348657312</v>
      </c>
      <c r="N9" s="202">
        <v>156.88143210461516</v>
      </c>
      <c r="O9" s="202">
        <v>163.91452457615864</v>
      </c>
      <c r="P9" s="202">
        <v>170.8133662140188</v>
      </c>
      <c r="Q9" s="202">
        <v>176.27026774785253</v>
      </c>
      <c r="R9" s="202">
        <v>183.99866467085215</v>
      </c>
      <c r="S9" s="197">
        <v>187.97952495306606</v>
      </c>
      <c r="T9" s="197">
        <v>192.06807306978533</v>
      </c>
      <c r="U9" s="197">
        <v>196.50122225692166</v>
      </c>
      <c r="V9" s="197">
        <v>206.1934863218502</v>
      </c>
      <c r="W9" s="197">
        <v>210.96405739043661</v>
      </c>
      <c r="X9" s="197">
        <v>215.33259387686974</v>
      </c>
      <c r="Y9" s="197">
        <v>219.18781835216075</v>
      </c>
      <c r="Z9" s="197">
        <v>223.68199064551678</v>
      </c>
      <c r="AA9" s="197">
        <f t="shared" ref="AA9:AC9" si="3">Z9*AA5/Z5</f>
        <v>229.63353829917835</v>
      </c>
      <c r="AB9" s="197">
        <f t="shared" si="3"/>
        <v>232.0206186307133</v>
      </c>
      <c r="AC9" s="197">
        <f t="shared" si="3"/>
        <v>233.81541587246889</v>
      </c>
      <c r="AD9" s="199"/>
      <c r="AE9" s="200"/>
      <c r="AG9" s="200"/>
      <c r="AH9" s="200"/>
      <c r="AJ9" s="200"/>
      <c r="AK9" s="200"/>
      <c r="AM9" s="199"/>
    </row>
    <row r="10" spans="1:39" s="207" customFormat="1" ht="15.75" customHeight="1" x14ac:dyDescent="0.25">
      <c r="A10" s="723"/>
      <c r="B10" s="195" t="s">
        <v>192</v>
      </c>
      <c r="C10" s="203">
        <v>100</v>
      </c>
      <c r="D10" s="203">
        <v>105.19891357460607</v>
      </c>
      <c r="E10" s="203">
        <v>111.63568260132882</v>
      </c>
      <c r="F10" s="203">
        <v>117.80782581656419</v>
      </c>
      <c r="G10" s="203">
        <v>122.20215317836541</v>
      </c>
      <c r="H10" s="203">
        <v>127.98735253615601</v>
      </c>
      <c r="I10" s="203">
        <v>133.26519377336101</v>
      </c>
      <c r="J10" s="203">
        <v>136.3793858396634</v>
      </c>
      <c r="K10" s="203">
        <v>140.6586929896371</v>
      </c>
      <c r="L10" s="203">
        <v>146.01046445954776</v>
      </c>
      <c r="M10" s="203">
        <v>151.54063624421724</v>
      </c>
      <c r="N10" s="203">
        <v>156.89645325261293</v>
      </c>
      <c r="O10" s="203">
        <v>164.18619630539214</v>
      </c>
      <c r="P10" s="203">
        <v>169.86303869121278</v>
      </c>
      <c r="Q10" s="203">
        <v>173.89770974927177</v>
      </c>
      <c r="R10" s="203">
        <v>179.85194915630692</v>
      </c>
      <c r="S10" s="204">
        <v>184.77140327831401</v>
      </c>
      <c r="T10" s="204">
        <v>190.83582411585152</v>
      </c>
      <c r="U10" s="204">
        <v>195.63058046338074</v>
      </c>
      <c r="V10" s="204">
        <v>201.56855839219199</v>
      </c>
      <c r="W10" s="204">
        <v>206.11939256636268</v>
      </c>
      <c r="X10" s="204">
        <v>209.12578293068327</v>
      </c>
      <c r="Y10" s="204">
        <v>212.9793566483269</v>
      </c>
      <c r="Z10" s="204">
        <v>216.64493181284544</v>
      </c>
      <c r="AA10" s="204">
        <f t="shared" ref="AA10:AC10" si="4">Z10*AA6/Z6</f>
        <v>220.91971747862999</v>
      </c>
      <c r="AB10" s="204">
        <f t="shared" si="4"/>
        <v>223.08368394666869</v>
      </c>
      <c r="AC10" s="204">
        <f t="shared" si="4"/>
        <v>224.97874109188285</v>
      </c>
      <c r="AD10" s="205"/>
      <c r="AE10" s="206"/>
      <c r="AG10" s="206"/>
      <c r="AH10" s="206"/>
      <c r="AJ10" s="206"/>
      <c r="AK10" s="206"/>
      <c r="AM10" s="205"/>
    </row>
    <row r="11" spans="1:39" s="209" customFormat="1" ht="15" customHeight="1" x14ac:dyDescent="0.25">
      <c r="A11" s="724" t="s">
        <v>182</v>
      </c>
      <c r="B11" s="724"/>
      <c r="C11" s="724"/>
      <c r="D11" s="724"/>
      <c r="E11" s="724"/>
      <c r="F11" s="724"/>
      <c r="G11" s="724"/>
      <c r="H11" s="724"/>
      <c r="I11" s="724"/>
      <c r="J11" s="724"/>
      <c r="K11" s="724"/>
      <c r="L11" s="724"/>
      <c r="M11" s="724"/>
      <c r="N11" s="724"/>
      <c r="O11" s="724"/>
      <c r="P11" s="724"/>
      <c r="Q11" s="724"/>
      <c r="R11" s="724"/>
      <c r="S11" s="724"/>
      <c r="T11" s="724"/>
      <c r="U11" s="724"/>
      <c r="V11" s="724"/>
      <c r="W11" s="724"/>
      <c r="X11" s="724"/>
      <c r="Y11" s="724"/>
      <c r="Z11" s="724"/>
      <c r="AA11" s="724"/>
      <c r="AB11" s="724"/>
      <c r="AC11" s="208"/>
    </row>
    <row r="12" spans="1:39" s="209" customFormat="1" x14ac:dyDescent="0.25">
      <c r="A12" s="719" t="s">
        <v>183</v>
      </c>
      <c r="B12" s="719"/>
      <c r="C12" s="719"/>
      <c r="D12" s="719"/>
      <c r="E12" s="719"/>
      <c r="F12" s="719"/>
      <c r="G12" s="719"/>
      <c r="H12" s="719"/>
      <c r="I12" s="719"/>
      <c r="J12" s="719"/>
      <c r="K12" s="719"/>
      <c r="L12" s="719"/>
      <c r="M12" s="719"/>
      <c r="N12" s="719"/>
      <c r="O12" s="719"/>
      <c r="P12" s="719"/>
      <c r="Q12" s="719"/>
      <c r="R12" s="719"/>
      <c r="S12" s="719"/>
      <c r="T12" s="719"/>
      <c r="U12" s="719"/>
      <c r="V12" s="719"/>
      <c r="W12" s="719"/>
      <c r="X12" s="719"/>
      <c r="Y12" s="719"/>
      <c r="Z12" s="719"/>
      <c r="AA12" s="719"/>
      <c r="AB12" s="719"/>
    </row>
    <row r="13" spans="1:39" s="209" customFormat="1" x14ac:dyDescent="0.25">
      <c r="A13" s="719" t="s">
        <v>184</v>
      </c>
      <c r="B13" s="719"/>
      <c r="C13" s="719"/>
      <c r="D13" s="719"/>
      <c r="E13" s="719"/>
      <c r="F13" s="719"/>
      <c r="G13" s="719"/>
      <c r="H13" s="719"/>
      <c r="I13" s="719"/>
      <c r="J13" s="719"/>
      <c r="K13" s="719"/>
      <c r="L13" s="719"/>
      <c r="M13" s="719"/>
      <c r="N13" s="719"/>
      <c r="O13" s="719"/>
      <c r="P13" s="719"/>
      <c r="Q13" s="719"/>
      <c r="R13" s="719"/>
      <c r="S13" s="719"/>
      <c r="T13" s="719"/>
      <c r="U13" s="719"/>
      <c r="V13" s="719"/>
      <c r="W13" s="719"/>
      <c r="X13" s="719"/>
      <c r="Y13" s="719"/>
      <c r="Z13" s="719"/>
      <c r="AA13" s="719"/>
      <c r="AB13" s="719"/>
    </row>
    <row r="14" spans="1:39" s="209" customFormat="1" x14ac:dyDescent="0.25">
      <c r="A14" s="719" t="s">
        <v>185</v>
      </c>
      <c r="B14" s="719"/>
      <c r="C14" s="719"/>
      <c r="D14" s="719"/>
      <c r="E14" s="719"/>
      <c r="F14" s="719"/>
      <c r="G14" s="719"/>
      <c r="H14" s="719"/>
      <c r="I14" s="719"/>
      <c r="J14" s="719"/>
      <c r="K14" s="719"/>
      <c r="L14" s="719"/>
      <c r="M14" s="719"/>
      <c r="N14" s="719"/>
      <c r="O14" s="719"/>
      <c r="P14" s="719"/>
      <c r="Q14" s="719"/>
      <c r="R14" s="719"/>
      <c r="S14" s="719"/>
      <c r="T14" s="719"/>
      <c r="U14" s="719"/>
      <c r="V14" s="719"/>
      <c r="W14" s="719"/>
      <c r="X14" s="719"/>
      <c r="Y14" s="719"/>
      <c r="Z14" s="719"/>
      <c r="AA14" s="719"/>
      <c r="AB14" s="719"/>
    </row>
    <row r="15" spans="1:39" s="209" customFormat="1" x14ac:dyDescent="0.25">
      <c r="A15" s="719" t="s">
        <v>186</v>
      </c>
      <c r="B15" s="719"/>
      <c r="C15" s="719"/>
      <c r="D15" s="719"/>
      <c r="E15" s="719"/>
      <c r="F15" s="719"/>
      <c r="G15" s="719"/>
      <c r="H15" s="719"/>
      <c r="I15" s="719"/>
      <c r="J15" s="719"/>
      <c r="K15" s="719"/>
      <c r="L15" s="719"/>
      <c r="M15" s="719"/>
      <c r="N15" s="719"/>
      <c r="O15" s="719"/>
      <c r="P15" s="719"/>
      <c r="Q15" s="719"/>
      <c r="R15" s="719"/>
      <c r="S15" s="719"/>
      <c r="T15" s="719"/>
      <c r="U15" s="719"/>
      <c r="V15" s="719"/>
      <c r="W15" s="719"/>
      <c r="X15" s="719"/>
      <c r="Y15" s="719"/>
      <c r="Z15" s="719"/>
      <c r="AA15" s="719"/>
      <c r="AB15" s="719"/>
    </row>
    <row r="16" spans="1:39" s="209" customFormat="1" ht="26.25" customHeight="1" x14ac:dyDescent="0.25">
      <c r="A16" s="725" t="s">
        <v>187</v>
      </c>
      <c r="B16" s="725"/>
      <c r="C16" s="725"/>
      <c r="D16" s="725"/>
      <c r="E16" s="725"/>
      <c r="F16" s="725"/>
      <c r="G16" s="725"/>
      <c r="H16" s="725"/>
      <c r="I16" s="725"/>
      <c r="J16" s="725"/>
      <c r="K16" s="725"/>
      <c r="L16" s="725"/>
      <c r="M16" s="725"/>
      <c r="N16" s="725"/>
      <c r="O16" s="725"/>
      <c r="P16" s="725"/>
      <c r="Q16" s="725"/>
      <c r="R16" s="725"/>
      <c r="S16" s="725"/>
      <c r="T16" s="725"/>
      <c r="U16" s="725"/>
      <c r="V16" s="725"/>
      <c r="W16" s="725"/>
      <c r="X16" s="725"/>
      <c r="Y16" s="725"/>
      <c r="Z16" s="725"/>
      <c r="AA16" s="725"/>
      <c r="AB16" s="725"/>
    </row>
    <row r="17" spans="1:27" x14ac:dyDescent="0.25">
      <c r="A17" s="726"/>
      <c r="B17" s="726"/>
      <c r="C17" s="726"/>
      <c r="D17" s="726"/>
      <c r="E17" s="726"/>
      <c r="F17" s="726"/>
      <c r="G17" s="726"/>
      <c r="H17" s="726"/>
      <c r="I17" s="726"/>
      <c r="J17" s="726"/>
      <c r="K17" s="726"/>
      <c r="L17" s="726"/>
      <c r="M17" s="726"/>
      <c r="N17" s="726"/>
      <c r="O17" s="726"/>
      <c r="P17" s="726"/>
      <c r="W17" s="210"/>
      <c r="X17" s="210"/>
      <c r="Y17" s="210"/>
      <c r="Z17" s="210"/>
      <c r="AA17" s="210"/>
    </row>
    <row r="18" spans="1:27" x14ac:dyDescent="0.25">
      <c r="W18" s="211"/>
      <c r="X18" s="212"/>
      <c r="Y18" s="212"/>
      <c r="Z18" s="210"/>
      <c r="AA18" s="210"/>
    </row>
    <row r="19" spans="1:27" x14ac:dyDescent="0.25">
      <c r="W19" s="211"/>
      <c r="X19" s="212"/>
      <c r="Y19" s="212"/>
      <c r="Z19" s="210"/>
      <c r="AA19" s="210"/>
    </row>
    <row r="20" spans="1:27" x14ac:dyDescent="0.25">
      <c r="W20" s="211"/>
      <c r="X20" s="212"/>
      <c r="Y20" s="212"/>
      <c r="Z20" s="210"/>
      <c r="AA20" s="210"/>
    </row>
    <row r="21" spans="1:27" x14ac:dyDescent="0.25">
      <c r="W21" s="211"/>
      <c r="X21" s="212"/>
      <c r="Y21" s="212"/>
      <c r="Z21" s="210"/>
      <c r="AA21" s="210"/>
    </row>
    <row r="22" spans="1:27" x14ac:dyDescent="0.25">
      <c r="M22" s="213"/>
      <c r="W22" s="210"/>
      <c r="X22" s="210"/>
      <c r="Y22" s="210"/>
      <c r="Z22" s="210"/>
      <c r="AA22" s="210"/>
    </row>
    <row r="24" spans="1:27" x14ac:dyDescent="0.25">
      <c r="A24" s="214"/>
      <c r="B24" s="214"/>
      <c r="C24" s="214"/>
      <c r="D24" s="214"/>
      <c r="E24" s="214"/>
      <c r="F24" s="214"/>
      <c r="G24" s="214"/>
      <c r="H24" s="214"/>
      <c r="I24" s="214"/>
    </row>
  </sheetData>
  <mergeCells count="11">
    <mergeCell ref="A13:AB13"/>
    <mergeCell ref="A14:AB14"/>
    <mergeCell ref="A15:AB15"/>
    <mergeCell ref="A16:AB16"/>
    <mergeCell ref="A17:P17"/>
    <mergeCell ref="A12:AB12"/>
    <mergeCell ref="A1:AB1"/>
    <mergeCell ref="A2:B2"/>
    <mergeCell ref="A3:A6"/>
    <mergeCell ref="A7:A10"/>
    <mergeCell ref="A11:AB1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K34"/>
  <sheetViews>
    <sheetView workbookViewId="0">
      <selection activeCell="A31" sqref="A31:K31"/>
    </sheetView>
  </sheetViews>
  <sheetFormatPr baseColWidth="10" defaultRowHeight="12.75" x14ac:dyDescent="0.2"/>
  <cols>
    <col min="1" max="10" width="11.42578125" style="191"/>
    <col min="11" max="12" width="6.5703125" style="191" bestFit="1" customWidth="1"/>
    <col min="13" max="14" width="6.28515625" style="191" customWidth="1"/>
    <col min="15" max="15" width="6" style="191" bestFit="1" customWidth="1"/>
    <col min="16" max="257" width="11.42578125" style="191"/>
    <col min="258" max="268" width="6.5703125" style="191" bestFit="1" customWidth="1"/>
    <col min="269" max="270" width="6.28515625" style="191" customWidth="1"/>
    <col min="271" max="271" width="6" style="191" bestFit="1" customWidth="1"/>
    <col min="272" max="513" width="11.42578125" style="191"/>
    <col min="514" max="524" width="6.5703125" style="191" bestFit="1" customWidth="1"/>
    <col min="525" max="526" width="6.28515625" style="191" customWidth="1"/>
    <col min="527" max="527" width="6" style="191" bestFit="1" customWidth="1"/>
    <col min="528" max="769" width="11.42578125" style="191"/>
    <col min="770" max="780" width="6.5703125" style="191" bestFit="1" customWidth="1"/>
    <col min="781" max="782" width="6.28515625" style="191" customWidth="1"/>
    <col min="783" max="783" width="6" style="191" bestFit="1" customWidth="1"/>
    <col min="784" max="1025" width="11.42578125" style="191"/>
    <col min="1026" max="1036" width="6.5703125" style="191" bestFit="1" customWidth="1"/>
    <col min="1037" max="1038" width="6.28515625" style="191" customWidth="1"/>
    <col min="1039" max="1039" width="6" style="191" bestFit="1" customWidth="1"/>
    <col min="1040" max="1281" width="11.42578125" style="191"/>
    <col min="1282" max="1292" width="6.5703125" style="191" bestFit="1" customWidth="1"/>
    <col min="1293" max="1294" width="6.28515625" style="191" customWidth="1"/>
    <col min="1295" max="1295" width="6" style="191" bestFit="1" customWidth="1"/>
    <col min="1296" max="1537" width="11.42578125" style="191"/>
    <col min="1538" max="1548" width="6.5703125" style="191" bestFit="1" customWidth="1"/>
    <col min="1549" max="1550" width="6.28515625" style="191" customWidth="1"/>
    <col min="1551" max="1551" width="6" style="191" bestFit="1" customWidth="1"/>
    <col min="1552" max="1793" width="11.42578125" style="191"/>
    <col min="1794" max="1804" width="6.5703125" style="191" bestFit="1" customWidth="1"/>
    <col min="1805" max="1806" width="6.28515625" style="191" customWidth="1"/>
    <col min="1807" max="1807" width="6" style="191" bestFit="1" customWidth="1"/>
    <col min="1808" max="2049" width="11.42578125" style="191"/>
    <col min="2050" max="2060" width="6.5703125" style="191" bestFit="1" customWidth="1"/>
    <col min="2061" max="2062" width="6.28515625" style="191" customWidth="1"/>
    <col min="2063" max="2063" width="6" style="191" bestFit="1" customWidth="1"/>
    <col min="2064" max="2305" width="11.42578125" style="191"/>
    <col min="2306" max="2316" width="6.5703125" style="191" bestFit="1" customWidth="1"/>
    <col min="2317" max="2318" width="6.28515625" style="191" customWidth="1"/>
    <col min="2319" max="2319" width="6" style="191" bestFit="1" customWidth="1"/>
    <col min="2320" max="2561" width="11.42578125" style="191"/>
    <col min="2562" max="2572" width="6.5703125" style="191" bestFit="1" customWidth="1"/>
    <col min="2573" max="2574" width="6.28515625" style="191" customWidth="1"/>
    <col min="2575" max="2575" width="6" style="191" bestFit="1" customWidth="1"/>
    <col min="2576" max="2817" width="11.42578125" style="191"/>
    <col min="2818" max="2828" width="6.5703125" style="191" bestFit="1" customWidth="1"/>
    <col min="2829" max="2830" width="6.28515625" style="191" customWidth="1"/>
    <col min="2831" max="2831" width="6" style="191" bestFit="1" customWidth="1"/>
    <col min="2832" max="3073" width="11.42578125" style="191"/>
    <col min="3074" max="3084" width="6.5703125" style="191" bestFit="1" customWidth="1"/>
    <col min="3085" max="3086" width="6.28515625" style="191" customWidth="1"/>
    <col min="3087" max="3087" width="6" style="191" bestFit="1" customWidth="1"/>
    <col min="3088" max="3329" width="11.42578125" style="191"/>
    <col min="3330" max="3340" width="6.5703125" style="191" bestFit="1" customWidth="1"/>
    <col min="3341" max="3342" width="6.28515625" style="191" customWidth="1"/>
    <col min="3343" max="3343" width="6" style="191" bestFit="1" customWidth="1"/>
    <col min="3344" max="3585" width="11.42578125" style="191"/>
    <col min="3586" max="3596" width="6.5703125" style="191" bestFit="1" customWidth="1"/>
    <col min="3597" max="3598" width="6.28515625" style="191" customWidth="1"/>
    <col min="3599" max="3599" width="6" style="191" bestFit="1" customWidth="1"/>
    <col min="3600" max="3841" width="11.42578125" style="191"/>
    <col min="3842" max="3852" width="6.5703125" style="191" bestFit="1" customWidth="1"/>
    <col min="3853" max="3854" width="6.28515625" style="191" customWidth="1"/>
    <col min="3855" max="3855" width="6" style="191" bestFit="1" customWidth="1"/>
    <col min="3856" max="4097" width="11.42578125" style="191"/>
    <col min="4098" max="4108" width="6.5703125" style="191" bestFit="1" customWidth="1"/>
    <col min="4109" max="4110" width="6.28515625" style="191" customWidth="1"/>
    <col min="4111" max="4111" width="6" style="191" bestFit="1" customWidth="1"/>
    <col min="4112" max="4353" width="11.42578125" style="191"/>
    <col min="4354" max="4364" width="6.5703125" style="191" bestFit="1" customWidth="1"/>
    <col min="4365" max="4366" width="6.28515625" style="191" customWidth="1"/>
    <col min="4367" max="4367" width="6" style="191" bestFit="1" customWidth="1"/>
    <col min="4368" max="4609" width="11.42578125" style="191"/>
    <col min="4610" max="4620" width="6.5703125" style="191" bestFit="1" customWidth="1"/>
    <col min="4621" max="4622" width="6.28515625" style="191" customWidth="1"/>
    <col min="4623" max="4623" width="6" style="191" bestFit="1" customWidth="1"/>
    <col min="4624" max="4865" width="11.42578125" style="191"/>
    <col min="4866" max="4876" width="6.5703125" style="191" bestFit="1" customWidth="1"/>
    <col min="4877" max="4878" width="6.28515625" style="191" customWidth="1"/>
    <col min="4879" max="4879" width="6" style="191" bestFit="1" customWidth="1"/>
    <col min="4880" max="5121" width="11.42578125" style="191"/>
    <col min="5122" max="5132" width="6.5703125" style="191" bestFit="1" customWidth="1"/>
    <col min="5133" max="5134" width="6.28515625" style="191" customWidth="1"/>
    <col min="5135" max="5135" width="6" style="191" bestFit="1" customWidth="1"/>
    <col min="5136" max="5377" width="11.42578125" style="191"/>
    <col min="5378" max="5388" width="6.5703125" style="191" bestFit="1" customWidth="1"/>
    <col min="5389" max="5390" width="6.28515625" style="191" customWidth="1"/>
    <col min="5391" max="5391" width="6" style="191" bestFit="1" customWidth="1"/>
    <col min="5392" max="5633" width="11.42578125" style="191"/>
    <col min="5634" max="5644" width="6.5703125" style="191" bestFit="1" customWidth="1"/>
    <col min="5645" max="5646" width="6.28515625" style="191" customWidth="1"/>
    <col min="5647" max="5647" width="6" style="191" bestFit="1" customWidth="1"/>
    <col min="5648" max="5889" width="11.42578125" style="191"/>
    <col min="5890" max="5900" width="6.5703125" style="191" bestFit="1" customWidth="1"/>
    <col min="5901" max="5902" width="6.28515625" style="191" customWidth="1"/>
    <col min="5903" max="5903" width="6" style="191" bestFit="1" customWidth="1"/>
    <col min="5904" max="6145" width="11.42578125" style="191"/>
    <col min="6146" max="6156" width="6.5703125" style="191" bestFit="1" customWidth="1"/>
    <col min="6157" max="6158" width="6.28515625" style="191" customWidth="1"/>
    <col min="6159" max="6159" width="6" style="191" bestFit="1" customWidth="1"/>
    <col min="6160" max="6401" width="11.42578125" style="191"/>
    <col min="6402" max="6412" width="6.5703125" style="191" bestFit="1" customWidth="1"/>
    <col min="6413" max="6414" width="6.28515625" style="191" customWidth="1"/>
    <col min="6415" max="6415" width="6" style="191" bestFit="1" customWidth="1"/>
    <col min="6416" max="6657" width="11.42578125" style="191"/>
    <col min="6658" max="6668" width="6.5703125" style="191" bestFit="1" customWidth="1"/>
    <col min="6669" max="6670" width="6.28515625" style="191" customWidth="1"/>
    <col min="6671" max="6671" width="6" style="191" bestFit="1" customWidth="1"/>
    <col min="6672" max="6913" width="11.42578125" style="191"/>
    <col min="6914" max="6924" width="6.5703125" style="191" bestFit="1" customWidth="1"/>
    <col min="6925" max="6926" width="6.28515625" style="191" customWidth="1"/>
    <col min="6927" max="6927" width="6" style="191" bestFit="1" customWidth="1"/>
    <col min="6928" max="7169" width="11.42578125" style="191"/>
    <col min="7170" max="7180" width="6.5703125" style="191" bestFit="1" customWidth="1"/>
    <col min="7181" max="7182" width="6.28515625" style="191" customWidth="1"/>
    <col min="7183" max="7183" width="6" style="191" bestFit="1" customWidth="1"/>
    <col min="7184" max="7425" width="11.42578125" style="191"/>
    <col min="7426" max="7436" width="6.5703125" style="191" bestFit="1" customWidth="1"/>
    <col min="7437" max="7438" width="6.28515625" style="191" customWidth="1"/>
    <col min="7439" max="7439" width="6" style="191" bestFit="1" customWidth="1"/>
    <col min="7440" max="7681" width="11.42578125" style="191"/>
    <col min="7682" max="7692" width="6.5703125" style="191" bestFit="1" customWidth="1"/>
    <col min="7693" max="7694" width="6.28515625" style="191" customWidth="1"/>
    <col min="7695" max="7695" width="6" style="191" bestFit="1" customWidth="1"/>
    <col min="7696" max="7937" width="11.42578125" style="191"/>
    <col min="7938" max="7948" width="6.5703125" style="191" bestFit="1" customWidth="1"/>
    <col min="7949" max="7950" width="6.28515625" style="191" customWidth="1"/>
    <col min="7951" max="7951" width="6" style="191" bestFit="1" customWidth="1"/>
    <col min="7952" max="8193" width="11.42578125" style="191"/>
    <col min="8194" max="8204" width="6.5703125" style="191" bestFit="1" customWidth="1"/>
    <col min="8205" max="8206" width="6.28515625" style="191" customWidth="1"/>
    <col min="8207" max="8207" width="6" style="191" bestFit="1" customWidth="1"/>
    <col min="8208" max="8449" width="11.42578125" style="191"/>
    <col min="8450" max="8460" width="6.5703125" style="191" bestFit="1" customWidth="1"/>
    <col min="8461" max="8462" width="6.28515625" style="191" customWidth="1"/>
    <col min="8463" max="8463" width="6" style="191" bestFit="1" customWidth="1"/>
    <col min="8464" max="8705" width="11.42578125" style="191"/>
    <col min="8706" max="8716" width="6.5703125" style="191" bestFit="1" customWidth="1"/>
    <col min="8717" max="8718" width="6.28515625" style="191" customWidth="1"/>
    <col min="8719" max="8719" width="6" style="191" bestFit="1" customWidth="1"/>
    <col min="8720" max="8961" width="11.42578125" style="191"/>
    <col min="8962" max="8972" width="6.5703125" style="191" bestFit="1" customWidth="1"/>
    <col min="8973" max="8974" width="6.28515625" style="191" customWidth="1"/>
    <col min="8975" max="8975" width="6" style="191" bestFit="1" customWidth="1"/>
    <col min="8976" max="9217" width="11.42578125" style="191"/>
    <col min="9218" max="9228" width="6.5703125" style="191" bestFit="1" customWidth="1"/>
    <col min="9229" max="9230" width="6.28515625" style="191" customWidth="1"/>
    <col min="9231" max="9231" width="6" style="191" bestFit="1" customWidth="1"/>
    <col min="9232" max="9473" width="11.42578125" style="191"/>
    <col min="9474" max="9484" width="6.5703125" style="191" bestFit="1" customWidth="1"/>
    <col min="9485" max="9486" width="6.28515625" style="191" customWidth="1"/>
    <col min="9487" max="9487" width="6" style="191" bestFit="1" customWidth="1"/>
    <col min="9488" max="9729" width="11.42578125" style="191"/>
    <col min="9730" max="9740" width="6.5703125" style="191" bestFit="1" customWidth="1"/>
    <col min="9741" max="9742" width="6.28515625" style="191" customWidth="1"/>
    <col min="9743" max="9743" width="6" style="191" bestFit="1" customWidth="1"/>
    <col min="9744" max="9985" width="11.42578125" style="191"/>
    <col min="9986" max="9996" width="6.5703125" style="191" bestFit="1" customWidth="1"/>
    <col min="9997" max="9998" width="6.28515625" style="191" customWidth="1"/>
    <col min="9999" max="9999" width="6" style="191" bestFit="1" customWidth="1"/>
    <col min="10000" max="10241" width="11.42578125" style="191"/>
    <col min="10242" max="10252" width="6.5703125" style="191" bestFit="1" customWidth="1"/>
    <col min="10253" max="10254" width="6.28515625" style="191" customWidth="1"/>
    <col min="10255" max="10255" width="6" style="191" bestFit="1" customWidth="1"/>
    <col min="10256" max="10497" width="11.42578125" style="191"/>
    <col min="10498" max="10508" width="6.5703125" style="191" bestFit="1" customWidth="1"/>
    <col min="10509" max="10510" width="6.28515625" style="191" customWidth="1"/>
    <col min="10511" max="10511" width="6" style="191" bestFit="1" customWidth="1"/>
    <col min="10512" max="10753" width="11.42578125" style="191"/>
    <col min="10754" max="10764" width="6.5703125" style="191" bestFit="1" customWidth="1"/>
    <col min="10765" max="10766" width="6.28515625" style="191" customWidth="1"/>
    <col min="10767" max="10767" width="6" style="191" bestFit="1" customWidth="1"/>
    <col min="10768" max="11009" width="11.42578125" style="191"/>
    <col min="11010" max="11020" width="6.5703125" style="191" bestFit="1" customWidth="1"/>
    <col min="11021" max="11022" width="6.28515625" style="191" customWidth="1"/>
    <col min="11023" max="11023" width="6" style="191" bestFit="1" customWidth="1"/>
    <col min="11024" max="11265" width="11.42578125" style="191"/>
    <col min="11266" max="11276" width="6.5703125" style="191" bestFit="1" customWidth="1"/>
    <col min="11277" max="11278" width="6.28515625" style="191" customWidth="1"/>
    <col min="11279" max="11279" width="6" style="191" bestFit="1" customWidth="1"/>
    <col min="11280" max="11521" width="11.42578125" style="191"/>
    <col min="11522" max="11532" width="6.5703125" style="191" bestFit="1" customWidth="1"/>
    <col min="11533" max="11534" width="6.28515625" style="191" customWidth="1"/>
    <col min="11535" max="11535" width="6" style="191" bestFit="1" customWidth="1"/>
    <col min="11536" max="11777" width="11.42578125" style="191"/>
    <col min="11778" max="11788" width="6.5703125" style="191" bestFit="1" customWidth="1"/>
    <col min="11789" max="11790" width="6.28515625" style="191" customWidth="1"/>
    <col min="11791" max="11791" width="6" style="191" bestFit="1" customWidth="1"/>
    <col min="11792" max="12033" width="11.42578125" style="191"/>
    <col min="12034" max="12044" width="6.5703125" style="191" bestFit="1" customWidth="1"/>
    <col min="12045" max="12046" width="6.28515625" style="191" customWidth="1"/>
    <col min="12047" max="12047" width="6" style="191" bestFit="1" customWidth="1"/>
    <col min="12048" max="12289" width="11.42578125" style="191"/>
    <col min="12290" max="12300" width="6.5703125" style="191" bestFit="1" customWidth="1"/>
    <col min="12301" max="12302" width="6.28515625" style="191" customWidth="1"/>
    <col min="12303" max="12303" width="6" style="191" bestFit="1" customWidth="1"/>
    <col min="12304" max="12545" width="11.42578125" style="191"/>
    <col min="12546" max="12556" width="6.5703125" style="191" bestFit="1" customWidth="1"/>
    <col min="12557" max="12558" width="6.28515625" style="191" customWidth="1"/>
    <col min="12559" max="12559" width="6" style="191" bestFit="1" customWidth="1"/>
    <col min="12560" max="12801" width="11.42578125" style="191"/>
    <col min="12802" max="12812" width="6.5703125" style="191" bestFit="1" customWidth="1"/>
    <col min="12813" max="12814" width="6.28515625" style="191" customWidth="1"/>
    <col min="12815" max="12815" width="6" style="191" bestFit="1" customWidth="1"/>
    <col min="12816" max="13057" width="11.42578125" style="191"/>
    <col min="13058" max="13068" width="6.5703125" style="191" bestFit="1" customWidth="1"/>
    <col min="13069" max="13070" width="6.28515625" style="191" customWidth="1"/>
    <col min="13071" max="13071" width="6" style="191" bestFit="1" customWidth="1"/>
    <col min="13072" max="13313" width="11.42578125" style="191"/>
    <col min="13314" max="13324" width="6.5703125" style="191" bestFit="1" customWidth="1"/>
    <col min="13325" max="13326" width="6.28515625" style="191" customWidth="1"/>
    <col min="13327" max="13327" width="6" style="191" bestFit="1" customWidth="1"/>
    <col min="13328" max="13569" width="11.42578125" style="191"/>
    <col min="13570" max="13580" width="6.5703125" style="191" bestFit="1" customWidth="1"/>
    <col min="13581" max="13582" width="6.28515625" style="191" customWidth="1"/>
    <col min="13583" max="13583" width="6" style="191" bestFit="1" customWidth="1"/>
    <col min="13584" max="13825" width="11.42578125" style="191"/>
    <col min="13826" max="13836" width="6.5703125" style="191" bestFit="1" customWidth="1"/>
    <col min="13837" max="13838" width="6.28515625" style="191" customWidth="1"/>
    <col min="13839" max="13839" width="6" style="191" bestFit="1" customWidth="1"/>
    <col min="13840" max="14081" width="11.42578125" style="191"/>
    <col min="14082" max="14092" width="6.5703125" style="191" bestFit="1" customWidth="1"/>
    <col min="14093" max="14094" width="6.28515625" style="191" customWidth="1"/>
    <col min="14095" max="14095" width="6" style="191" bestFit="1" customWidth="1"/>
    <col min="14096" max="14337" width="11.42578125" style="191"/>
    <col min="14338" max="14348" width="6.5703125" style="191" bestFit="1" customWidth="1"/>
    <col min="14349" max="14350" width="6.28515625" style="191" customWidth="1"/>
    <col min="14351" max="14351" width="6" style="191" bestFit="1" customWidth="1"/>
    <col min="14352" max="14593" width="11.42578125" style="191"/>
    <col min="14594" max="14604" width="6.5703125" style="191" bestFit="1" customWidth="1"/>
    <col min="14605" max="14606" width="6.28515625" style="191" customWidth="1"/>
    <col min="14607" max="14607" width="6" style="191" bestFit="1" customWidth="1"/>
    <col min="14608" max="14849" width="11.42578125" style="191"/>
    <col min="14850" max="14860" width="6.5703125" style="191" bestFit="1" customWidth="1"/>
    <col min="14861" max="14862" width="6.28515625" style="191" customWidth="1"/>
    <col min="14863" max="14863" width="6" style="191" bestFit="1" customWidth="1"/>
    <col min="14864" max="15105" width="11.42578125" style="191"/>
    <col min="15106" max="15116" width="6.5703125" style="191" bestFit="1" customWidth="1"/>
    <col min="15117" max="15118" width="6.28515625" style="191" customWidth="1"/>
    <col min="15119" max="15119" width="6" style="191" bestFit="1" customWidth="1"/>
    <col min="15120" max="15361" width="11.42578125" style="191"/>
    <col min="15362" max="15372" width="6.5703125" style="191" bestFit="1" customWidth="1"/>
    <col min="15373" max="15374" width="6.28515625" style="191" customWidth="1"/>
    <col min="15375" max="15375" width="6" style="191" bestFit="1" customWidth="1"/>
    <col min="15376" max="15617" width="11.42578125" style="191"/>
    <col min="15618" max="15628" width="6.5703125" style="191" bestFit="1" customWidth="1"/>
    <col min="15629" max="15630" width="6.28515625" style="191" customWidth="1"/>
    <col min="15631" max="15631" width="6" style="191" bestFit="1" customWidth="1"/>
    <col min="15632" max="15873" width="11.42578125" style="191"/>
    <col min="15874" max="15884" width="6.5703125" style="191" bestFit="1" customWidth="1"/>
    <col min="15885" max="15886" width="6.28515625" style="191" customWidth="1"/>
    <col min="15887" max="15887" width="6" style="191" bestFit="1" customWidth="1"/>
    <col min="15888" max="16129" width="11.42578125" style="191"/>
    <col min="16130" max="16140" width="6.5703125" style="191" bestFit="1" customWidth="1"/>
    <col min="16141" max="16142" width="6.28515625" style="191" customWidth="1"/>
    <col min="16143" max="16143" width="6" style="191" bestFit="1" customWidth="1"/>
    <col min="16144" max="16384" width="11.42578125" style="191"/>
  </cols>
  <sheetData>
    <row r="1" spans="1:11" s="411" customFormat="1" ht="15.75" customHeight="1" x14ac:dyDescent="0.25">
      <c r="A1" s="727" t="s">
        <v>321</v>
      </c>
      <c r="B1" s="727"/>
      <c r="C1" s="727"/>
      <c r="D1" s="727"/>
      <c r="E1" s="727"/>
      <c r="F1" s="727"/>
      <c r="G1" s="727"/>
      <c r="H1" s="727"/>
      <c r="I1" s="728"/>
      <c r="J1" s="728"/>
      <c r="K1" s="728"/>
    </row>
    <row r="26" spans="1:11" s="192" customFormat="1" x14ac:dyDescent="0.25">
      <c r="A26" s="730" t="s">
        <v>334</v>
      </c>
      <c r="B26" s="730"/>
      <c r="C26" s="730"/>
      <c r="D26" s="730"/>
      <c r="E26" s="730"/>
      <c r="F26" s="730"/>
      <c r="G26" s="730"/>
      <c r="H26" s="730"/>
      <c r="I26" s="730"/>
      <c r="J26" s="730"/>
      <c r="K26" s="730"/>
    </row>
    <row r="27" spans="1:11" s="192" customFormat="1" x14ac:dyDescent="0.25">
      <c r="A27" s="729" t="s">
        <v>183</v>
      </c>
      <c r="B27" s="729"/>
      <c r="C27" s="729"/>
      <c r="D27" s="729"/>
      <c r="E27" s="729"/>
      <c r="F27" s="729"/>
      <c r="G27" s="729"/>
      <c r="H27" s="729"/>
      <c r="I27" s="729"/>
      <c r="J27" s="729"/>
      <c r="K27" s="729"/>
    </row>
    <row r="28" spans="1:11" s="192" customFormat="1" x14ac:dyDescent="0.25">
      <c r="A28" s="729" t="s">
        <v>184</v>
      </c>
      <c r="B28" s="729"/>
      <c r="C28" s="729"/>
      <c r="D28" s="729"/>
      <c r="E28" s="729"/>
      <c r="F28" s="729"/>
      <c r="G28" s="729"/>
      <c r="H28" s="729"/>
      <c r="I28" s="729"/>
      <c r="J28" s="729"/>
      <c r="K28" s="729"/>
    </row>
    <row r="29" spans="1:11" s="192" customFormat="1" x14ac:dyDescent="0.25">
      <c r="A29" s="729" t="s">
        <v>185</v>
      </c>
      <c r="B29" s="729"/>
      <c r="C29" s="729"/>
      <c r="D29" s="729"/>
      <c r="E29" s="729"/>
      <c r="F29" s="729"/>
      <c r="G29" s="729"/>
      <c r="H29" s="729"/>
      <c r="I29" s="729"/>
      <c r="J29" s="729"/>
      <c r="K29" s="729"/>
    </row>
    <row r="30" spans="1:11" s="192" customFormat="1" x14ac:dyDescent="0.25">
      <c r="A30" s="729" t="s">
        <v>186</v>
      </c>
      <c r="B30" s="729"/>
      <c r="C30" s="729"/>
      <c r="D30" s="729"/>
      <c r="E30" s="729"/>
      <c r="F30" s="729"/>
      <c r="G30" s="729"/>
      <c r="H30" s="729"/>
      <c r="I30" s="729"/>
      <c r="J30" s="729"/>
      <c r="K30" s="729"/>
    </row>
    <row r="31" spans="1:11" s="192" customFormat="1" ht="27" customHeight="1" x14ac:dyDescent="0.25">
      <c r="A31" s="690" t="s">
        <v>379</v>
      </c>
      <c r="B31" s="690"/>
      <c r="C31" s="690"/>
      <c r="D31" s="690"/>
      <c r="E31" s="690"/>
      <c r="F31" s="690"/>
      <c r="G31" s="690"/>
      <c r="H31" s="690"/>
      <c r="I31" s="690"/>
      <c r="J31" s="690"/>
      <c r="K31" s="690"/>
    </row>
    <row r="32" spans="1:11" s="192" customFormat="1" x14ac:dyDescent="0.25">
      <c r="A32" s="726"/>
      <c r="B32" s="726"/>
      <c r="C32" s="726"/>
      <c r="D32" s="726"/>
      <c r="E32" s="726"/>
      <c r="F32" s="726"/>
      <c r="G32" s="726"/>
      <c r="H32" s="726"/>
    </row>
    <row r="33" spans="1:8" s="192" customFormat="1" ht="24.75" customHeight="1" x14ac:dyDescent="0.25">
      <c r="A33" s="726"/>
      <c r="B33" s="726"/>
      <c r="C33" s="726"/>
      <c r="D33" s="726"/>
      <c r="E33" s="726"/>
      <c r="F33" s="726"/>
      <c r="G33" s="726"/>
      <c r="H33" s="726"/>
    </row>
    <row r="34" spans="1:8" s="192" customFormat="1" x14ac:dyDescent="0.25"/>
  </sheetData>
  <mergeCells count="9">
    <mergeCell ref="A32:H32"/>
    <mergeCell ref="A33:H33"/>
    <mergeCell ref="A1:K1"/>
    <mergeCell ref="A31:K31"/>
    <mergeCell ref="A30:K30"/>
    <mergeCell ref="A29:K29"/>
    <mergeCell ref="A28:K28"/>
    <mergeCell ref="A27:K27"/>
    <mergeCell ref="A26:K26"/>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AM24"/>
  <sheetViews>
    <sheetView workbookViewId="0">
      <pane xSplit="2" ySplit="2" topLeftCell="W3" activePane="bottomRight" state="frozen"/>
      <selection activeCell="E22" sqref="E22"/>
      <selection pane="topRight" activeCell="E22" sqref="E22"/>
      <selection pane="bottomLeft" activeCell="E22" sqref="E22"/>
      <selection pane="bottomRight" activeCell="E22" sqref="E22"/>
    </sheetView>
  </sheetViews>
  <sheetFormatPr baseColWidth="10" defaultColWidth="15.7109375" defaultRowHeight="12.75" x14ac:dyDescent="0.25"/>
  <cols>
    <col min="1" max="9" width="15.7109375" style="207"/>
    <col min="10" max="16384" width="15.7109375" style="192"/>
  </cols>
  <sheetData>
    <row r="1" spans="1:39" ht="15" x14ac:dyDescent="0.25">
      <c r="A1" s="720" t="s">
        <v>261</v>
      </c>
      <c r="B1" s="720"/>
      <c r="C1" s="720"/>
      <c r="D1" s="720"/>
      <c r="E1" s="720"/>
      <c r="F1" s="720"/>
      <c r="G1" s="720"/>
      <c r="H1" s="720"/>
      <c r="I1" s="720"/>
      <c r="J1" s="720"/>
      <c r="K1" s="720"/>
      <c r="L1" s="720"/>
      <c r="M1" s="720"/>
      <c r="N1" s="720"/>
      <c r="O1" s="720"/>
      <c r="P1" s="720"/>
      <c r="Q1" s="721"/>
      <c r="R1" s="721"/>
      <c r="S1" s="721"/>
      <c r="T1" s="721"/>
      <c r="U1" s="721"/>
      <c r="V1" s="721"/>
      <c r="W1" s="721"/>
      <c r="X1" s="721"/>
      <c r="Y1" s="721"/>
      <c r="Z1" s="721"/>
      <c r="AA1" s="721"/>
      <c r="AB1" s="721"/>
    </row>
    <row r="2" spans="1:39" s="194" customFormat="1" ht="15.75" customHeight="1" x14ac:dyDescent="0.25">
      <c r="A2" s="722"/>
      <c r="B2" s="722"/>
      <c r="C2" s="193">
        <v>1990</v>
      </c>
      <c r="D2" s="193">
        <v>1991</v>
      </c>
      <c r="E2" s="193">
        <v>1992</v>
      </c>
      <c r="F2" s="193">
        <v>1993</v>
      </c>
      <c r="G2" s="193">
        <v>1994</v>
      </c>
      <c r="H2" s="193">
        <v>1995</v>
      </c>
      <c r="I2" s="193">
        <v>1996</v>
      </c>
      <c r="J2" s="193">
        <v>1997</v>
      </c>
      <c r="K2" s="193">
        <v>1998</v>
      </c>
      <c r="L2" s="193">
        <v>1999</v>
      </c>
      <c r="M2" s="193">
        <v>2000</v>
      </c>
      <c r="N2" s="193">
        <v>2001</v>
      </c>
      <c r="O2" s="193">
        <v>2002</v>
      </c>
      <c r="P2" s="193">
        <v>2003</v>
      </c>
      <c r="Q2" s="193">
        <v>2004</v>
      </c>
      <c r="R2" s="193">
        <v>2005</v>
      </c>
      <c r="S2" s="193">
        <v>2006</v>
      </c>
      <c r="T2" s="193">
        <v>2007</v>
      </c>
      <c r="U2" s="193">
        <v>2008</v>
      </c>
      <c r="V2" s="193">
        <v>2009</v>
      </c>
      <c r="W2" s="193">
        <v>2010</v>
      </c>
      <c r="X2" s="193">
        <v>2011</v>
      </c>
      <c r="Y2" s="193">
        <v>2012</v>
      </c>
      <c r="Z2" s="193">
        <v>2013</v>
      </c>
      <c r="AA2" s="193">
        <v>2014</v>
      </c>
      <c r="AB2" s="193">
        <v>2015</v>
      </c>
      <c r="AC2" s="193">
        <v>2016</v>
      </c>
    </row>
    <row r="3" spans="1:39" x14ac:dyDescent="0.25">
      <c r="A3" s="723" t="s">
        <v>188</v>
      </c>
      <c r="B3" s="195" t="s">
        <v>189</v>
      </c>
      <c r="C3" s="196">
        <v>73.860100000000003</v>
      </c>
      <c r="D3" s="196">
        <v>77.396699999999996</v>
      </c>
      <c r="E3" s="196">
        <v>81.8429</v>
      </c>
      <c r="F3" s="196">
        <v>86.36760000000001</v>
      </c>
      <c r="G3" s="196">
        <v>89.347700000000003</v>
      </c>
      <c r="H3" s="196">
        <v>92.661299999999997</v>
      </c>
      <c r="I3" s="196">
        <v>96.649500000000003</v>
      </c>
      <c r="J3" s="196">
        <v>99.078399999999988</v>
      </c>
      <c r="K3" s="196">
        <v>101.43180000000001</v>
      </c>
      <c r="L3" s="196">
        <v>104.03660000000001</v>
      </c>
      <c r="M3" s="196">
        <v>107.0487</v>
      </c>
      <c r="N3" s="196">
        <v>110.2127</v>
      </c>
      <c r="O3" s="196">
        <v>114.66800000000001</v>
      </c>
      <c r="P3" s="196">
        <v>117.4037</v>
      </c>
      <c r="Q3" s="196">
        <v>119.25369999999999</v>
      </c>
      <c r="R3" s="196">
        <v>122.18980000000001</v>
      </c>
      <c r="S3" s="197">
        <v>124.56310000000001</v>
      </c>
      <c r="T3" s="197">
        <v>126.8271</v>
      </c>
      <c r="U3" s="197">
        <v>127.5578</v>
      </c>
      <c r="V3" s="197">
        <v>129.62</v>
      </c>
      <c r="W3" s="197">
        <v>132.214</v>
      </c>
      <c r="X3" s="197">
        <v>133.34399999999999</v>
      </c>
      <c r="Y3" s="197">
        <v>134.86000000000001</v>
      </c>
      <c r="Z3" s="198">
        <v>135.876</v>
      </c>
      <c r="AA3" s="198">
        <v>136.89099999999999</v>
      </c>
      <c r="AB3" s="198">
        <v>137.62</v>
      </c>
      <c r="AC3" s="198">
        <v>138.89599999999999</v>
      </c>
      <c r="AD3" s="199"/>
      <c r="AE3" s="200"/>
      <c r="AF3" s="199"/>
      <c r="AG3" s="200"/>
      <c r="AJ3" s="200"/>
      <c r="AM3" s="199"/>
    </row>
    <row r="4" spans="1:39" ht="15" customHeight="1" x14ac:dyDescent="0.25">
      <c r="A4" s="723"/>
      <c r="B4" s="195" t="s">
        <v>190</v>
      </c>
      <c r="C4" s="196">
        <v>24.346400000000003</v>
      </c>
      <c r="D4" s="196">
        <v>26.045099999999998</v>
      </c>
      <c r="E4" s="196">
        <v>27.929200000000002</v>
      </c>
      <c r="F4" s="196">
        <v>28.899099999999997</v>
      </c>
      <c r="G4" s="196">
        <v>30.2485</v>
      </c>
      <c r="H4" s="196">
        <v>32.160699999999999</v>
      </c>
      <c r="I4" s="196">
        <v>33.808999999999997</v>
      </c>
      <c r="J4" s="196">
        <v>34.754400000000004</v>
      </c>
      <c r="K4" s="196">
        <v>36.763300000000001</v>
      </c>
      <c r="L4" s="196">
        <v>39.630699999999997</v>
      </c>
      <c r="M4" s="196">
        <v>41.899900000000002</v>
      </c>
      <c r="N4" s="196">
        <v>43.874000000000002</v>
      </c>
      <c r="O4" s="196">
        <v>46.6492</v>
      </c>
      <c r="P4" s="196">
        <v>49.148099999999999</v>
      </c>
      <c r="Q4" s="196">
        <v>50.864199999999997</v>
      </c>
      <c r="R4" s="196">
        <v>53.281300000000002</v>
      </c>
      <c r="S4" s="197">
        <v>56.000699999999995</v>
      </c>
      <c r="T4" s="197">
        <v>60.242800000000003</v>
      </c>
      <c r="U4" s="197">
        <v>64.321600000000004</v>
      </c>
      <c r="V4" s="197">
        <v>67.045000000000002</v>
      </c>
      <c r="W4" s="197">
        <v>68.858999999999995</v>
      </c>
      <c r="X4" s="197">
        <v>70.302000000000007</v>
      </c>
      <c r="Y4" s="197">
        <v>72.569999999999993</v>
      </c>
      <c r="Z4" s="198">
        <v>74.923000000000002</v>
      </c>
      <c r="AA4" s="198">
        <v>77.638999999999996</v>
      </c>
      <c r="AB4" s="198">
        <v>78.972999999999999</v>
      </c>
      <c r="AC4" s="198">
        <v>79.585999999999999</v>
      </c>
      <c r="AD4" s="199"/>
      <c r="AE4" s="200"/>
      <c r="AF4" s="199"/>
      <c r="AG4" s="200"/>
      <c r="AJ4" s="200"/>
      <c r="AM4" s="199"/>
    </row>
    <row r="5" spans="1:39" ht="15" customHeight="1" x14ac:dyDescent="0.25">
      <c r="A5" s="723"/>
      <c r="B5" s="195" t="s">
        <v>191</v>
      </c>
      <c r="C5" s="196">
        <v>27.8583</v>
      </c>
      <c r="D5" s="196">
        <v>29.177</v>
      </c>
      <c r="E5" s="196">
        <v>30.961200000000002</v>
      </c>
      <c r="F5" s="196">
        <v>33.247500000000002</v>
      </c>
      <c r="G5" s="196">
        <v>34.457699999999996</v>
      </c>
      <c r="H5" s="196">
        <v>36.524999999999999</v>
      </c>
      <c r="I5" s="196">
        <v>37.542000000000002</v>
      </c>
      <c r="J5" s="196">
        <v>38.093599999999995</v>
      </c>
      <c r="K5" s="196">
        <v>39.125999999999998</v>
      </c>
      <c r="L5" s="196">
        <v>40.400500000000001</v>
      </c>
      <c r="M5" s="196">
        <v>42.090800000000002</v>
      </c>
      <c r="N5" s="196">
        <v>43.704500000000003</v>
      </c>
      <c r="O5" s="196">
        <v>45.663800000000002</v>
      </c>
      <c r="P5" s="196">
        <v>47.585699999999996</v>
      </c>
      <c r="Q5" s="196">
        <v>49.105899999999998</v>
      </c>
      <c r="R5" s="196">
        <v>51.258900000000004</v>
      </c>
      <c r="S5" s="197">
        <v>52.367899999999999</v>
      </c>
      <c r="T5" s="197">
        <v>53.506900000000002</v>
      </c>
      <c r="U5" s="197">
        <v>54.741900000000001</v>
      </c>
      <c r="V5" s="197">
        <v>57.442</v>
      </c>
      <c r="W5" s="197">
        <v>58.771000000000001</v>
      </c>
      <c r="X5" s="197">
        <v>59.988</v>
      </c>
      <c r="Y5" s="197">
        <v>61.061999999999998</v>
      </c>
      <c r="Z5" s="198">
        <v>62.314</v>
      </c>
      <c r="AA5" s="198">
        <v>63.972000000000001</v>
      </c>
      <c r="AB5" s="198">
        <v>64.637</v>
      </c>
      <c r="AC5" s="198">
        <v>65.137</v>
      </c>
      <c r="AD5" s="199"/>
      <c r="AE5" s="200"/>
      <c r="AF5" s="199"/>
      <c r="AG5" s="200"/>
      <c r="AJ5" s="200"/>
      <c r="AM5" s="199"/>
    </row>
    <row r="6" spans="1:39" ht="15.75" customHeight="1" x14ac:dyDescent="0.25">
      <c r="A6" s="723"/>
      <c r="B6" s="195" t="s">
        <v>192</v>
      </c>
      <c r="C6" s="201">
        <v>126.06480000000001</v>
      </c>
      <c r="D6" s="201">
        <v>132.61879999999999</v>
      </c>
      <c r="E6" s="201">
        <v>140.73329999999999</v>
      </c>
      <c r="F6" s="201">
        <v>148.51420000000002</v>
      </c>
      <c r="G6" s="201">
        <v>154.0539</v>
      </c>
      <c r="H6" s="201">
        <v>161.34700000000001</v>
      </c>
      <c r="I6" s="201">
        <v>168.00050000000002</v>
      </c>
      <c r="J6" s="201">
        <v>171.9264</v>
      </c>
      <c r="K6" s="201">
        <v>177.32110000000003</v>
      </c>
      <c r="L6" s="201">
        <v>184.06780000000001</v>
      </c>
      <c r="M6" s="201">
        <v>191.0394</v>
      </c>
      <c r="N6" s="201">
        <v>197.7912</v>
      </c>
      <c r="O6" s="201">
        <v>206.98100000000002</v>
      </c>
      <c r="P6" s="201">
        <v>214.13750000000002</v>
      </c>
      <c r="Q6" s="201">
        <v>219.22379999999998</v>
      </c>
      <c r="R6" s="201">
        <v>226.73000000000002</v>
      </c>
      <c r="S6" s="201">
        <v>232.93170000000001</v>
      </c>
      <c r="T6" s="201">
        <v>240.57680000000002</v>
      </c>
      <c r="U6" s="201">
        <v>246.62130000000002</v>
      </c>
      <c r="V6" s="201">
        <v>254.10700000000003</v>
      </c>
      <c r="W6" s="201">
        <v>259.84399999999999</v>
      </c>
      <c r="X6" s="201">
        <v>263.63400000000001</v>
      </c>
      <c r="Y6" s="201">
        <v>268.49200000000002</v>
      </c>
      <c r="Z6" s="201">
        <v>273.113</v>
      </c>
      <c r="AA6" s="201">
        <v>278.50199999999995</v>
      </c>
      <c r="AB6" s="201">
        <v>281.23</v>
      </c>
      <c r="AC6" s="201">
        <v>283.61899999999997</v>
      </c>
      <c r="AD6" s="199"/>
      <c r="AE6" s="200"/>
      <c r="AF6" s="199"/>
      <c r="AG6" s="200"/>
      <c r="AJ6" s="200"/>
      <c r="AM6" s="199"/>
    </row>
    <row r="7" spans="1:39" x14ac:dyDescent="0.25">
      <c r="A7" s="723" t="s">
        <v>193</v>
      </c>
      <c r="B7" s="195" t="s">
        <v>189</v>
      </c>
      <c r="C7" s="202">
        <v>100</v>
      </c>
      <c r="D7" s="202">
        <v>104.78824155396485</v>
      </c>
      <c r="E7" s="202">
        <v>110.8080005307331</v>
      </c>
      <c r="F7" s="202">
        <v>116.93404151903395</v>
      </c>
      <c r="G7" s="202">
        <v>120.96883161544596</v>
      </c>
      <c r="H7" s="202">
        <v>125.45515102199968</v>
      </c>
      <c r="I7" s="202">
        <v>130.85481877224646</v>
      </c>
      <c r="J7" s="202">
        <v>134.14333313927273</v>
      </c>
      <c r="K7" s="202">
        <v>137.32962722769128</v>
      </c>
      <c r="L7" s="202">
        <v>140.85629453520912</v>
      </c>
      <c r="M7" s="202">
        <v>144.93440978281913</v>
      </c>
      <c r="N7" s="202">
        <v>149.21818410752221</v>
      </c>
      <c r="O7" s="202">
        <v>155.25026367416237</v>
      </c>
      <c r="P7" s="202">
        <v>158.95415792829959</v>
      </c>
      <c r="Q7" s="202">
        <v>161.45889323193441</v>
      </c>
      <c r="R7" s="202">
        <v>165.43411124544917</v>
      </c>
      <c r="S7" s="197">
        <v>168.64734816226894</v>
      </c>
      <c r="T7" s="197">
        <v>171.71260260952801</v>
      </c>
      <c r="U7" s="197">
        <v>172.70190535891504</v>
      </c>
      <c r="V7" s="197">
        <v>175.49394057143166</v>
      </c>
      <c r="W7" s="197">
        <v>179.00598564042019</v>
      </c>
      <c r="X7" s="197">
        <v>180.53590504209984</v>
      </c>
      <c r="Y7" s="197">
        <v>182.58843408010551</v>
      </c>
      <c r="Z7" s="197">
        <v>183.96400763064224</v>
      </c>
      <c r="AA7" s="197">
        <v>185.33822727020404</v>
      </c>
      <c r="AB7" s="197">
        <v>186.3252283709337</v>
      </c>
      <c r="AC7" s="197">
        <v>188.05281877495426</v>
      </c>
      <c r="AD7" s="199"/>
      <c r="AE7" s="200"/>
      <c r="AG7" s="200"/>
      <c r="AH7" s="200"/>
      <c r="AJ7" s="200"/>
      <c r="AK7" s="200"/>
      <c r="AM7" s="199"/>
    </row>
    <row r="8" spans="1:39" ht="15" customHeight="1" x14ac:dyDescent="0.25">
      <c r="A8" s="723"/>
      <c r="B8" s="195" t="s">
        <v>190</v>
      </c>
      <c r="C8" s="202">
        <v>100</v>
      </c>
      <c r="D8" s="202">
        <v>106.9772122367167</v>
      </c>
      <c r="E8" s="202">
        <v>114.71593336181118</v>
      </c>
      <c r="F8" s="202">
        <v>118.69968455295236</v>
      </c>
      <c r="G8" s="202">
        <v>124.24218775671144</v>
      </c>
      <c r="H8" s="202">
        <v>132.09632635625798</v>
      </c>
      <c r="I8" s="202">
        <v>138.86652646797882</v>
      </c>
      <c r="J8" s="202">
        <v>142.74964676502481</v>
      </c>
      <c r="K8" s="202">
        <v>151.00096934249004</v>
      </c>
      <c r="L8" s="202">
        <v>162.77848059672064</v>
      </c>
      <c r="M8" s="202">
        <v>172.09895508165476</v>
      </c>
      <c r="N8" s="202">
        <v>180.20734071567048</v>
      </c>
      <c r="O8" s="202">
        <v>191.60615121742842</v>
      </c>
      <c r="P8" s="202">
        <v>201.87009167679818</v>
      </c>
      <c r="Q8" s="202">
        <v>208.91877238523969</v>
      </c>
      <c r="R8" s="202">
        <v>218.84672887983436</v>
      </c>
      <c r="S8" s="197">
        <v>230.01634738606114</v>
      </c>
      <c r="T8" s="197">
        <v>247.44027864489206</v>
      </c>
      <c r="U8" s="197">
        <v>264.1934741892025</v>
      </c>
      <c r="V8" s="197">
        <v>275.37952222915908</v>
      </c>
      <c r="W8" s="197">
        <v>282.83031577563827</v>
      </c>
      <c r="X8" s="197">
        <v>288.75727006867544</v>
      </c>
      <c r="Y8" s="197">
        <v>298.07281569349055</v>
      </c>
      <c r="Z8" s="197">
        <v>307.73748891006471</v>
      </c>
      <c r="AA8" s="197">
        <v>318.89314231262108</v>
      </c>
      <c r="AB8" s="197">
        <v>324.37239181152029</v>
      </c>
      <c r="AC8" s="197">
        <v>326.89021785561715</v>
      </c>
      <c r="AD8" s="199"/>
      <c r="AE8" s="200"/>
      <c r="AG8" s="200"/>
      <c r="AH8" s="200"/>
      <c r="AJ8" s="200"/>
      <c r="AK8" s="200"/>
      <c r="AM8" s="199"/>
    </row>
    <row r="9" spans="1:39" ht="15" customHeight="1" x14ac:dyDescent="0.25">
      <c r="A9" s="723"/>
      <c r="B9" s="195" t="s">
        <v>191</v>
      </c>
      <c r="C9" s="202">
        <v>100</v>
      </c>
      <c r="D9" s="202">
        <v>104.73359824540621</v>
      </c>
      <c r="E9" s="202">
        <v>111.13815272288691</v>
      </c>
      <c r="F9" s="202">
        <v>119.34504259053855</v>
      </c>
      <c r="G9" s="202">
        <v>123.68916983448378</v>
      </c>
      <c r="H9" s="202">
        <v>131.10993851024651</v>
      </c>
      <c r="I9" s="202">
        <v>134.76055609997741</v>
      </c>
      <c r="J9" s="202">
        <v>136.74057641708214</v>
      </c>
      <c r="K9" s="202">
        <v>140.44647376185912</v>
      </c>
      <c r="L9" s="202">
        <v>145.02141193109415</v>
      </c>
      <c r="M9" s="202">
        <v>151.08890348657312</v>
      </c>
      <c r="N9" s="202">
        <v>156.88143210461516</v>
      </c>
      <c r="O9" s="202">
        <v>163.91452457615864</v>
      </c>
      <c r="P9" s="202">
        <v>170.8133662140188</v>
      </c>
      <c r="Q9" s="202">
        <v>176.27026774785253</v>
      </c>
      <c r="R9" s="202">
        <v>183.99866467085215</v>
      </c>
      <c r="S9" s="197">
        <v>187.97952495306606</v>
      </c>
      <c r="T9" s="197">
        <v>192.06807306978533</v>
      </c>
      <c r="U9" s="197">
        <v>196.50122225692166</v>
      </c>
      <c r="V9" s="197">
        <v>206.1934863218502</v>
      </c>
      <c r="W9" s="197">
        <v>210.96405739043661</v>
      </c>
      <c r="X9" s="197">
        <v>215.33259387686974</v>
      </c>
      <c r="Y9" s="197">
        <v>219.18781835216075</v>
      </c>
      <c r="Z9" s="197">
        <v>223.68199064551678</v>
      </c>
      <c r="AA9" s="197">
        <v>229.63353829917835</v>
      </c>
      <c r="AB9" s="197">
        <v>232.0206186307133</v>
      </c>
      <c r="AC9" s="197">
        <v>233.81541587246889</v>
      </c>
      <c r="AD9" s="199"/>
      <c r="AE9" s="200"/>
      <c r="AG9" s="200"/>
      <c r="AH9" s="200"/>
      <c r="AJ9" s="200"/>
      <c r="AK9" s="200"/>
      <c r="AM9" s="199"/>
    </row>
    <row r="10" spans="1:39" s="207" customFormat="1" ht="15.75" customHeight="1" x14ac:dyDescent="0.25">
      <c r="A10" s="723"/>
      <c r="B10" s="195" t="s">
        <v>192</v>
      </c>
      <c r="C10" s="203">
        <v>100</v>
      </c>
      <c r="D10" s="203">
        <v>105.19891357460607</v>
      </c>
      <c r="E10" s="203">
        <v>111.63568260132882</v>
      </c>
      <c r="F10" s="203">
        <v>117.80782581656419</v>
      </c>
      <c r="G10" s="203">
        <v>122.20215317836541</v>
      </c>
      <c r="H10" s="203">
        <v>127.98735253615601</v>
      </c>
      <c r="I10" s="203">
        <v>133.26519377336101</v>
      </c>
      <c r="J10" s="203">
        <v>136.3793858396634</v>
      </c>
      <c r="K10" s="203">
        <v>140.6586929896371</v>
      </c>
      <c r="L10" s="203">
        <v>146.01046445954776</v>
      </c>
      <c r="M10" s="203">
        <v>151.54063624421724</v>
      </c>
      <c r="N10" s="203">
        <v>156.89645325261293</v>
      </c>
      <c r="O10" s="203">
        <v>164.18619630539214</v>
      </c>
      <c r="P10" s="203">
        <v>169.86303869121278</v>
      </c>
      <c r="Q10" s="203">
        <v>173.89770974927177</v>
      </c>
      <c r="R10" s="203">
        <v>179.85194915630692</v>
      </c>
      <c r="S10" s="204">
        <v>184.77140327831401</v>
      </c>
      <c r="T10" s="204">
        <v>190.83582411585152</v>
      </c>
      <c r="U10" s="204">
        <v>195.63058046338074</v>
      </c>
      <c r="V10" s="204">
        <v>201.56855839219199</v>
      </c>
      <c r="W10" s="204">
        <v>206.11939256636268</v>
      </c>
      <c r="X10" s="204">
        <v>209.12578293068327</v>
      </c>
      <c r="Y10" s="204">
        <v>212.9793566483269</v>
      </c>
      <c r="Z10" s="204">
        <v>216.64493181284544</v>
      </c>
      <c r="AA10" s="204">
        <v>220.91971747862999</v>
      </c>
      <c r="AB10" s="204">
        <v>223.08368394666869</v>
      </c>
      <c r="AC10" s="204">
        <v>224.97874109188285</v>
      </c>
      <c r="AD10" s="205"/>
      <c r="AE10" s="206"/>
      <c r="AG10" s="206"/>
      <c r="AH10" s="206"/>
      <c r="AJ10" s="206"/>
      <c r="AK10" s="206"/>
      <c r="AM10" s="205"/>
    </row>
    <row r="11" spans="1:39" s="209" customFormat="1" ht="15" customHeight="1" x14ac:dyDescent="0.25">
      <c r="A11" s="724" t="s">
        <v>182</v>
      </c>
      <c r="B11" s="724"/>
      <c r="C11" s="724"/>
      <c r="D11" s="724"/>
      <c r="E11" s="724"/>
      <c r="F11" s="724"/>
      <c r="G11" s="724"/>
      <c r="H11" s="724"/>
      <c r="I11" s="724"/>
      <c r="J11" s="724"/>
      <c r="K11" s="724"/>
      <c r="L11" s="724"/>
      <c r="M11" s="724"/>
      <c r="N11" s="724"/>
      <c r="O11" s="724"/>
      <c r="P11" s="724"/>
      <c r="Q11" s="724"/>
      <c r="R11" s="724"/>
      <c r="S11" s="724"/>
      <c r="T11" s="724"/>
      <c r="U11" s="724"/>
      <c r="V11" s="724"/>
      <c r="W11" s="724"/>
      <c r="X11" s="724"/>
      <c r="Y11" s="724"/>
      <c r="Z11" s="724"/>
      <c r="AA11" s="724"/>
      <c r="AB11" s="724"/>
      <c r="AC11" s="208"/>
    </row>
    <row r="12" spans="1:39" s="209" customFormat="1" x14ac:dyDescent="0.25">
      <c r="A12" s="719" t="s">
        <v>183</v>
      </c>
      <c r="B12" s="719"/>
      <c r="C12" s="719"/>
      <c r="D12" s="719"/>
      <c r="E12" s="719"/>
      <c r="F12" s="719"/>
      <c r="G12" s="719"/>
      <c r="H12" s="719"/>
      <c r="I12" s="719"/>
      <c r="J12" s="719"/>
      <c r="K12" s="719"/>
      <c r="L12" s="719"/>
      <c r="M12" s="719"/>
      <c r="N12" s="719"/>
      <c r="O12" s="719"/>
      <c r="P12" s="719"/>
      <c r="Q12" s="719"/>
      <c r="R12" s="719"/>
      <c r="S12" s="719"/>
      <c r="T12" s="719"/>
      <c r="U12" s="719"/>
      <c r="V12" s="719"/>
      <c r="W12" s="719"/>
      <c r="X12" s="719"/>
      <c r="Y12" s="719"/>
      <c r="Z12" s="719"/>
      <c r="AA12" s="719"/>
      <c r="AB12" s="719"/>
    </row>
    <row r="13" spans="1:39" s="209" customFormat="1" x14ac:dyDescent="0.25">
      <c r="A13" s="719" t="s">
        <v>184</v>
      </c>
      <c r="B13" s="719"/>
      <c r="C13" s="719"/>
      <c r="D13" s="719"/>
      <c r="E13" s="719"/>
      <c r="F13" s="719"/>
      <c r="G13" s="719"/>
      <c r="H13" s="719"/>
      <c r="I13" s="719"/>
      <c r="J13" s="719"/>
      <c r="K13" s="719"/>
      <c r="L13" s="719"/>
      <c r="M13" s="719"/>
      <c r="N13" s="719"/>
      <c r="O13" s="719"/>
      <c r="P13" s="719"/>
      <c r="Q13" s="719"/>
      <c r="R13" s="719"/>
      <c r="S13" s="719"/>
      <c r="T13" s="719"/>
      <c r="U13" s="719"/>
      <c r="V13" s="719"/>
      <c r="W13" s="719"/>
      <c r="X13" s="719"/>
      <c r="Y13" s="719"/>
      <c r="Z13" s="719"/>
      <c r="AA13" s="719"/>
      <c r="AB13" s="719"/>
    </row>
    <row r="14" spans="1:39" s="209" customFormat="1" x14ac:dyDescent="0.25">
      <c r="A14" s="719" t="s">
        <v>185</v>
      </c>
      <c r="B14" s="719"/>
      <c r="C14" s="719"/>
      <c r="D14" s="719"/>
      <c r="E14" s="719"/>
      <c r="F14" s="719"/>
      <c r="G14" s="719"/>
      <c r="H14" s="719"/>
      <c r="I14" s="719"/>
      <c r="J14" s="719"/>
      <c r="K14" s="719"/>
      <c r="L14" s="719"/>
      <c r="M14" s="719"/>
      <c r="N14" s="719"/>
      <c r="O14" s="719"/>
      <c r="P14" s="719"/>
      <c r="Q14" s="719"/>
      <c r="R14" s="719"/>
      <c r="S14" s="719"/>
      <c r="T14" s="719"/>
      <c r="U14" s="719"/>
      <c r="V14" s="719"/>
      <c r="W14" s="719"/>
      <c r="X14" s="719"/>
      <c r="Y14" s="719"/>
      <c r="Z14" s="719"/>
      <c r="AA14" s="719"/>
      <c r="AB14" s="719"/>
    </row>
    <row r="15" spans="1:39" s="209" customFormat="1" x14ac:dyDescent="0.25">
      <c r="A15" s="719" t="s">
        <v>186</v>
      </c>
      <c r="B15" s="719"/>
      <c r="C15" s="719"/>
      <c r="D15" s="719"/>
      <c r="E15" s="719"/>
      <c r="F15" s="719"/>
      <c r="G15" s="719"/>
      <c r="H15" s="719"/>
      <c r="I15" s="719"/>
      <c r="J15" s="719"/>
      <c r="K15" s="719"/>
      <c r="L15" s="719"/>
      <c r="M15" s="719"/>
      <c r="N15" s="719"/>
      <c r="O15" s="719"/>
      <c r="P15" s="719"/>
      <c r="Q15" s="719"/>
      <c r="R15" s="719"/>
      <c r="S15" s="719"/>
      <c r="T15" s="719"/>
      <c r="U15" s="719"/>
      <c r="V15" s="719"/>
      <c r="W15" s="719"/>
      <c r="X15" s="719"/>
      <c r="Y15" s="719"/>
      <c r="Z15" s="719"/>
      <c r="AA15" s="719"/>
      <c r="AB15" s="719"/>
    </row>
    <row r="16" spans="1:39" s="209" customFormat="1" ht="26.25" customHeight="1" x14ac:dyDescent="0.25">
      <c r="A16" s="725" t="s">
        <v>187</v>
      </c>
      <c r="B16" s="725"/>
      <c r="C16" s="725"/>
      <c r="D16" s="725"/>
      <c r="E16" s="725"/>
      <c r="F16" s="725"/>
      <c r="G16" s="725"/>
      <c r="H16" s="725"/>
      <c r="I16" s="725"/>
      <c r="J16" s="725"/>
      <c r="K16" s="725"/>
      <c r="L16" s="725"/>
      <c r="M16" s="725"/>
      <c r="N16" s="725"/>
      <c r="O16" s="725"/>
      <c r="P16" s="725"/>
      <c r="Q16" s="725"/>
      <c r="R16" s="725"/>
      <c r="S16" s="725"/>
      <c r="T16" s="725"/>
      <c r="U16" s="725"/>
      <c r="V16" s="725"/>
      <c r="W16" s="725"/>
      <c r="X16" s="725"/>
      <c r="Y16" s="725"/>
      <c r="Z16" s="725"/>
      <c r="AA16" s="725"/>
      <c r="AB16" s="725"/>
    </row>
    <row r="17" spans="1:27" x14ac:dyDescent="0.25">
      <c r="A17" s="726"/>
      <c r="B17" s="726"/>
      <c r="C17" s="726"/>
      <c r="D17" s="726"/>
      <c r="E17" s="726"/>
      <c r="F17" s="726"/>
      <c r="G17" s="726"/>
      <c r="H17" s="726"/>
      <c r="I17" s="726"/>
      <c r="J17" s="726"/>
      <c r="K17" s="726"/>
      <c r="L17" s="726"/>
      <c r="M17" s="726"/>
      <c r="N17" s="726"/>
      <c r="O17" s="726"/>
      <c r="P17" s="726"/>
      <c r="W17" s="210"/>
      <c r="X17" s="210"/>
      <c r="Y17" s="210"/>
      <c r="Z17" s="210"/>
      <c r="AA17" s="210"/>
    </row>
    <row r="18" spans="1:27" x14ac:dyDescent="0.25">
      <c r="W18" s="211"/>
      <c r="X18" s="212"/>
      <c r="Y18" s="212"/>
      <c r="Z18" s="210"/>
      <c r="AA18" s="210"/>
    </row>
    <row r="19" spans="1:27" x14ac:dyDescent="0.25">
      <c r="W19" s="211"/>
      <c r="X19" s="212"/>
      <c r="Y19" s="212"/>
      <c r="Z19" s="210"/>
      <c r="AA19" s="210"/>
    </row>
    <row r="20" spans="1:27" x14ac:dyDescent="0.25">
      <c r="W20" s="211"/>
      <c r="X20" s="212"/>
      <c r="Y20" s="212"/>
      <c r="Z20" s="210"/>
      <c r="AA20" s="210"/>
    </row>
    <row r="21" spans="1:27" x14ac:dyDescent="0.25">
      <c r="W21" s="211"/>
      <c r="X21" s="212"/>
      <c r="Y21" s="212"/>
      <c r="Z21" s="210"/>
      <c r="AA21" s="210"/>
    </row>
    <row r="22" spans="1:27" x14ac:dyDescent="0.25">
      <c r="M22" s="213"/>
      <c r="W22" s="210"/>
      <c r="X22" s="210"/>
      <c r="Y22" s="210"/>
      <c r="Z22" s="210"/>
      <c r="AA22" s="210"/>
    </row>
    <row r="24" spans="1:27" x14ac:dyDescent="0.25">
      <c r="A24" s="214"/>
      <c r="B24" s="214"/>
      <c r="C24" s="214"/>
      <c r="D24" s="214"/>
      <c r="E24" s="214"/>
      <c r="F24" s="214"/>
      <c r="G24" s="214"/>
      <c r="H24" s="214"/>
      <c r="I24" s="214"/>
    </row>
  </sheetData>
  <mergeCells count="11">
    <mergeCell ref="A7:A10"/>
    <mergeCell ref="A17:P17"/>
    <mergeCell ref="A1:AB1"/>
    <mergeCell ref="A16:AB16"/>
    <mergeCell ref="A15:AB15"/>
    <mergeCell ref="A14:AB14"/>
    <mergeCell ref="A13:AB13"/>
    <mergeCell ref="A12:AB12"/>
    <mergeCell ref="A11:AB11"/>
    <mergeCell ref="A2:B2"/>
    <mergeCell ref="A3:A6"/>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X20"/>
  <sheetViews>
    <sheetView workbookViewId="0">
      <pane xSplit="1" ySplit="4" topLeftCell="X5" activePane="bottomRight" state="frozen"/>
      <selection activeCell="C24" sqref="C24"/>
      <selection pane="topRight" activeCell="C24" sqref="C24"/>
      <selection pane="bottomLeft" activeCell="C24" sqref="C24"/>
      <selection pane="bottomRight" activeCell="X7" sqref="X7"/>
    </sheetView>
  </sheetViews>
  <sheetFormatPr baseColWidth="10" defaultColWidth="15.7109375" defaultRowHeight="12.75" x14ac:dyDescent="0.2"/>
  <cols>
    <col min="1" max="1" width="15.7109375" style="457"/>
    <col min="2" max="8" width="5" style="457" bestFit="1" customWidth="1"/>
    <col min="9" max="41" width="5.42578125" style="457" bestFit="1" customWidth="1"/>
    <col min="42" max="42" width="2" style="457" customWidth="1"/>
    <col min="43" max="44" width="8.28515625" style="457" bestFit="1" customWidth="1"/>
    <col min="45" max="16384" width="15.7109375" style="457"/>
  </cols>
  <sheetData>
    <row r="1" spans="1:50" ht="15" customHeight="1" x14ac:dyDescent="0.25">
      <c r="A1" s="560" t="s">
        <v>321</v>
      </c>
      <c r="B1" s="560"/>
      <c r="C1" s="560"/>
      <c r="D1" s="560"/>
      <c r="E1" s="560"/>
      <c r="F1" s="560"/>
      <c r="G1" s="560"/>
      <c r="H1" s="560"/>
      <c r="I1" s="560"/>
      <c r="J1" s="560"/>
      <c r="K1" s="560"/>
      <c r="L1" s="560"/>
      <c r="M1" s="560"/>
      <c r="N1" s="560"/>
      <c r="O1" s="560"/>
      <c r="P1" s="560"/>
      <c r="Q1" s="560"/>
      <c r="R1" s="560"/>
      <c r="S1" s="560"/>
      <c r="T1" s="560"/>
      <c r="U1" s="560"/>
      <c r="V1" s="560"/>
      <c r="W1" s="560"/>
      <c r="X1" s="560"/>
      <c r="Y1" s="560"/>
      <c r="Z1" s="560"/>
      <c r="AA1" s="560"/>
      <c r="AB1" s="560"/>
      <c r="AC1" s="560"/>
      <c r="AD1" s="560"/>
      <c r="AE1" s="560"/>
      <c r="AF1" s="560"/>
      <c r="AG1" s="560"/>
      <c r="AH1" s="560"/>
      <c r="AI1" s="560"/>
      <c r="AJ1" s="560"/>
      <c r="AK1" s="560"/>
      <c r="AL1" s="560"/>
      <c r="AM1" s="561"/>
    </row>
    <row r="2" spans="1:50" s="563" customFormat="1" ht="11.25" x14ac:dyDescent="0.2">
      <c r="A2" s="562" t="s">
        <v>0</v>
      </c>
      <c r="B2" s="562"/>
      <c r="C2" s="562"/>
      <c r="D2" s="562"/>
      <c r="E2" s="562"/>
      <c r="F2" s="562"/>
      <c r="G2" s="562"/>
      <c r="H2" s="562"/>
      <c r="I2" s="562"/>
      <c r="J2" s="562"/>
      <c r="K2" s="562"/>
      <c r="L2" s="562"/>
      <c r="M2" s="562"/>
    </row>
    <row r="3" spans="1:50" s="563" customFormat="1" ht="11.25" x14ac:dyDescent="0.2"/>
    <row r="4" spans="1:50" s="567" customFormat="1" ht="18" customHeight="1" x14ac:dyDescent="0.25">
      <c r="A4" s="564" t="s">
        <v>357</v>
      </c>
      <c r="B4" s="565">
        <v>1978</v>
      </c>
      <c r="C4" s="565">
        <v>1979</v>
      </c>
      <c r="D4" s="565">
        <v>1980</v>
      </c>
      <c r="E4" s="565">
        <v>1981</v>
      </c>
      <c r="F4" s="565">
        <v>1982</v>
      </c>
      <c r="G4" s="565">
        <v>1983</v>
      </c>
      <c r="H4" s="565">
        <v>1984</v>
      </c>
      <c r="I4" s="565">
        <v>1985</v>
      </c>
      <c r="J4" s="565">
        <v>1986</v>
      </c>
      <c r="K4" s="565">
        <v>1987</v>
      </c>
      <c r="L4" s="565">
        <v>1988</v>
      </c>
      <c r="M4" s="565">
        <v>1989</v>
      </c>
      <c r="N4" s="565">
        <v>1990</v>
      </c>
      <c r="O4" s="565">
        <v>1991</v>
      </c>
      <c r="P4" s="565">
        <v>1992</v>
      </c>
      <c r="Q4" s="565">
        <v>1993</v>
      </c>
      <c r="R4" s="565">
        <v>1994</v>
      </c>
      <c r="S4" s="565">
        <v>1995</v>
      </c>
      <c r="T4" s="565">
        <v>1996</v>
      </c>
      <c r="U4" s="565">
        <v>1997</v>
      </c>
      <c r="V4" s="565">
        <v>1998</v>
      </c>
      <c r="W4" s="565">
        <v>1999</v>
      </c>
      <c r="X4" s="565">
        <v>2000</v>
      </c>
      <c r="Y4" s="565">
        <v>2001</v>
      </c>
      <c r="Z4" s="565">
        <v>2002</v>
      </c>
      <c r="AA4" s="565">
        <v>2003</v>
      </c>
      <c r="AB4" s="565">
        <v>2004</v>
      </c>
      <c r="AC4" s="565">
        <v>2005</v>
      </c>
      <c r="AD4" s="565">
        <v>2006</v>
      </c>
      <c r="AE4" s="565">
        <v>2007</v>
      </c>
      <c r="AF4" s="565">
        <v>2008</v>
      </c>
      <c r="AG4" s="565">
        <v>2009</v>
      </c>
      <c r="AH4" s="565">
        <v>2010</v>
      </c>
      <c r="AI4" s="565">
        <v>2011</v>
      </c>
      <c r="AJ4" s="565">
        <v>2012</v>
      </c>
      <c r="AK4" s="565">
        <v>2013</v>
      </c>
      <c r="AL4" s="565">
        <v>2014</v>
      </c>
      <c r="AM4" s="565">
        <v>2015</v>
      </c>
      <c r="AN4" s="566">
        <v>2016</v>
      </c>
      <c r="AO4" s="565">
        <v>2017</v>
      </c>
      <c r="AQ4" s="645" t="s">
        <v>375</v>
      </c>
      <c r="AR4" s="645" t="s">
        <v>376</v>
      </c>
    </row>
    <row r="5" spans="1:50" ht="18" customHeight="1" x14ac:dyDescent="0.2">
      <c r="A5" s="568" t="s">
        <v>189</v>
      </c>
      <c r="B5" s="569">
        <v>27.917000000000002</v>
      </c>
      <c r="C5" s="569">
        <v>31.132000000000001</v>
      </c>
      <c r="D5" s="569">
        <v>35.973999999999997</v>
      </c>
      <c r="E5" s="569">
        <v>41.29</v>
      </c>
      <c r="F5" s="569">
        <v>48.363</v>
      </c>
      <c r="G5" s="569">
        <v>53.271000000000001</v>
      </c>
      <c r="H5" s="569">
        <v>57.869</v>
      </c>
      <c r="I5" s="569">
        <v>61.783000000000001</v>
      </c>
      <c r="J5" s="569">
        <v>64.456999999999994</v>
      </c>
      <c r="K5" s="569">
        <v>65.180000000000007</v>
      </c>
      <c r="L5" s="569">
        <v>67.307000000000002</v>
      </c>
      <c r="M5" s="569">
        <v>70.281999999999996</v>
      </c>
      <c r="N5" s="569">
        <v>73.843000000000004</v>
      </c>
      <c r="O5" s="569">
        <v>77.378</v>
      </c>
      <c r="P5" s="569">
        <v>81.822999999999993</v>
      </c>
      <c r="Q5" s="569">
        <v>86.346000000000004</v>
      </c>
      <c r="R5" s="569">
        <v>89.325999999999993</v>
      </c>
      <c r="S5" s="569">
        <v>92.638999999999996</v>
      </c>
      <c r="T5" s="569">
        <v>96.626000000000005</v>
      </c>
      <c r="U5" s="569">
        <v>99.054000000000002</v>
      </c>
      <c r="V5" s="569">
        <v>101.407</v>
      </c>
      <c r="W5" s="569">
        <v>104.011</v>
      </c>
      <c r="X5" s="569">
        <v>107.02200000000001</v>
      </c>
      <c r="Y5" s="569">
        <v>110.184</v>
      </c>
      <c r="Z5" s="569">
        <v>114.637</v>
      </c>
      <c r="AA5" s="569">
        <v>117.371</v>
      </c>
      <c r="AB5" s="569">
        <v>119.221</v>
      </c>
      <c r="AC5" s="569">
        <v>122.15600000000001</v>
      </c>
      <c r="AD5" s="569">
        <v>124.527</v>
      </c>
      <c r="AE5" s="569">
        <v>126.79</v>
      </c>
      <c r="AF5" s="569">
        <v>127.52</v>
      </c>
      <c r="AG5" s="569">
        <v>129.57599999999999</v>
      </c>
      <c r="AH5" s="569">
        <v>132.15700000000001</v>
      </c>
      <c r="AI5" s="569">
        <v>133.28399999999999</v>
      </c>
      <c r="AJ5" s="569">
        <v>134.798</v>
      </c>
      <c r="AK5" s="570">
        <v>135.81200000000001</v>
      </c>
      <c r="AL5" s="570">
        <v>136.82300000000001</v>
      </c>
      <c r="AM5" s="571">
        <v>137.55799999999999</v>
      </c>
      <c r="AN5" s="572">
        <v>139.124</v>
      </c>
      <c r="AO5" s="571">
        <v>142.22200000000001</v>
      </c>
      <c r="AP5" s="573"/>
      <c r="AQ5" s="646">
        <f>AO5/AN5-1</f>
        <v>2.2267904890601375E-2</v>
      </c>
      <c r="AR5" s="647">
        <f>(POWER(AO5/AH5,1/7)-1)</f>
        <v>1.054068099204053E-2</v>
      </c>
      <c r="AU5" s="574"/>
      <c r="AX5" s="575"/>
    </row>
    <row r="6" spans="1:50" ht="16.5" customHeight="1" x14ac:dyDescent="0.2">
      <c r="A6" s="568" t="s">
        <v>190</v>
      </c>
      <c r="B6" s="569">
        <v>6.2990000000000004</v>
      </c>
      <c r="C6" s="569">
        <v>7.2869999999999999</v>
      </c>
      <c r="D6" s="569">
        <v>8.3859999999999992</v>
      </c>
      <c r="E6" s="569">
        <v>9.9920000000000009</v>
      </c>
      <c r="F6" s="569">
        <v>12.044</v>
      </c>
      <c r="G6" s="569">
        <v>14.015000000000001</v>
      </c>
      <c r="H6" s="569">
        <v>15.66</v>
      </c>
      <c r="I6" s="569">
        <v>16.98</v>
      </c>
      <c r="J6" s="569">
        <v>19.603999999999999</v>
      </c>
      <c r="K6" s="569">
        <v>20.43</v>
      </c>
      <c r="L6" s="569">
        <v>21.670999999999999</v>
      </c>
      <c r="M6" s="569">
        <v>22.709</v>
      </c>
      <c r="N6" s="569">
        <v>24.364000000000001</v>
      </c>
      <c r="O6" s="569">
        <v>26.064</v>
      </c>
      <c r="P6" s="569">
        <v>27.949000000000002</v>
      </c>
      <c r="Q6" s="569">
        <v>28.92</v>
      </c>
      <c r="R6" s="569">
        <v>30.27</v>
      </c>
      <c r="S6" s="569">
        <v>32.183</v>
      </c>
      <c r="T6" s="569">
        <v>33.832999999999998</v>
      </c>
      <c r="U6" s="569">
        <v>34.779000000000003</v>
      </c>
      <c r="V6" s="569">
        <v>36.787999999999997</v>
      </c>
      <c r="W6" s="569">
        <v>39.655999999999999</v>
      </c>
      <c r="X6" s="569">
        <v>41.926000000000002</v>
      </c>
      <c r="Y6" s="569">
        <v>43.902999999999999</v>
      </c>
      <c r="Z6" s="569">
        <v>46.68</v>
      </c>
      <c r="AA6" s="569">
        <v>49.18</v>
      </c>
      <c r="AB6" s="569">
        <v>50.896999999999998</v>
      </c>
      <c r="AC6" s="569">
        <v>53.314999999999998</v>
      </c>
      <c r="AD6" s="569">
        <v>56.036999999999999</v>
      </c>
      <c r="AE6" s="569">
        <v>60.28</v>
      </c>
      <c r="AF6" s="569">
        <v>64.358999999999995</v>
      </c>
      <c r="AG6" s="569">
        <v>67.088999999999999</v>
      </c>
      <c r="AH6" s="569">
        <v>68.915999999999997</v>
      </c>
      <c r="AI6" s="569">
        <v>70.361999999999995</v>
      </c>
      <c r="AJ6" s="569">
        <v>72.632000000000005</v>
      </c>
      <c r="AK6" s="570">
        <v>74.986999999999995</v>
      </c>
      <c r="AL6" s="570">
        <v>77.706999999999994</v>
      </c>
      <c r="AM6" s="571">
        <v>79.105999999999995</v>
      </c>
      <c r="AN6" s="572">
        <v>79.671999999999997</v>
      </c>
      <c r="AO6" s="571">
        <v>81.536000000000001</v>
      </c>
      <c r="AP6" s="574"/>
      <c r="AQ6" s="646">
        <f t="shared" ref="AQ6:AQ12" si="0">AO6/AN6-1</f>
        <v>2.3395923285470577E-2</v>
      </c>
      <c r="AR6" s="647">
        <f t="shared" ref="AR6:AR12" si="1">(POWER(AO6/AH6,1/7)-1)</f>
        <v>2.4313184525755149E-2</v>
      </c>
      <c r="AU6" s="574"/>
      <c r="AX6" s="575"/>
    </row>
    <row r="7" spans="1:50" ht="18.75" customHeight="1" x14ac:dyDescent="0.2">
      <c r="A7" s="568" t="s">
        <v>191</v>
      </c>
      <c r="B7" s="569">
        <v>8.8650000000000002</v>
      </c>
      <c r="C7" s="569">
        <v>10.525</v>
      </c>
      <c r="D7" s="569">
        <v>12.262</v>
      </c>
      <c r="E7" s="569">
        <v>14.23</v>
      </c>
      <c r="F7" s="569">
        <v>16.763000000000002</v>
      </c>
      <c r="G7" s="569">
        <v>18.667999999999999</v>
      </c>
      <c r="H7" s="569">
        <v>20.341999999999999</v>
      </c>
      <c r="I7" s="569">
        <v>21.597999999999999</v>
      </c>
      <c r="J7" s="569">
        <v>22.693999999999999</v>
      </c>
      <c r="K7" s="569">
        <v>24.044</v>
      </c>
      <c r="L7" s="569">
        <v>24.826000000000001</v>
      </c>
      <c r="M7" s="569">
        <v>26.433</v>
      </c>
      <c r="N7" s="569">
        <v>27.858000000000001</v>
      </c>
      <c r="O7" s="569">
        <v>29.177</v>
      </c>
      <c r="P7" s="569">
        <v>30.960999999999999</v>
      </c>
      <c r="Q7" s="569">
        <v>33.247999999999998</v>
      </c>
      <c r="R7" s="569">
        <v>34.457999999999998</v>
      </c>
      <c r="S7" s="569">
        <v>36.524999999999999</v>
      </c>
      <c r="T7" s="569">
        <v>37.542000000000002</v>
      </c>
      <c r="U7" s="569">
        <v>38.094000000000001</v>
      </c>
      <c r="V7" s="569">
        <v>39.125999999999998</v>
      </c>
      <c r="W7" s="569">
        <v>40.4</v>
      </c>
      <c r="X7" s="569">
        <v>42.091000000000001</v>
      </c>
      <c r="Y7" s="569">
        <v>43.704000000000001</v>
      </c>
      <c r="Z7" s="569">
        <v>45.664000000000001</v>
      </c>
      <c r="AA7" s="569">
        <v>47.585999999999999</v>
      </c>
      <c r="AB7" s="569">
        <v>49.106000000000002</v>
      </c>
      <c r="AC7" s="569">
        <v>51.259</v>
      </c>
      <c r="AD7" s="569">
        <v>52.368000000000002</v>
      </c>
      <c r="AE7" s="569">
        <v>53.506999999999998</v>
      </c>
      <c r="AF7" s="569">
        <v>54.741999999999997</v>
      </c>
      <c r="AG7" s="569">
        <v>57.442</v>
      </c>
      <c r="AH7" s="569">
        <v>58.771000000000001</v>
      </c>
      <c r="AI7" s="569">
        <v>59.988</v>
      </c>
      <c r="AJ7" s="569">
        <v>61.061999999999998</v>
      </c>
      <c r="AK7" s="570">
        <v>62.314</v>
      </c>
      <c r="AL7" s="570">
        <v>63.972000000000001</v>
      </c>
      <c r="AM7" s="571">
        <v>64.637</v>
      </c>
      <c r="AN7" s="572">
        <v>65.123000000000005</v>
      </c>
      <c r="AO7" s="571">
        <v>66.376000000000005</v>
      </c>
      <c r="AP7" s="574"/>
      <c r="AQ7" s="646">
        <f t="shared" si="0"/>
        <v>1.9240514104079898E-2</v>
      </c>
      <c r="AR7" s="647">
        <f t="shared" si="1"/>
        <v>1.7535837134559751E-2</v>
      </c>
      <c r="AU7" s="574"/>
      <c r="AX7" s="575"/>
    </row>
    <row r="8" spans="1:50" ht="15.75" customHeight="1" x14ac:dyDescent="0.2">
      <c r="A8" s="576" t="s">
        <v>192</v>
      </c>
      <c r="B8" s="577">
        <v>43.081000000000003</v>
      </c>
      <c r="C8" s="577">
        <v>48.945</v>
      </c>
      <c r="D8" s="577">
        <v>56.622</v>
      </c>
      <c r="E8" s="577">
        <v>65.512</v>
      </c>
      <c r="F8" s="577">
        <v>77.17</v>
      </c>
      <c r="G8" s="577">
        <v>85.953999999999994</v>
      </c>
      <c r="H8" s="577">
        <v>93.870999999999995</v>
      </c>
      <c r="I8" s="577">
        <v>100.36199999999999</v>
      </c>
      <c r="J8" s="577">
        <v>106.756</v>
      </c>
      <c r="K8" s="577">
        <v>109.654</v>
      </c>
      <c r="L8" s="577">
        <v>113.804</v>
      </c>
      <c r="M8" s="577">
        <v>119.42400000000001</v>
      </c>
      <c r="N8" s="577">
        <v>126.065</v>
      </c>
      <c r="O8" s="577">
        <v>132.619</v>
      </c>
      <c r="P8" s="577">
        <v>140.733</v>
      </c>
      <c r="Q8" s="577">
        <v>148.51400000000001</v>
      </c>
      <c r="R8" s="577">
        <v>154.054</v>
      </c>
      <c r="S8" s="577">
        <v>161.34700000000001</v>
      </c>
      <c r="T8" s="577">
        <v>168</v>
      </c>
      <c r="U8" s="577">
        <v>171.92599999999999</v>
      </c>
      <c r="V8" s="577">
        <v>177.321</v>
      </c>
      <c r="W8" s="577">
        <v>184.06800000000001</v>
      </c>
      <c r="X8" s="577">
        <v>191.03899999999999</v>
      </c>
      <c r="Y8" s="577">
        <v>197.791</v>
      </c>
      <c r="Z8" s="577">
        <v>206.98099999999999</v>
      </c>
      <c r="AA8" s="577">
        <v>214.137</v>
      </c>
      <c r="AB8" s="577">
        <v>219.22399999999999</v>
      </c>
      <c r="AC8" s="577">
        <v>226.73</v>
      </c>
      <c r="AD8" s="577">
        <v>232.93199999999999</v>
      </c>
      <c r="AE8" s="577">
        <v>240.577</v>
      </c>
      <c r="AF8" s="577">
        <v>246.62100000000001</v>
      </c>
      <c r="AG8" s="577">
        <v>254.107</v>
      </c>
      <c r="AH8" s="577">
        <v>259.84399999999999</v>
      </c>
      <c r="AI8" s="577">
        <v>263.63400000000001</v>
      </c>
      <c r="AJ8" s="577">
        <v>268.49200000000002</v>
      </c>
      <c r="AK8" s="577">
        <v>273.113</v>
      </c>
      <c r="AL8" s="577">
        <v>278.50200000000001</v>
      </c>
      <c r="AM8" s="578">
        <v>281.30099999999999</v>
      </c>
      <c r="AN8" s="579">
        <v>283.91899999999998</v>
      </c>
      <c r="AO8" s="578">
        <v>290.13400000000001</v>
      </c>
      <c r="AP8" s="574"/>
      <c r="AQ8" s="646">
        <f t="shared" si="0"/>
        <v>2.1890046104698913E-2</v>
      </c>
      <c r="AR8" s="647">
        <f t="shared" si="1"/>
        <v>1.587634438706953E-2</v>
      </c>
      <c r="AU8" s="574"/>
      <c r="AX8" s="575"/>
    </row>
    <row r="9" spans="1:50" ht="17.25" customHeight="1" x14ac:dyDescent="0.2">
      <c r="A9" s="568" t="s">
        <v>189</v>
      </c>
      <c r="B9" s="580">
        <f t="shared" ref="B9:L12" si="2">B5*$N9/$N5</f>
        <v>37.80588545969151</v>
      </c>
      <c r="C9" s="580">
        <f t="shared" si="2"/>
        <v>42.159717237923708</v>
      </c>
      <c r="D9" s="580">
        <f t="shared" si="2"/>
        <v>48.716872283087085</v>
      </c>
      <c r="E9" s="580">
        <f t="shared" si="2"/>
        <v>55.915929742832766</v>
      </c>
      <c r="F9" s="580">
        <f t="shared" si="2"/>
        <v>65.494359654943594</v>
      </c>
      <c r="G9" s="580">
        <f t="shared" si="2"/>
        <v>72.140893517327299</v>
      </c>
      <c r="H9" s="580">
        <f t="shared" si="2"/>
        <v>78.367617783676167</v>
      </c>
      <c r="I9" s="580">
        <f t="shared" si="2"/>
        <v>83.668052489741754</v>
      </c>
      <c r="J9" s="580">
        <f t="shared" si="2"/>
        <v>87.289248811667974</v>
      </c>
      <c r="K9" s="580">
        <f t="shared" si="2"/>
        <v>88.268353127581506</v>
      </c>
      <c r="L9" s="580">
        <f t="shared" si="2"/>
        <v>91.148788646181757</v>
      </c>
      <c r="M9" s="580">
        <f>M5*$N9/$N5</f>
        <v>95.177606543612796</v>
      </c>
      <c r="N9" s="580">
        <v>100</v>
      </c>
      <c r="O9" s="580">
        <f>O5*$N9/$N5</f>
        <v>104.78718361930041</v>
      </c>
      <c r="P9" s="580">
        <f t="shared" ref="P9:AO12" si="3">P5*$N9/$N5</f>
        <v>110.80671153663853</v>
      </c>
      <c r="Q9" s="580">
        <f t="shared" si="3"/>
        <v>116.93186896523706</v>
      </c>
      <c r="R9" s="580">
        <f t="shared" si="3"/>
        <v>120.96745798518477</v>
      </c>
      <c r="S9" s="580">
        <f t="shared" si="3"/>
        <v>125.45400376474412</v>
      </c>
      <c r="T9" s="580">
        <f t="shared" si="3"/>
        <v>130.85329685955338</v>
      </c>
      <c r="U9" s="580">
        <f t="shared" si="3"/>
        <v>134.14135395365844</v>
      </c>
      <c r="V9" s="580">
        <f t="shared" si="3"/>
        <v>137.32784421001313</v>
      </c>
      <c r="W9" s="580">
        <f t="shared" si="3"/>
        <v>140.85424481670572</v>
      </c>
      <c r="X9" s="580">
        <f t="shared" si="3"/>
        <v>144.93181479625693</v>
      </c>
      <c r="Y9" s="580">
        <f t="shared" si="3"/>
        <v>149.21387267581218</v>
      </c>
      <c r="Z9" s="580">
        <f t="shared" si="3"/>
        <v>155.24423438917705</v>
      </c>
      <c r="AA9" s="580">
        <f t="shared" si="3"/>
        <v>158.94668418130357</v>
      </c>
      <c r="AB9" s="580">
        <f t="shared" si="3"/>
        <v>161.45199951247918</v>
      </c>
      <c r="AC9" s="580">
        <f t="shared" si="3"/>
        <v>165.42664842977669</v>
      </c>
      <c r="AD9" s="580">
        <f t="shared" si="3"/>
        <v>168.63751472719147</v>
      </c>
      <c r="AE9" s="580">
        <f t="shared" si="3"/>
        <v>171.70212477824572</v>
      </c>
      <c r="AF9" s="580">
        <f t="shared" si="3"/>
        <v>172.69070866568259</v>
      </c>
      <c r="AG9" s="580">
        <f t="shared" si="3"/>
        <v>175.47499424454583</v>
      </c>
      <c r="AH9" s="580">
        <f t="shared" si="3"/>
        <v>178.97024768766167</v>
      </c>
      <c r="AI9" s="580">
        <f t="shared" si="3"/>
        <v>180.49645870292375</v>
      </c>
      <c r="AJ9" s="580">
        <f t="shared" si="3"/>
        <v>182.54675460097772</v>
      </c>
      <c r="AK9" s="580">
        <f t="shared" si="3"/>
        <v>183.91993824736264</v>
      </c>
      <c r="AL9" s="580">
        <f t="shared" si="3"/>
        <v>185.28905922023753</v>
      </c>
      <c r="AM9" s="580">
        <f t="shared" si="3"/>
        <v>186.28441423019106</v>
      </c>
      <c r="AN9" s="581">
        <f t="shared" si="3"/>
        <v>188.40512980241863</v>
      </c>
      <c r="AO9" s="580">
        <f t="shared" si="3"/>
        <v>192.60051731376026</v>
      </c>
      <c r="AP9" s="574"/>
      <c r="AQ9" s="646">
        <f t="shared" si="0"/>
        <v>2.2267904890601153E-2</v>
      </c>
      <c r="AR9" s="647">
        <f t="shared" si="1"/>
        <v>1.054068099204053E-2</v>
      </c>
      <c r="AS9" s="574"/>
      <c r="AU9" s="574"/>
      <c r="AV9" s="574"/>
      <c r="AX9" s="575"/>
    </row>
    <row r="10" spans="1:50" ht="15" customHeight="1" x14ac:dyDescent="0.2">
      <c r="A10" s="568" t="s">
        <v>190</v>
      </c>
      <c r="B10" s="580">
        <f t="shared" si="2"/>
        <v>25.853718601214911</v>
      </c>
      <c r="C10" s="580">
        <f t="shared" si="2"/>
        <v>29.908881956985716</v>
      </c>
      <c r="D10" s="580">
        <f t="shared" si="2"/>
        <v>34.419635527827936</v>
      </c>
      <c r="E10" s="580">
        <f t="shared" si="2"/>
        <v>41.011328189131504</v>
      </c>
      <c r="F10" s="580">
        <f t="shared" si="2"/>
        <v>49.433590543424728</v>
      </c>
      <c r="G10" s="580">
        <f t="shared" si="2"/>
        <v>57.523395173206367</v>
      </c>
      <c r="H10" s="580">
        <f t="shared" si="2"/>
        <v>64.275160072237725</v>
      </c>
      <c r="I10" s="580">
        <f t="shared" si="2"/>
        <v>69.692989656870793</v>
      </c>
      <c r="J10" s="580">
        <f t="shared" si="2"/>
        <v>80.462978164505003</v>
      </c>
      <c r="K10" s="580">
        <f t="shared" si="2"/>
        <v>83.853226071252664</v>
      </c>
      <c r="L10" s="580">
        <f t="shared" si="2"/>
        <v>88.946806764078147</v>
      </c>
      <c r="M10" s="580">
        <f t="shared" ref="M10" si="4">M6*$N10/$N6</f>
        <v>93.207190937448701</v>
      </c>
      <c r="N10" s="580">
        <v>100</v>
      </c>
      <c r="O10" s="580">
        <f t="shared" ref="O10:AD12" si="5">O6*$N10/$N6</f>
        <v>106.97750779839107</v>
      </c>
      <c r="P10" s="580">
        <f t="shared" si="5"/>
        <v>114.71433262190116</v>
      </c>
      <c r="Q10" s="580">
        <f t="shared" si="5"/>
        <v>118.69972089968806</v>
      </c>
      <c r="R10" s="580">
        <f t="shared" si="5"/>
        <v>124.24068297488097</v>
      </c>
      <c r="S10" s="580">
        <f t="shared" si="5"/>
        <v>132.09243145624691</v>
      </c>
      <c r="T10" s="580">
        <f t="shared" si="5"/>
        <v>138.86471843703825</v>
      </c>
      <c r="U10" s="580">
        <f t="shared" si="5"/>
        <v>142.74749630602531</v>
      </c>
      <c r="V10" s="580">
        <f t="shared" si="5"/>
        <v>150.9932687571827</v>
      </c>
      <c r="W10" s="580">
        <f t="shared" si="5"/>
        <v>162.76473485470365</v>
      </c>
      <c r="X10" s="580">
        <f t="shared" si="5"/>
        <v>172.08175997373175</v>
      </c>
      <c r="Y10" s="580">
        <f t="shared" si="5"/>
        <v>180.19619110162535</v>
      </c>
      <c r="Z10" s="580">
        <f t="shared" si="5"/>
        <v>191.59415531111475</v>
      </c>
      <c r="AA10" s="580">
        <f t="shared" si="5"/>
        <v>201.85519619110161</v>
      </c>
      <c r="AB10" s="580">
        <f t="shared" si="5"/>
        <v>208.90247906747658</v>
      </c>
      <c r="AC10" s="580">
        <f t="shared" si="5"/>
        <v>218.82695780659989</v>
      </c>
      <c r="AD10" s="580">
        <f t="shared" si="5"/>
        <v>229.99917911672958</v>
      </c>
      <c r="AE10" s="580">
        <f t="shared" si="3"/>
        <v>247.41421769824331</v>
      </c>
      <c r="AF10" s="580">
        <f t="shared" si="3"/>
        <v>264.15613199802988</v>
      </c>
      <c r="AG10" s="580">
        <f t="shared" si="3"/>
        <v>275.36118863897553</v>
      </c>
      <c r="AH10" s="580">
        <f t="shared" si="3"/>
        <v>282.8599573140699</v>
      </c>
      <c r="AI10" s="580">
        <f t="shared" si="3"/>
        <v>288.79494335905434</v>
      </c>
      <c r="AJ10" s="580">
        <f t="shared" si="3"/>
        <v>298.11196847808242</v>
      </c>
      <c r="AK10" s="580">
        <f t="shared" si="3"/>
        <v>307.77786898703005</v>
      </c>
      <c r="AL10" s="580">
        <f t="shared" si="3"/>
        <v>318.94188146445572</v>
      </c>
      <c r="AM10" s="580">
        <f t="shared" si="3"/>
        <v>324.68395994089639</v>
      </c>
      <c r="AN10" s="581">
        <f t="shared" si="3"/>
        <v>327.00705959612543</v>
      </c>
      <c r="AO10" s="580">
        <f t="shared" si="3"/>
        <v>334.65769167624364</v>
      </c>
      <c r="AP10" s="574"/>
      <c r="AQ10" s="646">
        <f t="shared" si="0"/>
        <v>2.3395923285470355E-2</v>
      </c>
      <c r="AR10" s="647">
        <f t="shared" si="1"/>
        <v>2.4313184525755149E-2</v>
      </c>
      <c r="AS10" s="574"/>
      <c r="AU10" s="574"/>
      <c r="AV10" s="574"/>
      <c r="AX10" s="575"/>
    </row>
    <row r="11" spans="1:50" ht="15.75" customHeight="1" x14ac:dyDescent="0.2">
      <c r="A11" s="568" t="s">
        <v>191</v>
      </c>
      <c r="B11" s="580">
        <f t="shared" si="2"/>
        <v>31.822097781606718</v>
      </c>
      <c r="C11" s="580">
        <f t="shared" si="2"/>
        <v>37.780888793165339</v>
      </c>
      <c r="D11" s="580">
        <f t="shared" si="2"/>
        <v>44.016081556464933</v>
      </c>
      <c r="E11" s="580">
        <f t="shared" si="2"/>
        <v>51.080479574987436</v>
      </c>
      <c r="F11" s="580">
        <f t="shared" si="2"/>
        <v>60.173020317323576</v>
      </c>
      <c r="G11" s="580">
        <f t="shared" si="2"/>
        <v>67.011271448058011</v>
      </c>
      <c r="H11" s="580">
        <f t="shared" si="2"/>
        <v>73.020317323569529</v>
      </c>
      <c r="I11" s="580">
        <f t="shared" si="2"/>
        <v>77.528896546772913</v>
      </c>
      <c r="J11" s="580">
        <f t="shared" si="2"/>
        <v>81.463134467657412</v>
      </c>
      <c r="K11" s="580">
        <f t="shared" si="2"/>
        <v>86.309139205973153</v>
      </c>
      <c r="L11" s="580">
        <f t="shared" si="2"/>
        <v>89.116232321056785</v>
      </c>
      <c r="M11" s="580">
        <f t="shared" ref="M11" si="6">M7*$N11/$N7</f>
        <v>94.884772776222277</v>
      </c>
      <c r="N11" s="580">
        <v>100</v>
      </c>
      <c r="O11" s="580">
        <f t="shared" si="5"/>
        <v>104.73472611099145</v>
      </c>
      <c r="P11" s="580">
        <f t="shared" si="3"/>
        <v>111.13863163184722</v>
      </c>
      <c r="Q11" s="580">
        <f t="shared" si="3"/>
        <v>119.34812262186803</v>
      </c>
      <c r="R11" s="580">
        <f t="shared" si="3"/>
        <v>123.69157872065473</v>
      </c>
      <c r="S11" s="580">
        <f t="shared" si="3"/>
        <v>131.11135041998708</v>
      </c>
      <c r="T11" s="580">
        <f t="shared" si="3"/>
        <v>134.76200732285162</v>
      </c>
      <c r="U11" s="580">
        <f t="shared" si="3"/>
        <v>136.74348481585182</v>
      </c>
      <c r="V11" s="580">
        <f t="shared" si="3"/>
        <v>140.44798621580873</v>
      </c>
      <c r="W11" s="580">
        <f t="shared" si="3"/>
        <v>145.02117883552302</v>
      </c>
      <c r="X11" s="580">
        <f t="shared" si="3"/>
        <v>151.09124847440592</v>
      </c>
      <c r="Y11" s="580">
        <f t="shared" si="3"/>
        <v>156.88132672840834</v>
      </c>
      <c r="Z11" s="580">
        <f t="shared" si="3"/>
        <v>163.91700768181494</v>
      </c>
      <c r="AA11" s="580">
        <f t="shared" si="3"/>
        <v>170.81628257592072</v>
      </c>
      <c r="AB11" s="580">
        <f t="shared" si="3"/>
        <v>176.27252494795033</v>
      </c>
      <c r="AC11" s="580">
        <f t="shared" si="3"/>
        <v>184.00100509727903</v>
      </c>
      <c r="AD11" s="580">
        <f t="shared" si="3"/>
        <v>187.98190824897696</v>
      </c>
      <c r="AE11" s="580">
        <f t="shared" si="3"/>
        <v>192.07050039485964</v>
      </c>
      <c r="AF11" s="580">
        <f t="shared" si="3"/>
        <v>196.50369732213366</v>
      </c>
      <c r="AG11" s="580">
        <f t="shared" si="3"/>
        <v>206.19570679876514</v>
      </c>
      <c r="AH11" s="580">
        <f t="shared" si="3"/>
        <v>210.96632924115156</v>
      </c>
      <c r="AI11" s="580">
        <f t="shared" si="3"/>
        <v>215.3349127719147</v>
      </c>
      <c r="AJ11" s="580">
        <f t="shared" si="3"/>
        <v>219.19017876373033</v>
      </c>
      <c r="AK11" s="580">
        <f t="shared" si="3"/>
        <v>223.68439945437575</v>
      </c>
      <c r="AL11" s="580">
        <f t="shared" si="3"/>
        <v>229.63601119965537</v>
      </c>
      <c r="AM11" s="580">
        <f t="shared" si="3"/>
        <v>232.02311723741832</v>
      </c>
      <c r="AN11" s="581">
        <f t="shared" si="3"/>
        <v>233.76767894321202</v>
      </c>
      <c r="AO11" s="580">
        <f t="shared" si="3"/>
        <v>238.26548926699692</v>
      </c>
      <c r="AP11" s="574"/>
      <c r="AQ11" s="646">
        <f t="shared" si="0"/>
        <v>1.9240514104079898E-2</v>
      </c>
      <c r="AR11" s="647">
        <f t="shared" si="1"/>
        <v>1.7535837134559751E-2</v>
      </c>
      <c r="AS11" s="574"/>
      <c r="AU11" s="574"/>
      <c r="AV11" s="574"/>
      <c r="AX11" s="575"/>
    </row>
    <row r="12" spans="1:50" ht="15" customHeight="1" x14ac:dyDescent="0.2">
      <c r="A12" s="576" t="s">
        <v>192</v>
      </c>
      <c r="B12" s="582">
        <f t="shared" si="2"/>
        <v>34.173640582239322</v>
      </c>
      <c r="C12" s="582">
        <f t="shared" si="2"/>
        <v>38.825209217467183</v>
      </c>
      <c r="D12" s="582">
        <f t="shared" si="2"/>
        <v>44.914924840360129</v>
      </c>
      <c r="E12" s="582">
        <f t="shared" si="2"/>
        <v>51.966842501883946</v>
      </c>
      <c r="F12" s="582">
        <f t="shared" si="2"/>
        <v>61.214452861619009</v>
      </c>
      <c r="G12" s="582">
        <f t="shared" si="2"/>
        <v>68.182286915480105</v>
      </c>
      <c r="H12" s="582">
        <f t="shared" si="2"/>
        <v>74.462380517986759</v>
      </c>
      <c r="I12" s="582">
        <f t="shared" si="2"/>
        <v>79.611311624955377</v>
      </c>
      <c r="J12" s="582">
        <f t="shared" si="2"/>
        <v>84.683298298496808</v>
      </c>
      <c r="K12" s="582">
        <f t="shared" si="2"/>
        <v>86.982112402332135</v>
      </c>
      <c r="L12" s="582">
        <f t="shared" si="2"/>
        <v>90.27406496648554</v>
      </c>
      <c r="M12" s="582">
        <f t="shared" ref="M12" si="7">M8*$N12/$N8</f>
        <v>94.732082655772828</v>
      </c>
      <c r="N12" s="582">
        <v>100</v>
      </c>
      <c r="O12" s="582">
        <f t="shared" si="5"/>
        <v>105.19890532661722</v>
      </c>
      <c r="P12" s="582">
        <f t="shared" si="3"/>
        <v>111.63526752072345</v>
      </c>
      <c r="Q12" s="582">
        <f t="shared" si="3"/>
        <v>117.80748026811567</v>
      </c>
      <c r="R12" s="582">
        <f t="shared" si="3"/>
        <v>122.20203863086503</v>
      </c>
      <c r="S12" s="582">
        <f t="shared" si="3"/>
        <v>127.98714948637608</v>
      </c>
      <c r="T12" s="582">
        <f t="shared" si="3"/>
        <v>133.26458572958396</v>
      </c>
      <c r="U12" s="582">
        <f t="shared" si="3"/>
        <v>136.37885217943125</v>
      </c>
      <c r="V12" s="582">
        <f t="shared" si="3"/>
        <v>140.65839051283066</v>
      </c>
      <c r="W12" s="582">
        <f t="shared" si="3"/>
        <v>146.01039146472061</v>
      </c>
      <c r="X12" s="582">
        <f t="shared" si="3"/>
        <v>151.54007853091659</v>
      </c>
      <c r="Y12" s="582">
        <f t="shared" si="3"/>
        <v>156.89604569071511</v>
      </c>
      <c r="Z12" s="582">
        <f t="shared" si="3"/>
        <v>164.18593582675604</v>
      </c>
      <c r="AA12" s="582">
        <f t="shared" si="3"/>
        <v>169.86237258557094</v>
      </c>
      <c r="AB12" s="582">
        <f t="shared" si="3"/>
        <v>173.89759251179944</v>
      </c>
      <c r="AC12" s="582">
        <f t="shared" si="3"/>
        <v>179.85166382421767</v>
      </c>
      <c r="AD12" s="582">
        <f t="shared" si="3"/>
        <v>184.77134811406813</v>
      </c>
      <c r="AE12" s="582">
        <f t="shared" si="3"/>
        <v>190.83568000634594</v>
      </c>
      <c r="AF12" s="582">
        <f t="shared" si="3"/>
        <v>195.63003212628408</v>
      </c>
      <c r="AG12" s="582">
        <f t="shared" si="3"/>
        <v>201.5682386070678</v>
      </c>
      <c r="AH12" s="582">
        <f t="shared" si="3"/>
        <v>206.1190655614167</v>
      </c>
      <c r="AI12" s="582">
        <f t="shared" si="3"/>
        <v>209.12545115614961</v>
      </c>
      <c r="AJ12" s="582">
        <f t="shared" si="3"/>
        <v>212.97901876016343</v>
      </c>
      <c r="AK12" s="582">
        <f t="shared" si="3"/>
        <v>216.6445881093087</v>
      </c>
      <c r="AL12" s="582">
        <f t="shared" si="3"/>
        <v>220.91936699321781</v>
      </c>
      <c r="AM12" s="582">
        <f t="shared" si="3"/>
        <v>223.13965018046244</v>
      </c>
      <c r="AN12" s="583">
        <f t="shared" si="3"/>
        <v>225.21635664141513</v>
      </c>
      <c r="AO12" s="582">
        <f t="shared" si="3"/>
        <v>230.14635307182803</v>
      </c>
      <c r="AP12" s="574"/>
      <c r="AQ12" s="646">
        <f t="shared" si="0"/>
        <v>2.1890046104698913E-2</v>
      </c>
      <c r="AR12" s="647">
        <f t="shared" si="1"/>
        <v>1.587634438706953E-2</v>
      </c>
      <c r="AS12" s="574"/>
      <c r="AU12" s="574"/>
      <c r="AV12" s="574"/>
      <c r="AX12" s="575"/>
    </row>
    <row r="13" spans="1:50" ht="33" customHeight="1" x14ac:dyDescent="0.2">
      <c r="A13" s="584" t="s">
        <v>182</v>
      </c>
      <c r="B13" s="584"/>
      <c r="C13" s="584"/>
      <c r="D13" s="584"/>
      <c r="E13" s="584"/>
      <c r="F13" s="584"/>
      <c r="G13" s="584"/>
      <c r="H13" s="584"/>
      <c r="I13" s="584"/>
      <c r="J13" s="584"/>
      <c r="K13" s="584"/>
      <c r="L13" s="584"/>
      <c r="M13" s="584"/>
      <c r="N13" s="584"/>
      <c r="O13" s="584"/>
      <c r="P13" s="584"/>
      <c r="Q13" s="584"/>
      <c r="R13" s="584"/>
      <c r="S13" s="584"/>
      <c r="T13" s="584"/>
      <c r="U13" s="584"/>
      <c r="V13" s="584"/>
      <c r="W13" s="584"/>
      <c r="X13" s="584"/>
      <c r="Y13" s="584"/>
      <c r="Z13" s="584"/>
      <c r="AA13" s="584"/>
      <c r="AN13" s="574"/>
    </row>
    <row r="14" spans="1:50" ht="12.75" customHeight="1" x14ac:dyDescent="0.2">
      <c r="A14" s="585" t="s">
        <v>183</v>
      </c>
      <c r="B14" s="585"/>
      <c r="C14" s="585"/>
      <c r="D14" s="585"/>
      <c r="E14" s="585"/>
      <c r="F14" s="585"/>
      <c r="G14" s="585"/>
      <c r="H14" s="585"/>
      <c r="I14" s="585"/>
      <c r="J14" s="585"/>
      <c r="K14" s="585"/>
      <c r="L14" s="585"/>
      <c r="M14" s="585"/>
      <c r="N14" s="586"/>
      <c r="O14" s="586"/>
      <c r="P14" s="586"/>
      <c r="Q14" s="586"/>
      <c r="R14" s="586"/>
      <c r="S14" s="586"/>
      <c r="T14" s="586"/>
      <c r="U14" s="586"/>
      <c r="V14" s="586"/>
      <c r="W14" s="586"/>
      <c r="X14" s="586"/>
      <c r="Y14" s="586"/>
      <c r="Z14" s="586"/>
      <c r="AA14" s="586"/>
    </row>
    <row r="15" spans="1:50" x14ac:dyDescent="0.2">
      <c r="A15" s="587" t="s">
        <v>184</v>
      </c>
      <c r="B15" s="587"/>
      <c r="C15" s="587"/>
      <c r="D15" s="587"/>
      <c r="E15" s="587"/>
      <c r="F15" s="587"/>
      <c r="G15" s="587"/>
      <c r="H15" s="587"/>
      <c r="I15" s="587"/>
      <c r="J15" s="587"/>
      <c r="K15" s="587"/>
      <c r="L15" s="587"/>
      <c r="M15" s="587"/>
      <c r="N15" s="587"/>
      <c r="O15" s="587"/>
      <c r="P15" s="587"/>
      <c r="Q15" s="587"/>
      <c r="R15" s="587"/>
      <c r="S15" s="587"/>
      <c r="T15" s="587"/>
      <c r="U15" s="587"/>
      <c r="V15" s="587"/>
      <c r="W15" s="587"/>
      <c r="X15" s="587"/>
      <c r="Y15" s="587"/>
      <c r="Z15" s="587"/>
      <c r="AA15" s="587"/>
    </row>
    <row r="16" spans="1:50" x14ac:dyDescent="0.2">
      <c r="A16" s="587" t="s">
        <v>345</v>
      </c>
      <c r="B16" s="587"/>
      <c r="C16" s="587"/>
      <c r="D16" s="587"/>
      <c r="E16" s="587"/>
      <c r="F16" s="587"/>
      <c r="G16" s="587"/>
      <c r="H16" s="587"/>
      <c r="I16" s="587"/>
      <c r="J16" s="587"/>
      <c r="K16" s="587"/>
      <c r="L16" s="587"/>
      <c r="M16" s="587"/>
      <c r="N16" s="587"/>
      <c r="O16" s="587"/>
      <c r="P16" s="587"/>
      <c r="Q16" s="587"/>
      <c r="R16" s="587"/>
      <c r="S16" s="587"/>
      <c r="T16" s="587"/>
      <c r="U16" s="587"/>
      <c r="V16" s="587"/>
      <c r="W16" s="587"/>
      <c r="X16" s="587"/>
      <c r="Y16" s="587"/>
      <c r="Z16" s="587"/>
      <c r="AA16" s="587"/>
    </row>
    <row r="17" spans="1:47" x14ac:dyDescent="0.2">
      <c r="A17" s="587" t="s">
        <v>186</v>
      </c>
      <c r="B17" s="587"/>
      <c r="C17" s="587"/>
      <c r="D17" s="587"/>
      <c r="E17" s="587"/>
      <c r="F17" s="587"/>
      <c r="G17" s="587"/>
      <c r="H17" s="587"/>
      <c r="I17" s="587"/>
      <c r="J17" s="587"/>
      <c r="K17" s="587"/>
      <c r="L17" s="587"/>
      <c r="M17" s="587"/>
      <c r="N17" s="587"/>
      <c r="O17" s="587"/>
      <c r="P17" s="587"/>
      <c r="Q17" s="587"/>
      <c r="R17" s="587"/>
      <c r="S17" s="587"/>
      <c r="T17" s="587"/>
      <c r="U17" s="587"/>
      <c r="V17" s="587"/>
      <c r="W17" s="587"/>
      <c r="X17" s="587"/>
      <c r="Y17" s="587"/>
      <c r="Z17" s="587"/>
      <c r="AA17" s="587"/>
    </row>
    <row r="18" spans="1:47" ht="18" customHeight="1" x14ac:dyDescent="0.25">
      <c r="A18" s="591" t="s">
        <v>379</v>
      </c>
      <c r="B18" s="458"/>
      <c r="C18" s="458"/>
      <c r="D18" s="458"/>
      <c r="E18" s="458"/>
      <c r="F18" s="458"/>
      <c r="G18" s="458"/>
      <c r="H18" s="458"/>
      <c r="I18" s="458"/>
      <c r="J18" s="458"/>
      <c r="K18" s="458"/>
      <c r="L18" s="458"/>
      <c r="M18" s="458"/>
      <c r="N18" s="458"/>
      <c r="O18" s="458"/>
      <c r="P18" s="458"/>
      <c r="Q18" s="458"/>
      <c r="R18" s="458"/>
      <c r="S18" s="458"/>
      <c r="T18" s="458"/>
      <c r="U18" s="458"/>
      <c r="V18" s="458"/>
      <c r="W18" s="458"/>
      <c r="X18" s="454"/>
      <c r="Y18" s="454"/>
      <c r="Z18" s="454"/>
      <c r="AA18" s="455"/>
      <c r="AB18" s="455"/>
      <c r="AC18" s="455"/>
      <c r="AD18" s="455"/>
      <c r="AE18" s="455"/>
      <c r="AF18" s="455"/>
      <c r="AG18" s="455"/>
      <c r="AH18" s="456"/>
      <c r="AI18" s="456"/>
      <c r="AJ18" s="456"/>
      <c r="AK18" s="456"/>
      <c r="AL18" s="455"/>
      <c r="AM18" s="455"/>
      <c r="AN18" s="455"/>
      <c r="AO18" s="455"/>
      <c r="AP18" s="455"/>
      <c r="AQ18" s="455"/>
      <c r="AR18" s="455"/>
      <c r="AS18" s="455"/>
      <c r="AT18" s="455"/>
      <c r="AU18" s="455"/>
    </row>
    <row r="19" spans="1:47" x14ac:dyDescent="0.2">
      <c r="A19" s="731"/>
      <c r="B19" s="731"/>
      <c r="C19" s="731"/>
      <c r="D19" s="731"/>
      <c r="E19" s="731"/>
      <c r="F19" s="731"/>
      <c r="G19" s="731"/>
      <c r="H19" s="731"/>
      <c r="I19" s="731"/>
      <c r="J19" s="731"/>
      <c r="K19" s="731"/>
      <c r="L19" s="731"/>
      <c r="M19" s="731"/>
      <c r="N19" s="731"/>
      <c r="O19" s="731"/>
      <c r="P19" s="731"/>
      <c r="Q19" s="731"/>
      <c r="R19" s="731"/>
      <c r="S19" s="731"/>
      <c r="T19" s="731"/>
      <c r="U19" s="731"/>
      <c r="V19" s="731"/>
      <c r="W19" s="731"/>
      <c r="X19" s="731"/>
      <c r="Y19" s="731"/>
      <c r="Z19" s="731"/>
      <c r="AA19" s="731"/>
      <c r="AH19" s="588"/>
      <c r="AI19" s="588"/>
      <c r="AJ19" s="588"/>
      <c r="AK19" s="588"/>
    </row>
    <row r="20" spans="1:47" x14ac:dyDescent="0.2">
      <c r="AH20" s="589"/>
      <c r="AI20" s="590"/>
      <c r="AJ20" s="590"/>
      <c r="AK20" s="588"/>
    </row>
  </sheetData>
  <mergeCells count="1">
    <mergeCell ref="A19:AA1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
  <sheetViews>
    <sheetView workbookViewId="0">
      <selection sqref="A1:XFD1048576"/>
    </sheetView>
  </sheetViews>
  <sheetFormatPr baseColWidth="10" defaultRowHeight="15" x14ac:dyDescent="0.25"/>
  <cols>
    <col min="1" max="16384" width="11.42578125" style="3"/>
  </cols>
  <sheetData>
    <row r="1" spans="1:1" x14ac:dyDescent="0.25">
      <c r="A1" s="3" t="s">
        <v>155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6" sqref="A6"/>
    </sheetView>
  </sheetViews>
  <sheetFormatPr baseColWidth="10" defaultRowHeight="15" x14ac:dyDescent="0.25"/>
  <cols>
    <col min="1" max="16384" width="11.42578125" style="3"/>
  </cols>
  <sheetData>
    <row r="1" spans="1:2" x14ac:dyDescent="0.25">
      <c r="A1" s="3" t="s">
        <v>146</v>
      </c>
    </row>
    <row r="2" spans="1:2" x14ac:dyDescent="0.25">
      <c r="A2" s="3" t="s">
        <v>138</v>
      </c>
    </row>
    <row r="3" spans="1:2" x14ac:dyDescent="0.25">
      <c r="A3" s="3" t="s">
        <v>139</v>
      </c>
    </row>
    <row r="4" spans="1:2" x14ac:dyDescent="0.25">
      <c r="B4" s="30" t="s">
        <v>163</v>
      </c>
    </row>
    <row r="6" spans="1:2" ht="31.5" x14ac:dyDescent="0.25">
      <c r="A6" s="467" t="s">
        <v>371</v>
      </c>
    </row>
  </sheetData>
  <hyperlinks>
    <hyperlink ref="B4" r:id="rId1"/>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workbookViewId="0">
      <pane xSplit="1" ySplit="3" topLeftCell="B10" activePane="bottomRight" state="frozen"/>
      <selection activeCell="Y27" sqref="Y27"/>
      <selection pane="topRight" activeCell="Y27" sqref="Y27"/>
      <selection pane="bottomLeft" activeCell="Y27" sqref="Y27"/>
      <selection pane="bottomRight" activeCell="A22" sqref="A22"/>
    </sheetView>
  </sheetViews>
  <sheetFormatPr baseColWidth="10" defaultRowHeight="12.75" x14ac:dyDescent="0.25"/>
  <cols>
    <col min="1" max="1" width="29.42578125" style="626" customWidth="1"/>
    <col min="2" max="7" width="12.7109375" style="626" customWidth="1"/>
    <col min="8" max="9" width="15.7109375" style="626" customWidth="1"/>
    <col min="10" max="236" width="11.42578125" style="626"/>
    <col min="237" max="237" width="13.7109375" style="626" customWidth="1"/>
    <col min="238" max="238" width="8.5703125" style="626" bestFit="1" customWidth="1"/>
    <col min="239" max="239" width="6.5703125" style="626" customWidth="1"/>
    <col min="240" max="241" width="7.85546875" style="626" bestFit="1" customWidth="1"/>
    <col min="242" max="243" width="7.7109375" style="626" customWidth="1"/>
    <col min="244" max="244" width="8.140625" style="626" customWidth="1"/>
    <col min="245" max="245" width="7.85546875" style="626" bestFit="1" customWidth="1"/>
    <col min="246" max="246" width="8.5703125" style="626" bestFit="1" customWidth="1"/>
    <col min="247" max="247" width="7.85546875" style="626" bestFit="1" customWidth="1"/>
    <col min="248" max="248" width="8.5703125" style="626" bestFit="1" customWidth="1"/>
    <col min="249" max="249" width="7.85546875" style="626" bestFit="1" customWidth="1"/>
    <col min="250" max="250" width="8.5703125" style="626" bestFit="1" customWidth="1"/>
    <col min="251" max="251" width="8.42578125" style="626" bestFit="1" customWidth="1"/>
    <col min="252" max="252" width="10" style="626" bestFit="1" customWidth="1"/>
    <col min="253" max="492" width="11.42578125" style="626"/>
    <col min="493" max="493" width="13.7109375" style="626" customWidth="1"/>
    <col min="494" max="494" width="8.5703125" style="626" bestFit="1" customWidth="1"/>
    <col min="495" max="495" width="6.5703125" style="626" customWidth="1"/>
    <col min="496" max="497" width="7.85546875" style="626" bestFit="1" customWidth="1"/>
    <col min="498" max="499" width="7.7109375" style="626" customWidth="1"/>
    <col min="500" max="500" width="8.140625" style="626" customWidth="1"/>
    <col min="501" max="501" width="7.85546875" style="626" bestFit="1" customWidth="1"/>
    <col min="502" max="502" width="8.5703125" style="626" bestFit="1" customWidth="1"/>
    <col min="503" max="503" width="7.85546875" style="626" bestFit="1" customWidth="1"/>
    <col min="504" max="504" width="8.5703125" style="626" bestFit="1" customWidth="1"/>
    <col min="505" max="505" width="7.85546875" style="626" bestFit="1" customWidth="1"/>
    <col min="506" max="506" width="8.5703125" style="626" bestFit="1" customWidth="1"/>
    <col min="507" max="507" width="8.42578125" style="626" bestFit="1" customWidth="1"/>
    <col min="508" max="508" width="10" style="626" bestFit="1" customWidth="1"/>
    <col min="509" max="748" width="11.42578125" style="626"/>
    <col min="749" max="749" width="13.7109375" style="626" customWidth="1"/>
    <col min="750" max="750" width="8.5703125" style="626" bestFit="1" customWidth="1"/>
    <col min="751" max="751" width="6.5703125" style="626" customWidth="1"/>
    <col min="752" max="753" width="7.85546875" style="626" bestFit="1" customWidth="1"/>
    <col min="754" max="755" width="7.7109375" style="626" customWidth="1"/>
    <col min="756" max="756" width="8.140625" style="626" customWidth="1"/>
    <col min="757" max="757" width="7.85546875" style="626" bestFit="1" customWidth="1"/>
    <col min="758" max="758" width="8.5703125" style="626" bestFit="1" customWidth="1"/>
    <col min="759" max="759" width="7.85546875" style="626" bestFit="1" customWidth="1"/>
    <col min="760" max="760" width="8.5703125" style="626" bestFit="1" customWidth="1"/>
    <col min="761" max="761" width="7.85546875" style="626" bestFit="1" customWidth="1"/>
    <col min="762" max="762" width="8.5703125" style="626" bestFit="1" customWidth="1"/>
    <col min="763" max="763" width="8.42578125" style="626" bestFit="1" customWidth="1"/>
    <col min="764" max="764" width="10" style="626" bestFit="1" customWidth="1"/>
    <col min="765" max="1004" width="11.42578125" style="626"/>
    <col min="1005" max="1005" width="13.7109375" style="626" customWidth="1"/>
    <col min="1006" max="1006" width="8.5703125" style="626" bestFit="1" customWidth="1"/>
    <col min="1007" max="1007" width="6.5703125" style="626" customWidth="1"/>
    <col min="1008" max="1009" width="7.85546875" style="626" bestFit="1" customWidth="1"/>
    <col min="1010" max="1011" width="7.7109375" style="626" customWidth="1"/>
    <col min="1012" max="1012" width="8.140625" style="626" customWidth="1"/>
    <col min="1013" max="1013" width="7.85546875" style="626" bestFit="1" customWidth="1"/>
    <col min="1014" max="1014" width="8.5703125" style="626" bestFit="1" customWidth="1"/>
    <col min="1015" max="1015" width="7.85546875" style="626" bestFit="1" customWidth="1"/>
    <col min="1016" max="1016" width="8.5703125" style="626" bestFit="1" customWidth="1"/>
    <col min="1017" max="1017" width="7.85546875" style="626" bestFit="1" customWidth="1"/>
    <col min="1018" max="1018" width="8.5703125" style="626" bestFit="1" customWidth="1"/>
    <col min="1019" max="1019" width="8.42578125" style="626" bestFit="1" customWidth="1"/>
    <col min="1020" max="1020" width="10" style="626" bestFit="1" customWidth="1"/>
    <col min="1021" max="1260" width="11.42578125" style="626"/>
    <col min="1261" max="1261" width="13.7109375" style="626" customWidth="1"/>
    <col min="1262" max="1262" width="8.5703125" style="626" bestFit="1" customWidth="1"/>
    <col min="1263" max="1263" width="6.5703125" style="626" customWidth="1"/>
    <col min="1264" max="1265" width="7.85546875" style="626" bestFit="1" customWidth="1"/>
    <col min="1266" max="1267" width="7.7109375" style="626" customWidth="1"/>
    <col min="1268" max="1268" width="8.140625" style="626" customWidth="1"/>
    <col min="1269" max="1269" width="7.85546875" style="626" bestFit="1" customWidth="1"/>
    <col min="1270" max="1270" width="8.5703125" style="626" bestFit="1" customWidth="1"/>
    <col min="1271" max="1271" width="7.85546875" style="626" bestFit="1" customWidth="1"/>
    <col min="1272" max="1272" width="8.5703125" style="626" bestFit="1" customWidth="1"/>
    <col min="1273" max="1273" width="7.85546875" style="626" bestFit="1" customWidth="1"/>
    <col min="1274" max="1274" width="8.5703125" style="626" bestFit="1" customWidth="1"/>
    <col min="1275" max="1275" width="8.42578125" style="626" bestFit="1" customWidth="1"/>
    <col min="1276" max="1276" width="10" style="626" bestFit="1" customWidth="1"/>
    <col min="1277" max="1516" width="11.42578125" style="626"/>
    <col min="1517" max="1517" width="13.7109375" style="626" customWidth="1"/>
    <col min="1518" max="1518" width="8.5703125" style="626" bestFit="1" customWidth="1"/>
    <col min="1519" max="1519" width="6.5703125" style="626" customWidth="1"/>
    <col min="1520" max="1521" width="7.85546875" style="626" bestFit="1" customWidth="1"/>
    <col min="1522" max="1523" width="7.7109375" style="626" customWidth="1"/>
    <col min="1524" max="1524" width="8.140625" style="626" customWidth="1"/>
    <col min="1525" max="1525" width="7.85546875" style="626" bestFit="1" customWidth="1"/>
    <col min="1526" max="1526" width="8.5703125" style="626" bestFit="1" customWidth="1"/>
    <col min="1527" max="1527" width="7.85546875" style="626" bestFit="1" customWidth="1"/>
    <col min="1528" max="1528" width="8.5703125" style="626" bestFit="1" customWidth="1"/>
    <col min="1529" max="1529" width="7.85546875" style="626" bestFit="1" customWidth="1"/>
    <col min="1530" max="1530" width="8.5703125" style="626" bestFit="1" customWidth="1"/>
    <col min="1531" max="1531" width="8.42578125" style="626" bestFit="1" customWidth="1"/>
    <col min="1532" max="1532" width="10" style="626" bestFit="1" customWidth="1"/>
    <col min="1533" max="1772" width="11.42578125" style="626"/>
    <col min="1773" max="1773" width="13.7109375" style="626" customWidth="1"/>
    <col min="1774" max="1774" width="8.5703125" style="626" bestFit="1" customWidth="1"/>
    <col min="1775" max="1775" width="6.5703125" style="626" customWidth="1"/>
    <col min="1776" max="1777" width="7.85546875" style="626" bestFit="1" customWidth="1"/>
    <col min="1778" max="1779" width="7.7109375" style="626" customWidth="1"/>
    <col min="1780" max="1780" width="8.140625" style="626" customWidth="1"/>
    <col min="1781" max="1781" width="7.85546875" style="626" bestFit="1" customWidth="1"/>
    <col min="1782" max="1782" width="8.5703125" style="626" bestFit="1" customWidth="1"/>
    <col min="1783" max="1783" width="7.85546875" style="626" bestFit="1" customWidth="1"/>
    <col min="1784" max="1784" width="8.5703125" style="626" bestFit="1" customWidth="1"/>
    <col min="1785" max="1785" width="7.85546875" style="626" bestFit="1" customWidth="1"/>
    <col min="1786" max="1786" width="8.5703125" style="626" bestFit="1" customWidth="1"/>
    <col min="1787" max="1787" width="8.42578125" style="626" bestFit="1" customWidth="1"/>
    <col min="1788" max="1788" width="10" style="626" bestFit="1" customWidth="1"/>
    <col min="1789" max="2028" width="11.42578125" style="626"/>
    <col min="2029" max="2029" width="13.7109375" style="626" customWidth="1"/>
    <col min="2030" max="2030" width="8.5703125" style="626" bestFit="1" customWidth="1"/>
    <col min="2031" max="2031" width="6.5703125" style="626" customWidth="1"/>
    <col min="2032" max="2033" width="7.85546875" style="626" bestFit="1" customWidth="1"/>
    <col min="2034" max="2035" width="7.7109375" style="626" customWidth="1"/>
    <col min="2036" max="2036" width="8.140625" style="626" customWidth="1"/>
    <col min="2037" max="2037" width="7.85546875" style="626" bestFit="1" customWidth="1"/>
    <col min="2038" max="2038" width="8.5703125" style="626" bestFit="1" customWidth="1"/>
    <col min="2039" max="2039" width="7.85546875" style="626" bestFit="1" customWidth="1"/>
    <col min="2040" max="2040" width="8.5703125" style="626" bestFit="1" customWidth="1"/>
    <col min="2041" max="2041" width="7.85546875" style="626" bestFit="1" customWidth="1"/>
    <col min="2042" max="2042" width="8.5703125" style="626" bestFit="1" customWidth="1"/>
    <col min="2043" max="2043" width="8.42578125" style="626" bestFit="1" customWidth="1"/>
    <col min="2044" max="2044" width="10" style="626" bestFit="1" customWidth="1"/>
    <col min="2045" max="2284" width="11.42578125" style="626"/>
    <col min="2285" max="2285" width="13.7109375" style="626" customWidth="1"/>
    <col min="2286" max="2286" width="8.5703125" style="626" bestFit="1" customWidth="1"/>
    <col min="2287" max="2287" width="6.5703125" style="626" customWidth="1"/>
    <col min="2288" max="2289" width="7.85546875" style="626" bestFit="1" customWidth="1"/>
    <col min="2290" max="2291" width="7.7109375" style="626" customWidth="1"/>
    <col min="2292" max="2292" width="8.140625" style="626" customWidth="1"/>
    <col min="2293" max="2293" width="7.85546875" style="626" bestFit="1" customWidth="1"/>
    <col min="2294" max="2294" width="8.5703125" style="626" bestFit="1" customWidth="1"/>
    <col min="2295" max="2295" width="7.85546875" style="626" bestFit="1" customWidth="1"/>
    <col min="2296" max="2296" width="8.5703125" style="626" bestFit="1" customWidth="1"/>
    <col min="2297" max="2297" width="7.85546875" style="626" bestFit="1" customWidth="1"/>
    <col min="2298" max="2298" width="8.5703125" style="626" bestFit="1" customWidth="1"/>
    <col min="2299" max="2299" width="8.42578125" style="626" bestFit="1" customWidth="1"/>
    <col min="2300" max="2300" width="10" style="626" bestFit="1" customWidth="1"/>
    <col min="2301" max="2540" width="11.42578125" style="626"/>
    <col min="2541" max="2541" width="13.7109375" style="626" customWidth="1"/>
    <col min="2542" max="2542" width="8.5703125" style="626" bestFit="1" customWidth="1"/>
    <col min="2543" max="2543" width="6.5703125" style="626" customWidth="1"/>
    <col min="2544" max="2545" width="7.85546875" style="626" bestFit="1" customWidth="1"/>
    <col min="2546" max="2547" width="7.7109375" style="626" customWidth="1"/>
    <col min="2548" max="2548" width="8.140625" style="626" customWidth="1"/>
    <col min="2549" max="2549" width="7.85546875" style="626" bestFit="1" customWidth="1"/>
    <col min="2550" max="2550" width="8.5703125" style="626" bestFit="1" customWidth="1"/>
    <col min="2551" max="2551" width="7.85546875" style="626" bestFit="1" customWidth="1"/>
    <col min="2552" max="2552" width="8.5703125" style="626" bestFit="1" customWidth="1"/>
    <col min="2553" max="2553" width="7.85546875" style="626" bestFit="1" customWidth="1"/>
    <col min="2554" max="2554" width="8.5703125" style="626" bestFit="1" customWidth="1"/>
    <col min="2555" max="2555" width="8.42578125" style="626" bestFit="1" customWidth="1"/>
    <col min="2556" max="2556" width="10" style="626" bestFit="1" customWidth="1"/>
    <col min="2557" max="2796" width="11.42578125" style="626"/>
    <col min="2797" max="2797" width="13.7109375" style="626" customWidth="1"/>
    <col min="2798" max="2798" width="8.5703125" style="626" bestFit="1" customWidth="1"/>
    <col min="2799" max="2799" width="6.5703125" style="626" customWidth="1"/>
    <col min="2800" max="2801" width="7.85546875" style="626" bestFit="1" customWidth="1"/>
    <col min="2802" max="2803" width="7.7109375" style="626" customWidth="1"/>
    <col min="2804" max="2804" width="8.140625" style="626" customWidth="1"/>
    <col min="2805" max="2805" width="7.85546875" style="626" bestFit="1" customWidth="1"/>
    <col min="2806" max="2806" width="8.5703125" style="626" bestFit="1" customWidth="1"/>
    <col min="2807" max="2807" width="7.85546875" style="626" bestFit="1" customWidth="1"/>
    <col min="2808" max="2808" width="8.5703125" style="626" bestFit="1" customWidth="1"/>
    <col min="2809" max="2809" width="7.85546875" style="626" bestFit="1" customWidth="1"/>
    <col min="2810" max="2810" width="8.5703125" style="626" bestFit="1" customWidth="1"/>
    <col min="2811" max="2811" width="8.42578125" style="626" bestFit="1" customWidth="1"/>
    <col min="2812" max="2812" width="10" style="626" bestFit="1" customWidth="1"/>
    <col min="2813" max="3052" width="11.42578125" style="626"/>
    <col min="3053" max="3053" width="13.7109375" style="626" customWidth="1"/>
    <col min="3054" max="3054" width="8.5703125" style="626" bestFit="1" customWidth="1"/>
    <col min="3055" max="3055" width="6.5703125" style="626" customWidth="1"/>
    <col min="3056" max="3057" width="7.85546875" style="626" bestFit="1" customWidth="1"/>
    <col min="3058" max="3059" width="7.7109375" style="626" customWidth="1"/>
    <col min="3060" max="3060" width="8.140625" style="626" customWidth="1"/>
    <col min="3061" max="3061" width="7.85546875" style="626" bestFit="1" customWidth="1"/>
    <col min="3062" max="3062" width="8.5703125" style="626" bestFit="1" customWidth="1"/>
    <col min="3063" max="3063" width="7.85546875" style="626" bestFit="1" customWidth="1"/>
    <col min="3064" max="3064" width="8.5703125" style="626" bestFit="1" customWidth="1"/>
    <col min="3065" max="3065" width="7.85546875" style="626" bestFit="1" customWidth="1"/>
    <col min="3066" max="3066" width="8.5703125" style="626" bestFit="1" customWidth="1"/>
    <col min="3067" max="3067" width="8.42578125" style="626" bestFit="1" customWidth="1"/>
    <col min="3068" max="3068" width="10" style="626" bestFit="1" customWidth="1"/>
    <col min="3069" max="3308" width="11.42578125" style="626"/>
    <col min="3309" max="3309" width="13.7109375" style="626" customWidth="1"/>
    <col min="3310" max="3310" width="8.5703125" style="626" bestFit="1" customWidth="1"/>
    <col min="3311" max="3311" width="6.5703125" style="626" customWidth="1"/>
    <col min="3312" max="3313" width="7.85546875" style="626" bestFit="1" customWidth="1"/>
    <col min="3314" max="3315" width="7.7109375" style="626" customWidth="1"/>
    <col min="3316" max="3316" width="8.140625" style="626" customWidth="1"/>
    <col min="3317" max="3317" width="7.85546875" style="626" bestFit="1" customWidth="1"/>
    <col min="3318" max="3318" width="8.5703125" style="626" bestFit="1" customWidth="1"/>
    <col min="3319" max="3319" width="7.85546875" style="626" bestFit="1" customWidth="1"/>
    <col min="3320" max="3320" width="8.5703125" style="626" bestFit="1" customWidth="1"/>
    <col min="3321" max="3321" width="7.85546875" style="626" bestFit="1" customWidth="1"/>
    <col min="3322" max="3322" width="8.5703125" style="626" bestFit="1" customWidth="1"/>
    <col min="3323" max="3323" width="8.42578125" style="626" bestFit="1" customWidth="1"/>
    <col min="3324" max="3324" width="10" style="626" bestFit="1" customWidth="1"/>
    <col min="3325" max="3564" width="11.42578125" style="626"/>
    <col min="3565" max="3565" width="13.7109375" style="626" customWidth="1"/>
    <col min="3566" max="3566" width="8.5703125" style="626" bestFit="1" customWidth="1"/>
    <col min="3567" max="3567" width="6.5703125" style="626" customWidth="1"/>
    <col min="3568" max="3569" width="7.85546875" style="626" bestFit="1" customWidth="1"/>
    <col min="3570" max="3571" width="7.7109375" style="626" customWidth="1"/>
    <col min="3572" max="3572" width="8.140625" style="626" customWidth="1"/>
    <col min="3573" max="3573" width="7.85546875" style="626" bestFit="1" customWidth="1"/>
    <col min="3574" max="3574" width="8.5703125" style="626" bestFit="1" customWidth="1"/>
    <col min="3575" max="3575" width="7.85546875" style="626" bestFit="1" customWidth="1"/>
    <col min="3576" max="3576" width="8.5703125" style="626" bestFit="1" customWidth="1"/>
    <col min="3577" max="3577" width="7.85546875" style="626" bestFit="1" customWidth="1"/>
    <col min="3578" max="3578" width="8.5703125" style="626" bestFit="1" customWidth="1"/>
    <col min="3579" max="3579" width="8.42578125" style="626" bestFit="1" customWidth="1"/>
    <col min="3580" max="3580" width="10" style="626" bestFit="1" customWidth="1"/>
    <col min="3581" max="3820" width="11.42578125" style="626"/>
    <col min="3821" max="3821" width="13.7109375" style="626" customWidth="1"/>
    <col min="3822" max="3822" width="8.5703125" style="626" bestFit="1" customWidth="1"/>
    <col min="3823" max="3823" width="6.5703125" style="626" customWidth="1"/>
    <col min="3824" max="3825" width="7.85546875" style="626" bestFit="1" customWidth="1"/>
    <col min="3826" max="3827" width="7.7109375" style="626" customWidth="1"/>
    <col min="3828" max="3828" width="8.140625" style="626" customWidth="1"/>
    <col min="3829" max="3829" width="7.85546875" style="626" bestFit="1" customWidth="1"/>
    <col min="3830" max="3830" width="8.5703125" style="626" bestFit="1" customWidth="1"/>
    <col min="3831" max="3831" width="7.85546875" style="626" bestFit="1" customWidth="1"/>
    <col min="3832" max="3832" width="8.5703125" style="626" bestFit="1" customWidth="1"/>
    <col min="3833" max="3833" width="7.85546875" style="626" bestFit="1" customWidth="1"/>
    <col min="3834" max="3834" width="8.5703125" style="626" bestFit="1" customWidth="1"/>
    <col min="3835" max="3835" width="8.42578125" style="626" bestFit="1" customWidth="1"/>
    <col min="3836" max="3836" width="10" style="626" bestFit="1" customWidth="1"/>
    <col min="3837" max="4076" width="11.42578125" style="626"/>
    <col min="4077" max="4077" width="13.7109375" style="626" customWidth="1"/>
    <col min="4078" max="4078" width="8.5703125" style="626" bestFit="1" customWidth="1"/>
    <col min="4079" max="4079" width="6.5703125" style="626" customWidth="1"/>
    <col min="4080" max="4081" width="7.85546875" style="626" bestFit="1" customWidth="1"/>
    <col min="4082" max="4083" width="7.7109375" style="626" customWidth="1"/>
    <col min="4084" max="4084" width="8.140625" style="626" customWidth="1"/>
    <col min="4085" max="4085" width="7.85546875" style="626" bestFit="1" customWidth="1"/>
    <col min="4086" max="4086" width="8.5703125" style="626" bestFit="1" customWidth="1"/>
    <col min="4087" max="4087" width="7.85546875" style="626" bestFit="1" customWidth="1"/>
    <col min="4088" max="4088" width="8.5703125" style="626" bestFit="1" customWidth="1"/>
    <col min="4089" max="4089" width="7.85546875" style="626" bestFit="1" customWidth="1"/>
    <col min="4090" max="4090" width="8.5703125" style="626" bestFit="1" customWidth="1"/>
    <col min="4091" max="4091" width="8.42578125" style="626" bestFit="1" customWidth="1"/>
    <col min="4092" max="4092" width="10" style="626" bestFit="1" customWidth="1"/>
    <col min="4093" max="4332" width="11.42578125" style="626"/>
    <col min="4333" max="4333" width="13.7109375" style="626" customWidth="1"/>
    <col min="4334" max="4334" width="8.5703125" style="626" bestFit="1" customWidth="1"/>
    <col min="4335" max="4335" width="6.5703125" style="626" customWidth="1"/>
    <col min="4336" max="4337" width="7.85546875" style="626" bestFit="1" customWidth="1"/>
    <col min="4338" max="4339" width="7.7109375" style="626" customWidth="1"/>
    <col min="4340" max="4340" width="8.140625" style="626" customWidth="1"/>
    <col min="4341" max="4341" width="7.85546875" style="626" bestFit="1" customWidth="1"/>
    <col min="4342" max="4342" width="8.5703125" style="626" bestFit="1" customWidth="1"/>
    <col min="4343" max="4343" width="7.85546875" style="626" bestFit="1" customWidth="1"/>
    <col min="4344" max="4344" width="8.5703125" style="626" bestFit="1" customWidth="1"/>
    <col min="4345" max="4345" width="7.85546875" style="626" bestFit="1" customWidth="1"/>
    <col min="4346" max="4346" width="8.5703125" style="626" bestFit="1" customWidth="1"/>
    <col min="4347" max="4347" width="8.42578125" style="626" bestFit="1" customWidth="1"/>
    <col min="4348" max="4348" width="10" style="626" bestFit="1" customWidth="1"/>
    <col min="4349" max="4588" width="11.42578125" style="626"/>
    <col min="4589" max="4589" width="13.7109375" style="626" customWidth="1"/>
    <col min="4590" max="4590" width="8.5703125" style="626" bestFit="1" customWidth="1"/>
    <col min="4591" max="4591" width="6.5703125" style="626" customWidth="1"/>
    <col min="4592" max="4593" width="7.85546875" style="626" bestFit="1" customWidth="1"/>
    <col min="4594" max="4595" width="7.7109375" style="626" customWidth="1"/>
    <col min="4596" max="4596" width="8.140625" style="626" customWidth="1"/>
    <col min="4597" max="4597" width="7.85546875" style="626" bestFit="1" customWidth="1"/>
    <col min="4598" max="4598" width="8.5703125" style="626" bestFit="1" customWidth="1"/>
    <col min="4599" max="4599" width="7.85546875" style="626" bestFit="1" customWidth="1"/>
    <col min="4600" max="4600" width="8.5703125" style="626" bestFit="1" customWidth="1"/>
    <col min="4601" max="4601" width="7.85546875" style="626" bestFit="1" customWidth="1"/>
    <col min="4602" max="4602" width="8.5703125" style="626" bestFit="1" customWidth="1"/>
    <col min="4603" max="4603" width="8.42578125" style="626" bestFit="1" customWidth="1"/>
    <col min="4604" max="4604" width="10" style="626" bestFit="1" customWidth="1"/>
    <col min="4605" max="4844" width="11.42578125" style="626"/>
    <col min="4845" max="4845" width="13.7109375" style="626" customWidth="1"/>
    <col min="4846" max="4846" width="8.5703125" style="626" bestFit="1" customWidth="1"/>
    <col min="4847" max="4847" width="6.5703125" style="626" customWidth="1"/>
    <col min="4848" max="4849" width="7.85546875" style="626" bestFit="1" customWidth="1"/>
    <col min="4850" max="4851" width="7.7109375" style="626" customWidth="1"/>
    <col min="4852" max="4852" width="8.140625" style="626" customWidth="1"/>
    <col min="4853" max="4853" width="7.85546875" style="626" bestFit="1" customWidth="1"/>
    <col min="4854" max="4854" width="8.5703125" style="626" bestFit="1" customWidth="1"/>
    <col min="4855" max="4855" width="7.85546875" style="626" bestFit="1" customWidth="1"/>
    <col min="4856" max="4856" width="8.5703125" style="626" bestFit="1" customWidth="1"/>
    <col min="4857" max="4857" width="7.85546875" style="626" bestFit="1" customWidth="1"/>
    <col min="4858" max="4858" width="8.5703125" style="626" bestFit="1" customWidth="1"/>
    <col min="4859" max="4859" width="8.42578125" style="626" bestFit="1" customWidth="1"/>
    <col min="4860" max="4860" width="10" style="626" bestFit="1" customWidth="1"/>
    <col min="4861" max="5100" width="11.42578125" style="626"/>
    <col min="5101" max="5101" width="13.7109375" style="626" customWidth="1"/>
    <col min="5102" max="5102" width="8.5703125" style="626" bestFit="1" customWidth="1"/>
    <col min="5103" max="5103" width="6.5703125" style="626" customWidth="1"/>
    <col min="5104" max="5105" width="7.85546875" style="626" bestFit="1" customWidth="1"/>
    <col min="5106" max="5107" width="7.7109375" style="626" customWidth="1"/>
    <col min="5108" max="5108" width="8.140625" style="626" customWidth="1"/>
    <col min="5109" max="5109" width="7.85546875" style="626" bestFit="1" customWidth="1"/>
    <col min="5110" max="5110" width="8.5703125" style="626" bestFit="1" customWidth="1"/>
    <col min="5111" max="5111" width="7.85546875" style="626" bestFit="1" customWidth="1"/>
    <col min="5112" max="5112" width="8.5703125" style="626" bestFit="1" customWidth="1"/>
    <col min="5113" max="5113" width="7.85546875" style="626" bestFit="1" customWidth="1"/>
    <col min="5114" max="5114" width="8.5703125" style="626" bestFit="1" customWidth="1"/>
    <col min="5115" max="5115" width="8.42578125" style="626" bestFit="1" customWidth="1"/>
    <col min="5116" max="5116" width="10" style="626" bestFit="1" customWidth="1"/>
    <col min="5117" max="5356" width="11.42578125" style="626"/>
    <col min="5357" max="5357" width="13.7109375" style="626" customWidth="1"/>
    <col min="5358" max="5358" width="8.5703125" style="626" bestFit="1" customWidth="1"/>
    <col min="5359" max="5359" width="6.5703125" style="626" customWidth="1"/>
    <col min="5360" max="5361" width="7.85546875" style="626" bestFit="1" customWidth="1"/>
    <col min="5362" max="5363" width="7.7109375" style="626" customWidth="1"/>
    <col min="5364" max="5364" width="8.140625" style="626" customWidth="1"/>
    <col min="5365" max="5365" width="7.85546875" style="626" bestFit="1" customWidth="1"/>
    <col min="5366" max="5366" width="8.5703125" style="626" bestFit="1" customWidth="1"/>
    <col min="5367" max="5367" width="7.85546875" style="626" bestFit="1" customWidth="1"/>
    <col min="5368" max="5368" width="8.5703125" style="626" bestFit="1" customWidth="1"/>
    <col min="5369" max="5369" width="7.85546875" style="626" bestFit="1" customWidth="1"/>
    <col min="5370" max="5370" width="8.5703125" style="626" bestFit="1" customWidth="1"/>
    <col min="5371" max="5371" width="8.42578125" style="626" bestFit="1" customWidth="1"/>
    <col min="5372" max="5372" width="10" style="626" bestFit="1" customWidth="1"/>
    <col min="5373" max="5612" width="11.42578125" style="626"/>
    <col min="5613" max="5613" width="13.7109375" style="626" customWidth="1"/>
    <col min="5614" max="5614" width="8.5703125" style="626" bestFit="1" customWidth="1"/>
    <col min="5615" max="5615" width="6.5703125" style="626" customWidth="1"/>
    <col min="5616" max="5617" width="7.85546875" style="626" bestFit="1" customWidth="1"/>
    <col min="5618" max="5619" width="7.7109375" style="626" customWidth="1"/>
    <col min="5620" max="5620" width="8.140625" style="626" customWidth="1"/>
    <col min="5621" max="5621" width="7.85546875" style="626" bestFit="1" customWidth="1"/>
    <col min="5622" max="5622" width="8.5703125" style="626" bestFit="1" customWidth="1"/>
    <col min="5623" max="5623" width="7.85546875" style="626" bestFit="1" customWidth="1"/>
    <col min="5624" max="5624" width="8.5703125" style="626" bestFit="1" customWidth="1"/>
    <col min="5625" max="5625" width="7.85546875" style="626" bestFit="1" customWidth="1"/>
    <col min="5626" max="5626" width="8.5703125" style="626" bestFit="1" customWidth="1"/>
    <col min="5627" max="5627" width="8.42578125" style="626" bestFit="1" customWidth="1"/>
    <col min="5628" max="5628" width="10" style="626" bestFit="1" customWidth="1"/>
    <col min="5629" max="5868" width="11.42578125" style="626"/>
    <col min="5869" max="5869" width="13.7109375" style="626" customWidth="1"/>
    <col min="5870" max="5870" width="8.5703125" style="626" bestFit="1" customWidth="1"/>
    <col min="5871" max="5871" width="6.5703125" style="626" customWidth="1"/>
    <col min="5872" max="5873" width="7.85546875" style="626" bestFit="1" customWidth="1"/>
    <col min="5874" max="5875" width="7.7109375" style="626" customWidth="1"/>
    <col min="5876" max="5876" width="8.140625" style="626" customWidth="1"/>
    <col min="5877" max="5877" width="7.85546875" style="626" bestFit="1" customWidth="1"/>
    <col min="5878" max="5878" width="8.5703125" style="626" bestFit="1" customWidth="1"/>
    <col min="5879" max="5879" width="7.85546875" style="626" bestFit="1" customWidth="1"/>
    <col min="5880" max="5880" width="8.5703125" style="626" bestFit="1" customWidth="1"/>
    <col min="5881" max="5881" width="7.85546875" style="626" bestFit="1" customWidth="1"/>
    <col min="5882" max="5882" width="8.5703125" style="626" bestFit="1" customWidth="1"/>
    <col min="5883" max="5883" width="8.42578125" style="626" bestFit="1" customWidth="1"/>
    <col min="5884" max="5884" width="10" style="626" bestFit="1" customWidth="1"/>
    <col min="5885" max="6124" width="11.42578125" style="626"/>
    <col min="6125" max="6125" width="13.7109375" style="626" customWidth="1"/>
    <col min="6126" max="6126" width="8.5703125" style="626" bestFit="1" customWidth="1"/>
    <col min="6127" max="6127" width="6.5703125" style="626" customWidth="1"/>
    <col min="6128" max="6129" width="7.85546875" style="626" bestFit="1" customWidth="1"/>
    <col min="6130" max="6131" width="7.7109375" style="626" customWidth="1"/>
    <col min="6132" max="6132" width="8.140625" style="626" customWidth="1"/>
    <col min="6133" max="6133" width="7.85546875" style="626" bestFit="1" customWidth="1"/>
    <col min="6134" max="6134" width="8.5703125" style="626" bestFit="1" customWidth="1"/>
    <col min="6135" max="6135" width="7.85546875" style="626" bestFit="1" customWidth="1"/>
    <col min="6136" max="6136" width="8.5703125" style="626" bestFit="1" customWidth="1"/>
    <col min="6137" max="6137" width="7.85546875" style="626" bestFit="1" customWidth="1"/>
    <col min="6138" max="6138" width="8.5703125" style="626" bestFit="1" customWidth="1"/>
    <col min="6139" max="6139" width="8.42578125" style="626" bestFit="1" customWidth="1"/>
    <col min="6140" max="6140" width="10" style="626" bestFit="1" customWidth="1"/>
    <col min="6141" max="6380" width="11.42578125" style="626"/>
    <col min="6381" max="6381" width="13.7109375" style="626" customWidth="1"/>
    <col min="6382" max="6382" width="8.5703125" style="626" bestFit="1" customWidth="1"/>
    <col min="6383" max="6383" width="6.5703125" style="626" customWidth="1"/>
    <col min="6384" max="6385" width="7.85546875" style="626" bestFit="1" customWidth="1"/>
    <col min="6386" max="6387" width="7.7109375" style="626" customWidth="1"/>
    <col min="6388" max="6388" width="8.140625" style="626" customWidth="1"/>
    <col min="6389" max="6389" width="7.85546875" style="626" bestFit="1" customWidth="1"/>
    <col min="6390" max="6390" width="8.5703125" style="626" bestFit="1" customWidth="1"/>
    <col min="6391" max="6391" width="7.85546875" style="626" bestFit="1" customWidth="1"/>
    <col min="6392" max="6392" width="8.5703125" style="626" bestFit="1" customWidth="1"/>
    <col min="6393" max="6393" width="7.85546875" style="626" bestFit="1" customWidth="1"/>
    <col min="6394" max="6394" width="8.5703125" style="626" bestFit="1" customWidth="1"/>
    <col min="6395" max="6395" width="8.42578125" style="626" bestFit="1" customWidth="1"/>
    <col min="6396" max="6396" width="10" style="626" bestFit="1" customWidth="1"/>
    <col min="6397" max="6636" width="11.42578125" style="626"/>
    <col min="6637" max="6637" width="13.7109375" style="626" customWidth="1"/>
    <col min="6638" max="6638" width="8.5703125" style="626" bestFit="1" customWidth="1"/>
    <col min="6639" max="6639" width="6.5703125" style="626" customWidth="1"/>
    <col min="6640" max="6641" width="7.85546875" style="626" bestFit="1" customWidth="1"/>
    <col min="6642" max="6643" width="7.7109375" style="626" customWidth="1"/>
    <col min="6644" max="6644" width="8.140625" style="626" customWidth="1"/>
    <col min="6645" max="6645" width="7.85546875" style="626" bestFit="1" customWidth="1"/>
    <col min="6646" max="6646" width="8.5703125" style="626" bestFit="1" customWidth="1"/>
    <col min="6647" max="6647" width="7.85546875" style="626" bestFit="1" customWidth="1"/>
    <col min="6648" max="6648" width="8.5703125" style="626" bestFit="1" customWidth="1"/>
    <col min="6649" max="6649" width="7.85546875" style="626" bestFit="1" customWidth="1"/>
    <col min="6650" max="6650" width="8.5703125" style="626" bestFit="1" customWidth="1"/>
    <col min="6651" max="6651" width="8.42578125" style="626" bestFit="1" customWidth="1"/>
    <col min="6652" max="6652" width="10" style="626" bestFit="1" customWidth="1"/>
    <col min="6653" max="6892" width="11.42578125" style="626"/>
    <col min="6893" max="6893" width="13.7109375" style="626" customWidth="1"/>
    <col min="6894" max="6894" width="8.5703125" style="626" bestFit="1" customWidth="1"/>
    <col min="6895" max="6895" width="6.5703125" style="626" customWidth="1"/>
    <col min="6896" max="6897" width="7.85546875" style="626" bestFit="1" customWidth="1"/>
    <col min="6898" max="6899" width="7.7109375" style="626" customWidth="1"/>
    <col min="6900" max="6900" width="8.140625" style="626" customWidth="1"/>
    <col min="6901" max="6901" width="7.85546875" style="626" bestFit="1" customWidth="1"/>
    <col min="6902" max="6902" width="8.5703125" style="626" bestFit="1" customWidth="1"/>
    <col min="6903" max="6903" width="7.85546875" style="626" bestFit="1" customWidth="1"/>
    <col min="6904" max="6904" width="8.5703125" style="626" bestFit="1" customWidth="1"/>
    <col min="6905" max="6905" width="7.85546875" style="626" bestFit="1" customWidth="1"/>
    <col min="6906" max="6906" width="8.5703125" style="626" bestFit="1" customWidth="1"/>
    <col min="6907" max="6907" width="8.42578125" style="626" bestFit="1" customWidth="1"/>
    <col min="6908" max="6908" width="10" style="626" bestFit="1" customWidth="1"/>
    <col min="6909" max="7148" width="11.42578125" style="626"/>
    <col min="7149" max="7149" width="13.7109375" style="626" customWidth="1"/>
    <col min="7150" max="7150" width="8.5703125" style="626" bestFit="1" customWidth="1"/>
    <col min="7151" max="7151" width="6.5703125" style="626" customWidth="1"/>
    <col min="7152" max="7153" width="7.85546875" style="626" bestFit="1" customWidth="1"/>
    <col min="7154" max="7155" width="7.7109375" style="626" customWidth="1"/>
    <col min="7156" max="7156" width="8.140625" style="626" customWidth="1"/>
    <col min="7157" max="7157" width="7.85546875" style="626" bestFit="1" customWidth="1"/>
    <col min="7158" max="7158" width="8.5703125" style="626" bestFit="1" customWidth="1"/>
    <col min="7159" max="7159" width="7.85546875" style="626" bestFit="1" customWidth="1"/>
    <col min="7160" max="7160" width="8.5703125" style="626" bestFit="1" customWidth="1"/>
    <col min="7161" max="7161" width="7.85546875" style="626" bestFit="1" customWidth="1"/>
    <col min="7162" max="7162" width="8.5703125" style="626" bestFit="1" customWidth="1"/>
    <col min="7163" max="7163" width="8.42578125" style="626" bestFit="1" customWidth="1"/>
    <col min="7164" max="7164" width="10" style="626" bestFit="1" customWidth="1"/>
    <col min="7165" max="7404" width="11.42578125" style="626"/>
    <col min="7405" max="7405" width="13.7109375" style="626" customWidth="1"/>
    <col min="7406" max="7406" width="8.5703125" style="626" bestFit="1" customWidth="1"/>
    <col min="7407" max="7407" width="6.5703125" style="626" customWidth="1"/>
    <col min="7408" max="7409" width="7.85546875" style="626" bestFit="1" customWidth="1"/>
    <col min="7410" max="7411" width="7.7109375" style="626" customWidth="1"/>
    <col min="7412" max="7412" width="8.140625" style="626" customWidth="1"/>
    <col min="7413" max="7413" width="7.85546875" style="626" bestFit="1" customWidth="1"/>
    <col min="7414" max="7414" width="8.5703125" style="626" bestFit="1" customWidth="1"/>
    <col min="7415" max="7415" width="7.85546875" style="626" bestFit="1" customWidth="1"/>
    <col min="7416" max="7416" width="8.5703125" style="626" bestFit="1" customWidth="1"/>
    <col min="7417" max="7417" width="7.85546875" style="626" bestFit="1" customWidth="1"/>
    <col min="7418" max="7418" width="8.5703125" style="626" bestFit="1" customWidth="1"/>
    <col min="7419" max="7419" width="8.42578125" style="626" bestFit="1" customWidth="1"/>
    <col min="7420" max="7420" width="10" style="626" bestFit="1" customWidth="1"/>
    <col min="7421" max="7660" width="11.42578125" style="626"/>
    <col min="7661" max="7661" width="13.7109375" style="626" customWidth="1"/>
    <col min="7662" max="7662" width="8.5703125" style="626" bestFit="1" customWidth="1"/>
    <col min="7663" max="7663" width="6.5703125" style="626" customWidth="1"/>
    <col min="7664" max="7665" width="7.85546875" style="626" bestFit="1" customWidth="1"/>
    <col min="7666" max="7667" width="7.7109375" style="626" customWidth="1"/>
    <col min="7668" max="7668" width="8.140625" style="626" customWidth="1"/>
    <col min="7669" max="7669" width="7.85546875" style="626" bestFit="1" customWidth="1"/>
    <col min="7670" max="7670" width="8.5703125" style="626" bestFit="1" customWidth="1"/>
    <col min="7671" max="7671" width="7.85546875" style="626" bestFit="1" customWidth="1"/>
    <col min="7672" max="7672" width="8.5703125" style="626" bestFit="1" customWidth="1"/>
    <col min="7673" max="7673" width="7.85546875" style="626" bestFit="1" customWidth="1"/>
    <col min="7674" max="7674" width="8.5703125" style="626" bestFit="1" customWidth="1"/>
    <col min="7675" max="7675" width="8.42578125" style="626" bestFit="1" customWidth="1"/>
    <col min="7676" max="7676" width="10" style="626" bestFit="1" customWidth="1"/>
    <col min="7677" max="7916" width="11.42578125" style="626"/>
    <col min="7917" max="7917" width="13.7109375" style="626" customWidth="1"/>
    <col min="7918" max="7918" width="8.5703125" style="626" bestFit="1" customWidth="1"/>
    <col min="7919" max="7919" width="6.5703125" style="626" customWidth="1"/>
    <col min="7920" max="7921" width="7.85546875" style="626" bestFit="1" customWidth="1"/>
    <col min="7922" max="7923" width="7.7109375" style="626" customWidth="1"/>
    <col min="7924" max="7924" width="8.140625" style="626" customWidth="1"/>
    <col min="7925" max="7925" width="7.85546875" style="626" bestFit="1" customWidth="1"/>
    <col min="7926" max="7926" width="8.5703125" style="626" bestFit="1" customWidth="1"/>
    <col min="7927" max="7927" width="7.85546875" style="626" bestFit="1" customWidth="1"/>
    <col min="7928" max="7928" width="8.5703125" style="626" bestFit="1" customWidth="1"/>
    <col min="7929" max="7929" width="7.85546875" style="626" bestFit="1" customWidth="1"/>
    <col min="7930" max="7930" width="8.5703125" style="626" bestFit="1" customWidth="1"/>
    <col min="7931" max="7931" width="8.42578125" style="626" bestFit="1" customWidth="1"/>
    <col min="7932" max="7932" width="10" style="626" bestFit="1" customWidth="1"/>
    <col min="7933" max="8172" width="11.42578125" style="626"/>
    <col min="8173" max="8173" width="13.7109375" style="626" customWidth="1"/>
    <col min="8174" max="8174" width="8.5703125" style="626" bestFit="1" customWidth="1"/>
    <col min="8175" max="8175" width="6.5703125" style="626" customWidth="1"/>
    <col min="8176" max="8177" width="7.85546875" style="626" bestFit="1" customWidth="1"/>
    <col min="8178" max="8179" width="7.7109375" style="626" customWidth="1"/>
    <col min="8180" max="8180" width="8.140625" style="626" customWidth="1"/>
    <col min="8181" max="8181" width="7.85546875" style="626" bestFit="1" customWidth="1"/>
    <col min="8182" max="8182" width="8.5703125" style="626" bestFit="1" customWidth="1"/>
    <col min="8183" max="8183" width="7.85546875" style="626" bestFit="1" customWidth="1"/>
    <col min="8184" max="8184" width="8.5703125" style="626" bestFit="1" customWidth="1"/>
    <col min="8185" max="8185" width="7.85546875" style="626" bestFit="1" customWidth="1"/>
    <col min="8186" max="8186" width="8.5703125" style="626" bestFit="1" customWidth="1"/>
    <col min="8187" max="8187" width="8.42578125" style="626" bestFit="1" customWidth="1"/>
    <col min="8188" max="8188" width="10" style="626" bestFit="1" customWidth="1"/>
    <col min="8189" max="8428" width="11.42578125" style="626"/>
    <col min="8429" max="8429" width="13.7109375" style="626" customWidth="1"/>
    <col min="8430" max="8430" width="8.5703125" style="626" bestFit="1" customWidth="1"/>
    <col min="8431" max="8431" width="6.5703125" style="626" customWidth="1"/>
    <col min="8432" max="8433" width="7.85546875" style="626" bestFit="1" customWidth="1"/>
    <col min="8434" max="8435" width="7.7109375" style="626" customWidth="1"/>
    <col min="8436" max="8436" width="8.140625" style="626" customWidth="1"/>
    <col min="8437" max="8437" width="7.85546875" style="626" bestFit="1" customWidth="1"/>
    <col min="8438" max="8438" width="8.5703125" style="626" bestFit="1" customWidth="1"/>
    <col min="8439" max="8439" width="7.85546875" style="626" bestFit="1" customWidth="1"/>
    <col min="8440" max="8440" width="8.5703125" style="626" bestFit="1" customWidth="1"/>
    <col min="8441" max="8441" width="7.85546875" style="626" bestFit="1" customWidth="1"/>
    <col min="8442" max="8442" width="8.5703125" style="626" bestFit="1" customWidth="1"/>
    <col min="8443" max="8443" width="8.42578125" style="626" bestFit="1" customWidth="1"/>
    <col min="8444" max="8444" width="10" style="626" bestFit="1" customWidth="1"/>
    <col min="8445" max="8684" width="11.42578125" style="626"/>
    <col min="8685" max="8685" width="13.7109375" style="626" customWidth="1"/>
    <col min="8686" max="8686" width="8.5703125" style="626" bestFit="1" customWidth="1"/>
    <col min="8687" max="8687" width="6.5703125" style="626" customWidth="1"/>
    <col min="8688" max="8689" width="7.85546875" style="626" bestFit="1" customWidth="1"/>
    <col min="8690" max="8691" width="7.7109375" style="626" customWidth="1"/>
    <col min="8692" max="8692" width="8.140625" style="626" customWidth="1"/>
    <col min="8693" max="8693" width="7.85546875" style="626" bestFit="1" customWidth="1"/>
    <col min="8694" max="8694" width="8.5703125" style="626" bestFit="1" customWidth="1"/>
    <col min="8695" max="8695" width="7.85546875" style="626" bestFit="1" customWidth="1"/>
    <col min="8696" max="8696" width="8.5703125" style="626" bestFit="1" customWidth="1"/>
    <col min="8697" max="8697" width="7.85546875" style="626" bestFit="1" customWidth="1"/>
    <col min="8698" max="8698" width="8.5703125" style="626" bestFit="1" customWidth="1"/>
    <col min="8699" max="8699" width="8.42578125" style="626" bestFit="1" customWidth="1"/>
    <col min="8700" max="8700" width="10" style="626" bestFit="1" customWidth="1"/>
    <col min="8701" max="8940" width="11.42578125" style="626"/>
    <col min="8941" max="8941" width="13.7109375" style="626" customWidth="1"/>
    <col min="8942" max="8942" width="8.5703125" style="626" bestFit="1" customWidth="1"/>
    <col min="8943" max="8943" width="6.5703125" style="626" customWidth="1"/>
    <col min="8944" max="8945" width="7.85546875" style="626" bestFit="1" customWidth="1"/>
    <col min="8946" max="8947" width="7.7109375" style="626" customWidth="1"/>
    <col min="8948" max="8948" width="8.140625" style="626" customWidth="1"/>
    <col min="8949" max="8949" width="7.85546875" style="626" bestFit="1" customWidth="1"/>
    <col min="8950" max="8950" width="8.5703125" style="626" bestFit="1" customWidth="1"/>
    <col min="8951" max="8951" width="7.85546875" style="626" bestFit="1" customWidth="1"/>
    <col min="8952" max="8952" width="8.5703125" style="626" bestFit="1" customWidth="1"/>
    <col min="8953" max="8953" width="7.85546875" style="626" bestFit="1" customWidth="1"/>
    <col min="8954" max="8954" width="8.5703125" style="626" bestFit="1" customWidth="1"/>
    <col min="8955" max="8955" width="8.42578125" style="626" bestFit="1" customWidth="1"/>
    <col min="8956" max="8956" width="10" style="626" bestFit="1" customWidth="1"/>
    <col min="8957" max="9196" width="11.42578125" style="626"/>
    <col min="9197" max="9197" width="13.7109375" style="626" customWidth="1"/>
    <col min="9198" max="9198" width="8.5703125" style="626" bestFit="1" customWidth="1"/>
    <col min="9199" max="9199" width="6.5703125" style="626" customWidth="1"/>
    <col min="9200" max="9201" width="7.85546875" style="626" bestFit="1" customWidth="1"/>
    <col min="9202" max="9203" width="7.7109375" style="626" customWidth="1"/>
    <col min="9204" max="9204" width="8.140625" style="626" customWidth="1"/>
    <col min="9205" max="9205" width="7.85546875" style="626" bestFit="1" customWidth="1"/>
    <col min="9206" max="9206" width="8.5703125" style="626" bestFit="1" customWidth="1"/>
    <col min="9207" max="9207" width="7.85546875" style="626" bestFit="1" customWidth="1"/>
    <col min="9208" max="9208" width="8.5703125" style="626" bestFit="1" customWidth="1"/>
    <col min="9209" max="9209" width="7.85546875" style="626" bestFit="1" customWidth="1"/>
    <col min="9210" max="9210" width="8.5703125" style="626" bestFit="1" customWidth="1"/>
    <col min="9211" max="9211" width="8.42578125" style="626" bestFit="1" customWidth="1"/>
    <col min="9212" max="9212" width="10" style="626" bestFit="1" customWidth="1"/>
    <col min="9213" max="9452" width="11.42578125" style="626"/>
    <col min="9453" max="9453" width="13.7109375" style="626" customWidth="1"/>
    <col min="9454" max="9454" width="8.5703125" style="626" bestFit="1" customWidth="1"/>
    <col min="9455" max="9455" width="6.5703125" style="626" customWidth="1"/>
    <col min="9456" max="9457" width="7.85546875" style="626" bestFit="1" customWidth="1"/>
    <col min="9458" max="9459" width="7.7109375" style="626" customWidth="1"/>
    <col min="9460" max="9460" width="8.140625" style="626" customWidth="1"/>
    <col min="9461" max="9461" width="7.85546875" style="626" bestFit="1" customWidth="1"/>
    <col min="9462" max="9462" width="8.5703125" style="626" bestFit="1" customWidth="1"/>
    <col min="9463" max="9463" width="7.85546875" style="626" bestFit="1" customWidth="1"/>
    <col min="9464" max="9464" width="8.5703125" style="626" bestFit="1" customWidth="1"/>
    <col min="9465" max="9465" width="7.85546875" style="626" bestFit="1" customWidth="1"/>
    <col min="9466" max="9466" width="8.5703125" style="626" bestFit="1" customWidth="1"/>
    <col min="9467" max="9467" width="8.42578125" style="626" bestFit="1" customWidth="1"/>
    <col min="9468" max="9468" width="10" style="626" bestFit="1" customWidth="1"/>
    <col min="9469" max="9708" width="11.42578125" style="626"/>
    <col min="9709" max="9709" width="13.7109375" style="626" customWidth="1"/>
    <col min="9710" max="9710" width="8.5703125" style="626" bestFit="1" customWidth="1"/>
    <col min="9711" max="9711" width="6.5703125" style="626" customWidth="1"/>
    <col min="9712" max="9713" width="7.85546875" style="626" bestFit="1" customWidth="1"/>
    <col min="9714" max="9715" width="7.7109375" style="626" customWidth="1"/>
    <col min="9716" max="9716" width="8.140625" style="626" customWidth="1"/>
    <col min="9717" max="9717" width="7.85546875" style="626" bestFit="1" customWidth="1"/>
    <col min="9718" max="9718" width="8.5703125" style="626" bestFit="1" customWidth="1"/>
    <col min="9719" max="9719" width="7.85546875" style="626" bestFit="1" customWidth="1"/>
    <col min="9720" max="9720" width="8.5703125" style="626" bestFit="1" customWidth="1"/>
    <col min="9721" max="9721" width="7.85546875" style="626" bestFit="1" customWidth="1"/>
    <col min="9722" max="9722" width="8.5703125" style="626" bestFit="1" customWidth="1"/>
    <col min="9723" max="9723" width="8.42578125" style="626" bestFit="1" customWidth="1"/>
    <col min="9724" max="9724" width="10" style="626" bestFit="1" customWidth="1"/>
    <col min="9725" max="9964" width="11.42578125" style="626"/>
    <col min="9965" max="9965" width="13.7109375" style="626" customWidth="1"/>
    <col min="9966" max="9966" width="8.5703125" style="626" bestFit="1" customWidth="1"/>
    <col min="9967" max="9967" width="6.5703125" style="626" customWidth="1"/>
    <col min="9968" max="9969" width="7.85546875" style="626" bestFit="1" customWidth="1"/>
    <col min="9970" max="9971" width="7.7109375" style="626" customWidth="1"/>
    <col min="9972" max="9972" width="8.140625" style="626" customWidth="1"/>
    <col min="9973" max="9973" width="7.85546875" style="626" bestFit="1" customWidth="1"/>
    <col min="9974" max="9974" width="8.5703125" style="626" bestFit="1" customWidth="1"/>
    <col min="9975" max="9975" width="7.85546875" style="626" bestFit="1" customWidth="1"/>
    <col min="9976" max="9976" width="8.5703125" style="626" bestFit="1" customWidth="1"/>
    <col min="9977" max="9977" width="7.85546875" style="626" bestFit="1" customWidth="1"/>
    <col min="9978" max="9978" width="8.5703125" style="626" bestFit="1" customWidth="1"/>
    <col min="9979" max="9979" width="8.42578125" style="626" bestFit="1" customWidth="1"/>
    <col min="9980" max="9980" width="10" style="626" bestFit="1" customWidth="1"/>
    <col min="9981" max="10220" width="11.42578125" style="626"/>
    <col min="10221" max="10221" width="13.7109375" style="626" customWidth="1"/>
    <col min="10222" max="10222" width="8.5703125" style="626" bestFit="1" customWidth="1"/>
    <col min="10223" max="10223" width="6.5703125" style="626" customWidth="1"/>
    <col min="10224" max="10225" width="7.85546875" style="626" bestFit="1" customWidth="1"/>
    <col min="10226" max="10227" width="7.7109375" style="626" customWidth="1"/>
    <col min="10228" max="10228" width="8.140625" style="626" customWidth="1"/>
    <col min="10229" max="10229" width="7.85546875" style="626" bestFit="1" customWidth="1"/>
    <col min="10230" max="10230" width="8.5703125" style="626" bestFit="1" customWidth="1"/>
    <col min="10231" max="10231" width="7.85546875" style="626" bestFit="1" customWidth="1"/>
    <col min="10232" max="10232" width="8.5703125" style="626" bestFit="1" customWidth="1"/>
    <col min="10233" max="10233" width="7.85546875" style="626" bestFit="1" customWidth="1"/>
    <col min="10234" max="10234" width="8.5703125" style="626" bestFit="1" customWidth="1"/>
    <col min="10235" max="10235" width="8.42578125" style="626" bestFit="1" customWidth="1"/>
    <col min="10236" max="10236" width="10" style="626" bestFit="1" customWidth="1"/>
    <col min="10237" max="10476" width="11.42578125" style="626"/>
    <col min="10477" max="10477" width="13.7109375" style="626" customWidth="1"/>
    <col min="10478" max="10478" width="8.5703125" style="626" bestFit="1" customWidth="1"/>
    <col min="10479" max="10479" width="6.5703125" style="626" customWidth="1"/>
    <col min="10480" max="10481" width="7.85546875" style="626" bestFit="1" customWidth="1"/>
    <col min="10482" max="10483" width="7.7109375" style="626" customWidth="1"/>
    <col min="10484" max="10484" width="8.140625" style="626" customWidth="1"/>
    <col min="10485" max="10485" width="7.85546875" style="626" bestFit="1" customWidth="1"/>
    <col min="10486" max="10486" width="8.5703125" style="626" bestFit="1" customWidth="1"/>
    <col min="10487" max="10487" width="7.85546875" style="626" bestFit="1" customWidth="1"/>
    <col min="10488" max="10488" width="8.5703125" style="626" bestFit="1" customWidth="1"/>
    <col min="10489" max="10489" width="7.85546875" style="626" bestFit="1" customWidth="1"/>
    <col min="10490" max="10490" width="8.5703125" style="626" bestFit="1" customWidth="1"/>
    <col min="10491" max="10491" width="8.42578125" style="626" bestFit="1" customWidth="1"/>
    <col min="10492" max="10492" width="10" style="626" bestFit="1" customWidth="1"/>
    <col min="10493" max="10732" width="11.42578125" style="626"/>
    <col min="10733" max="10733" width="13.7109375" style="626" customWidth="1"/>
    <col min="10734" max="10734" width="8.5703125" style="626" bestFit="1" customWidth="1"/>
    <col min="10735" max="10735" width="6.5703125" style="626" customWidth="1"/>
    <col min="10736" max="10737" width="7.85546875" style="626" bestFit="1" customWidth="1"/>
    <col min="10738" max="10739" width="7.7109375" style="626" customWidth="1"/>
    <col min="10740" max="10740" width="8.140625" style="626" customWidth="1"/>
    <col min="10741" max="10741" width="7.85546875" style="626" bestFit="1" customWidth="1"/>
    <col min="10742" max="10742" width="8.5703125" style="626" bestFit="1" customWidth="1"/>
    <col min="10743" max="10743" width="7.85546875" style="626" bestFit="1" customWidth="1"/>
    <col min="10744" max="10744" width="8.5703125" style="626" bestFit="1" customWidth="1"/>
    <col min="10745" max="10745" width="7.85546875" style="626" bestFit="1" customWidth="1"/>
    <col min="10746" max="10746" width="8.5703125" style="626" bestFit="1" customWidth="1"/>
    <col min="10747" max="10747" width="8.42578125" style="626" bestFit="1" customWidth="1"/>
    <col min="10748" max="10748" width="10" style="626" bestFit="1" customWidth="1"/>
    <col min="10749" max="10988" width="11.42578125" style="626"/>
    <col min="10989" max="10989" width="13.7109375" style="626" customWidth="1"/>
    <col min="10990" max="10990" width="8.5703125" style="626" bestFit="1" customWidth="1"/>
    <col min="10991" max="10991" width="6.5703125" style="626" customWidth="1"/>
    <col min="10992" max="10993" width="7.85546875" style="626" bestFit="1" customWidth="1"/>
    <col min="10994" max="10995" width="7.7109375" style="626" customWidth="1"/>
    <col min="10996" max="10996" width="8.140625" style="626" customWidth="1"/>
    <col min="10997" max="10997" width="7.85546875" style="626" bestFit="1" customWidth="1"/>
    <col min="10998" max="10998" width="8.5703125" style="626" bestFit="1" customWidth="1"/>
    <col min="10999" max="10999" width="7.85546875" style="626" bestFit="1" customWidth="1"/>
    <col min="11000" max="11000" width="8.5703125" style="626" bestFit="1" customWidth="1"/>
    <col min="11001" max="11001" width="7.85546875" style="626" bestFit="1" customWidth="1"/>
    <col min="11002" max="11002" width="8.5703125" style="626" bestFit="1" customWidth="1"/>
    <col min="11003" max="11003" width="8.42578125" style="626" bestFit="1" customWidth="1"/>
    <col min="11004" max="11004" width="10" style="626" bestFit="1" customWidth="1"/>
    <col min="11005" max="11244" width="11.42578125" style="626"/>
    <col min="11245" max="11245" width="13.7109375" style="626" customWidth="1"/>
    <col min="11246" max="11246" width="8.5703125" style="626" bestFit="1" customWidth="1"/>
    <col min="11247" max="11247" width="6.5703125" style="626" customWidth="1"/>
    <col min="11248" max="11249" width="7.85546875" style="626" bestFit="1" customWidth="1"/>
    <col min="11250" max="11251" width="7.7109375" style="626" customWidth="1"/>
    <col min="11252" max="11252" width="8.140625" style="626" customWidth="1"/>
    <col min="11253" max="11253" width="7.85546875" style="626" bestFit="1" customWidth="1"/>
    <col min="11254" max="11254" width="8.5703125" style="626" bestFit="1" customWidth="1"/>
    <col min="11255" max="11255" width="7.85546875" style="626" bestFit="1" customWidth="1"/>
    <col min="11256" max="11256" width="8.5703125" style="626" bestFit="1" customWidth="1"/>
    <col min="11257" max="11257" width="7.85546875" style="626" bestFit="1" customWidth="1"/>
    <col min="11258" max="11258" width="8.5703125" style="626" bestFit="1" customWidth="1"/>
    <col min="11259" max="11259" width="8.42578125" style="626" bestFit="1" customWidth="1"/>
    <col min="11260" max="11260" width="10" style="626" bestFit="1" customWidth="1"/>
    <col min="11261" max="11500" width="11.42578125" style="626"/>
    <col min="11501" max="11501" width="13.7109375" style="626" customWidth="1"/>
    <col min="11502" max="11502" width="8.5703125" style="626" bestFit="1" customWidth="1"/>
    <col min="11503" max="11503" width="6.5703125" style="626" customWidth="1"/>
    <col min="11504" max="11505" width="7.85546875" style="626" bestFit="1" customWidth="1"/>
    <col min="11506" max="11507" width="7.7109375" style="626" customWidth="1"/>
    <col min="11508" max="11508" width="8.140625" style="626" customWidth="1"/>
    <col min="11509" max="11509" width="7.85546875" style="626" bestFit="1" customWidth="1"/>
    <col min="11510" max="11510" width="8.5703125" style="626" bestFit="1" customWidth="1"/>
    <col min="11511" max="11511" width="7.85546875" style="626" bestFit="1" customWidth="1"/>
    <col min="11512" max="11512" width="8.5703125" style="626" bestFit="1" customWidth="1"/>
    <col min="11513" max="11513" width="7.85546875" style="626" bestFit="1" customWidth="1"/>
    <col min="11514" max="11514" width="8.5703125" style="626" bestFit="1" customWidth="1"/>
    <col min="11515" max="11515" width="8.42578125" style="626" bestFit="1" customWidth="1"/>
    <col min="11516" max="11516" width="10" style="626" bestFit="1" customWidth="1"/>
    <col min="11517" max="11756" width="11.42578125" style="626"/>
    <col min="11757" max="11757" width="13.7109375" style="626" customWidth="1"/>
    <col min="11758" max="11758" width="8.5703125" style="626" bestFit="1" customWidth="1"/>
    <col min="11759" max="11759" width="6.5703125" style="626" customWidth="1"/>
    <col min="11760" max="11761" width="7.85546875" style="626" bestFit="1" customWidth="1"/>
    <col min="11762" max="11763" width="7.7109375" style="626" customWidth="1"/>
    <col min="11764" max="11764" width="8.140625" style="626" customWidth="1"/>
    <col min="11765" max="11765" width="7.85546875" style="626" bestFit="1" customWidth="1"/>
    <col min="11766" max="11766" width="8.5703125" style="626" bestFit="1" customWidth="1"/>
    <col min="11767" max="11767" width="7.85546875" style="626" bestFit="1" customWidth="1"/>
    <col min="11768" max="11768" width="8.5703125" style="626" bestFit="1" customWidth="1"/>
    <col min="11769" max="11769" width="7.85546875" style="626" bestFit="1" customWidth="1"/>
    <col min="11770" max="11770" width="8.5703125" style="626" bestFit="1" customWidth="1"/>
    <col min="11771" max="11771" width="8.42578125" style="626" bestFit="1" customWidth="1"/>
    <col min="11772" max="11772" width="10" style="626" bestFit="1" customWidth="1"/>
    <col min="11773" max="12012" width="11.42578125" style="626"/>
    <col min="12013" max="12013" width="13.7109375" style="626" customWidth="1"/>
    <col min="12014" max="12014" width="8.5703125" style="626" bestFit="1" customWidth="1"/>
    <col min="12015" max="12015" width="6.5703125" style="626" customWidth="1"/>
    <col min="12016" max="12017" width="7.85546875" style="626" bestFit="1" customWidth="1"/>
    <col min="12018" max="12019" width="7.7109375" style="626" customWidth="1"/>
    <col min="12020" max="12020" width="8.140625" style="626" customWidth="1"/>
    <col min="12021" max="12021" width="7.85546875" style="626" bestFit="1" customWidth="1"/>
    <col min="12022" max="12022" width="8.5703125" style="626" bestFit="1" customWidth="1"/>
    <col min="12023" max="12023" width="7.85546875" style="626" bestFit="1" customWidth="1"/>
    <col min="12024" max="12024" width="8.5703125" style="626" bestFit="1" customWidth="1"/>
    <col min="12025" max="12025" width="7.85546875" style="626" bestFit="1" customWidth="1"/>
    <col min="12026" max="12026" width="8.5703125" style="626" bestFit="1" customWidth="1"/>
    <col min="12027" max="12027" width="8.42578125" style="626" bestFit="1" customWidth="1"/>
    <col min="12028" max="12028" width="10" style="626" bestFit="1" customWidth="1"/>
    <col min="12029" max="12268" width="11.42578125" style="626"/>
    <col min="12269" max="12269" width="13.7109375" style="626" customWidth="1"/>
    <col min="12270" max="12270" width="8.5703125" style="626" bestFit="1" customWidth="1"/>
    <col min="12271" max="12271" width="6.5703125" style="626" customWidth="1"/>
    <col min="12272" max="12273" width="7.85546875" style="626" bestFit="1" customWidth="1"/>
    <col min="12274" max="12275" width="7.7109375" style="626" customWidth="1"/>
    <col min="12276" max="12276" width="8.140625" style="626" customWidth="1"/>
    <col min="12277" max="12277" width="7.85546875" style="626" bestFit="1" customWidth="1"/>
    <col min="12278" max="12278" width="8.5703125" style="626" bestFit="1" customWidth="1"/>
    <col min="12279" max="12279" width="7.85546875" style="626" bestFit="1" customWidth="1"/>
    <col min="12280" max="12280" width="8.5703125" style="626" bestFit="1" customWidth="1"/>
    <col min="12281" max="12281" width="7.85546875" style="626" bestFit="1" customWidth="1"/>
    <col min="12282" max="12282" width="8.5703125" style="626" bestFit="1" customWidth="1"/>
    <col min="12283" max="12283" width="8.42578125" style="626" bestFit="1" customWidth="1"/>
    <col min="12284" max="12284" width="10" style="626" bestFit="1" customWidth="1"/>
    <col min="12285" max="12524" width="11.42578125" style="626"/>
    <col min="12525" max="12525" width="13.7109375" style="626" customWidth="1"/>
    <col min="12526" max="12526" width="8.5703125" style="626" bestFit="1" customWidth="1"/>
    <col min="12527" max="12527" width="6.5703125" style="626" customWidth="1"/>
    <col min="12528" max="12529" width="7.85546875" style="626" bestFit="1" customWidth="1"/>
    <col min="12530" max="12531" width="7.7109375" style="626" customWidth="1"/>
    <col min="12532" max="12532" width="8.140625" style="626" customWidth="1"/>
    <col min="12533" max="12533" width="7.85546875" style="626" bestFit="1" customWidth="1"/>
    <col min="12534" max="12534" width="8.5703125" style="626" bestFit="1" customWidth="1"/>
    <col min="12535" max="12535" width="7.85546875" style="626" bestFit="1" customWidth="1"/>
    <col min="12536" max="12536" width="8.5703125" style="626" bestFit="1" customWidth="1"/>
    <col min="12537" max="12537" width="7.85546875" style="626" bestFit="1" customWidth="1"/>
    <col min="12538" max="12538" width="8.5703125" style="626" bestFit="1" customWidth="1"/>
    <col min="12539" max="12539" width="8.42578125" style="626" bestFit="1" customWidth="1"/>
    <col min="12540" max="12540" width="10" style="626" bestFit="1" customWidth="1"/>
    <col min="12541" max="12780" width="11.42578125" style="626"/>
    <col min="12781" max="12781" width="13.7109375" style="626" customWidth="1"/>
    <col min="12782" max="12782" width="8.5703125" style="626" bestFit="1" customWidth="1"/>
    <col min="12783" max="12783" width="6.5703125" style="626" customWidth="1"/>
    <col min="12784" max="12785" width="7.85546875" style="626" bestFit="1" customWidth="1"/>
    <col min="12786" max="12787" width="7.7109375" style="626" customWidth="1"/>
    <col min="12788" max="12788" width="8.140625" style="626" customWidth="1"/>
    <col min="12789" max="12789" width="7.85546875" style="626" bestFit="1" customWidth="1"/>
    <col min="12790" max="12790" width="8.5703125" style="626" bestFit="1" customWidth="1"/>
    <col min="12791" max="12791" width="7.85546875" style="626" bestFit="1" customWidth="1"/>
    <col min="12792" max="12792" width="8.5703125" style="626" bestFit="1" customWidth="1"/>
    <col min="12793" max="12793" width="7.85546875" style="626" bestFit="1" customWidth="1"/>
    <col min="12794" max="12794" width="8.5703125" style="626" bestFit="1" customWidth="1"/>
    <col min="12795" max="12795" width="8.42578125" style="626" bestFit="1" customWidth="1"/>
    <col min="12796" max="12796" width="10" style="626" bestFit="1" customWidth="1"/>
    <col min="12797" max="13036" width="11.42578125" style="626"/>
    <col min="13037" max="13037" width="13.7109375" style="626" customWidth="1"/>
    <col min="13038" max="13038" width="8.5703125" style="626" bestFit="1" customWidth="1"/>
    <col min="13039" max="13039" width="6.5703125" style="626" customWidth="1"/>
    <col min="13040" max="13041" width="7.85546875" style="626" bestFit="1" customWidth="1"/>
    <col min="13042" max="13043" width="7.7109375" style="626" customWidth="1"/>
    <col min="13044" max="13044" width="8.140625" style="626" customWidth="1"/>
    <col min="13045" max="13045" width="7.85546875" style="626" bestFit="1" customWidth="1"/>
    <col min="13046" max="13046" width="8.5703125" style="626" bestFit="1" customWidth="1"/>
    <col min="13047" max="13047" width="7.85546875" style="626" bestFit="1" customWidth="1"/>
    <col min="13048" max="13048" width="8.5703125" style="626" bestFit="1" customWidth="1"/>
    <col min="13049" max="13049" width="7.85546875" style="626" bestFit="1" customWidth="1"/>
    <col min="13050" max="13050" width="8.5703125" style="626" bestFit="1" customWidth="1"/>
    <col min="13051" max="13051" width="8.42578125" style="626" bestFit="1" customWidth="1"/>
    <col min="13052" max="13052" width="10" style="626" bestFit="1" customWidth="1"/>
    <col min="13053" max="13292" width="11.42578125" style="626"/>
    <col min="13293" max="13293" width="13.7109375" style="626" customWidth="1"/>
    <col min="13294" max="13294" width="8.5703125" style="626" bestFit="1" customWidth="1"/>
    <col min="13295" max="13295" width="6.5703125" style="626" customWidth="1"/>
    <col min="13296" max="13297" width="7.85546875" style="626" bestFit="1" customWidth="1"/>
    <col min="13298" max="13299" width="7.7109375" style="626" customWidth="1"/>
    <col min="13300" max="13300" width="8.140625" style="626" customWidth="1"/>
    <col min="13301" max="13301" width="7.85546875" style="626" bestFit="1" customWidth="1"/>
    <col min="13302" max="13302" width="8.5703125" style="626" bestFit="1" customWidth="1"/>
    <col min="13303" max="13303" width="7.85546875" style="626" bestFit="1" customWidth="1"/>
    <col min="13304" max="13304" width="8.5703125" style="626" bestFit="1" customWidth="1"/>
    <col min="13305" max="13305" width="7.85546875" style="626" bestFit="1" customWidth="1"/>
    <col min="13306" max="13306" width="8.5703125" style="626" bestFit="1" customWidth="1"/>
    <col min="13307" max="13307" width="8.42578125" style="626" bestFit="1" customWidth="1"/>
    <col min="13308" max="13308" width="10" style="626" bestFit="1" customWidth="1"/>
    <col min="13309" max="13548" width="11.42578125" style="626"/>
    <col min="13549" max="13549" width="13.7109375" style="626" customWidth="1"/>
    <col min="13550" max="13550" width="8.5703125" style="626" bestFit="1" customWidth="1"/>
    <col min="13551" max="13551" width="6.5703125" style="626" customWidth="1"/>
    <col min="13552" max="13553" width="7.85546875" style="626" bestFit="1" customWidth="1"/>
    <col min="13554" max="13555" width="7.7109375" style="626" customWidth="1"/>
    <col min="13556" max="13556" width="8.140625" style="626" customWidth="1"/>
    <col min="13557" max="13557" width="7.85546875" style="626" bestFit="1" customWidth="1"/>
    <col min="13558" max="13558" width="8.5703125" style="626" bestFit="1" customWidth="1"/>
    <col min="13559" max="13559" width="7.85546875" style="626" bestFit="1" customWidth="1"/>
    <col min="13560" max="13560" width="8.5703125" style="626" bestFit="1" customWidth="1"/>
    <col min="13561" max="13561" width="7.85546875" style="626" bestFit="1" customWidth="1"/>
    <col min="13562" max="13562" width="8.5703125" style="626" bestFit="1" customWidth="1"/>
    <col min="13563" max="13563" width="8.42578125" style="626" bestFit="1" customWidth="1"/>
    <col min="13564" max="13564" width="10" style="626" bestFit="1" customWidth="1"/>
    <col min="13565" max="13804" width="11.42578125" style="626"/>
    <col min="13805" max="13805" width="13.7109375" style="626" customWidth="1"/>
    <col min="13806" max="13806" width="8.5703125" style="626" bestFit="1" customWidth="1"/>
    <col min="13807" max="13807" width="6.5703125" style="626" customWidth="1"/>
    <col min="13808" max="13809" width="7.85546875" style="626" bestFit="1" customWidth="1"/>
    <col min="13810" max="13811" width="7.7109375" style="626" customWidth="1"/>
    <col min="13812" max="13812" width="8.140625" style="626" customWidth="1"/>
    <col min="13813" max="13813" width="7.85546875" style="626" bestFit="1" customWidth="1"/>
    <col min="13814" max="13814" width="8.5703125" style="626" bestFit="1" customWidth="1"/>
    <col min="13815" max="13815" width="7.85546875" style="626" bestFit="1" customWidth="1"/>
    <col min="13816" max="13816" width="8.5703125" style="626" bestFit="1" customWidth="1"/>
    <col min="13817" max="13817" width="7.85546875" style="626" bestFit="1" customWidth="1"/>
    <col min="13818" max="13818" width="8.5703125" style="626" bestFit="1" customWidth="1"/>
    <col min="13819" max="13819" width="8.42578125" style="626" bestFit="1" customWidth="1"/>
    <col min="13820" max="13820" width="10" style="626" bestFit="1" customWidth="1"/>
    <col min="13821" max="14060" width="11.42578125" style="626"/>
    <col min="14061" max="14061" width="13.7109375" style="626" customWidth="1"/>
    <col min="14062" max="14062" width="8.5703125" style="626" bestFit="1" customWidth="1"/>
    <col min="14063" max="14063" width="6.5703125" style="626" customWidth="1"/>
    <col min="14064" max="14065" width="7.85546875" style="626" bestFit="1" customWidth="1"/>
    <col min="14066" max="14067" width="7.7109375" style="626" customWidth="1"/>
    <col min="14068" max="14068" width="8.140625" style="626" customWidth="1"/>
    <col min="14069" max="14069" width="7.85546875" style="626" bestFit="1" customWidth="1"/>
    <col min="14070" max="14070" width="8.5703125" style="626" bestFit="1" customWidth="1"/>
    <col min="14071" max="14071" width="7.85546875" style="626" bestFit="1" customWidth="1"/>
    <col min="14072" max="14072" width="8.5703125" style="626" bestFit="1" customWidth="1"/>
    <col min="14073" max="14073" width="7.85546875" style="626" bestFit="1" customWidth="1"/>
    <col min="14074" max="14074" width="8.5703125" style="626" bestFit="1" customWidth="1"/>
    <col min="14075" max="14075" width="8.42578125" style="626" bestFit="1" customWidth="1"/>
    <col min="14076" max="14076" width="10" style="626" bestFit="1" customWidth="1"/>
    <col min="14077" max="14316" width="11.42578125" style="626"/>
    <col min="14317" max="14317" width="13.7109375" style="626" customWidth="1"/>
    <col min="14318" max="14318" width="8.5703125" style="626" bestFit="1" customWidth="1"/>
    <col min="14319" max="14319" width="6.5703125" style="626" customWidth="1"/>
    <col min="14320" max="14321" width="7.85546875" style="626" bestFit="1" customWidth="1"/>
    <col min="14322" max="14323" width="7.7109375" style="626" customWidth="1"/>
    <col min="14324" max="14324" width="8.140625" style="626" customWidth="1"/>
    <col min="14325" max="14325" width="7.85546875" style="626" bestFit="1" customWidth="1"/>
    <col min="14326" max="14326" width="8.5703125" style="626" bestFit="1" customWidth="1"/>
    <col min="14327" max="14327" width="7.85546875" style="626" bestFit="1" customWidth="1"/>
    <col min="14328" max="14328" width="8.5703125" style="626" bestFit="1" customWidth="1"/>
    <col min="14329" max="14329" width="7.85546875" style="626" bestFit="1" customWidth="1"/>
    <col min="14330" max="14330" width="8.5703125" style="626" bestFit="1" customWidth="1"/>
    <col min="14331" max="14331" width="8.42578125" style="626" bestFit="1" customWidth="1"/>
    <col min="14332" max="14332" width="10" style="626" bestFit="1" customWidth="1"/>
    <col min="14333" max="14572" width="11.42578125" style="626"/>
    <col min="14573" max="14573" width="13.7109375" style="626" customWidth="1"/>
    <col min="14574" max="14574" width="8.5703125" style="626" bestFit="1" customWidth="1"/>
    <col min="14575" max="14575" width="6.5703125" style="626" customWidth="1"/>
    <col min="14576" max="14577" width="7.85546875" style="626" bestFit="1" customWidth="1"/>
    <col min="14578" max="14579" width="7.7109375" style="626" customWidth="1"/>
    <col min="14580" max="14580" width="8.140625" style="626" customWidth="1"/>
    <col min="14581" max="14581" width="7.85546875" style="626" bestFit="1" customWidth="1"/>
    <col min="14582" max="14582" width="8.5703125" style="626" bestFit="1" customWidth="1"/>
    <col min="14583" max="14583" width="7.85546875" style="626" bestFit="1" customWidth="1"/>
    <col min="14584" max="14584" width="8.5703125" style="626" bestFit="1" customWidth="1"/>
    <col min="14585" max="14585" width="7.85546875" style="626" bestFit="1" customWidth="1"/>
    <col min="14586" max="14586" width="8.5703125" style="626" bestFit="1" customWidth="1"/>
    <col min="14587" max="14587" width="8.42578125" style="626" bestFit="1" customWidth="1"/>
    <col min="14588" max="14588" width="10" style="626" bestFit="1" customWidth="1"/>
    <col min="14589" max="14828" width="11.42578125" style="626"/>
    <col min="14829" max="14829" width="13.7109375" style="626" customWidth="1"/>
    <col min="14830" max="14830" width="8.5703125" style="626" bestFit="1" customWidth="1"/>
    <col min="14831" max="14831" width="6.5703125" style="626" customWidth="1"/>
    <col min="14832" max="14833" width="7.85546875" style="626" bestFit="1" customWidth="1"/>
    <col min="14834" max="14835" width="7.7109375" style="626" customWidth="1"/>
    <col min="14836" max="14836" width="8.140625" style="626" customWidth="1"/>
    <col min="14837" max="14837" width="7.85546875" style="626" bestFit="1" customWidth="1"/>
    <col min="14838" max="14838" width="8.5703125" style="626" bestFit="1" customWidth="1"/>
    <col min="14839" max="14839" width="7.85546875" style="626" bestFit="1" customWidth="1"/>
    <col min="14840" max="14840" width="8.5703125" style="626" bestFit="1" customWidth="1"/>
    <col min="14841" max="14841" width="7.85546875" style="626" bestFit="1" customWidth="1"/>
    <col min="14842" max="14842" width="8.5703125" style="626" bestFit="1" customWidth="1"/>
    <col min="14843" max="14843" width="8.42578125" style="626" bestFit="1" customWidth="1"/>
    <col min="14844" max="14844" width="10" style="626" bestFit="1" customWidth="1"/>
    <col min="14845" max="15084" width="11.42578125" style="626"/>
    <col min="15085" max="15085" width="13.7109375" style="626" customWidth="1"/>
    <col min="15086" max="15086" width="8.5703125" style="626" bestFit="1" customWidth="1"/>
    <col min="15087" max="15087" width="6.5703125" style="626" customWidth="1"/>
    <col min="15088" max="15089" width="7.85546875" style="626" bestFit="1" customWidth="1"/>
    <col min="15090" max="15091" width="7.7109375" style="626" customWidth="1"/>
    <col min="15092" max="15092" width="8.140625" style="626" customWidth="1"/>
    <col min="15093" max="15093" width="7.85546875" style="626" bestFit="1" customWidth="1"/>
    <col min="15094" max="15094" width="8.5703125" style="626" bestFit="1" customWidth="1"/>
    <col min="15095" max="15095" width="7.85546875" style="626" bestFit="1" customWidth="1"/>
    <col min="15096" max="15096" width="8.5703125" style="626" bestFit="1" customWidth="1"/>
    <col min="15097" max="15097" width="7.85546875" style="626" bestFit="1" customWidth="1"/>
    <col min="15098" max="15098" width="8.5703125" style="626" bestFit="1" customWidth="1"/>
    <col min="15099" max="15099" width="8.42578125" style="626" bestFit="1" customWidth="1"/>
    <col min="15100" max="15100" width="10" style="626" bestFit="1" customWidth="1"/>
    <col min="15101" max="15340" width="11.42578125" style="626"/>
    <col min="15341" max="15341" width="13.7109375" style="626" customWidth="1"/>
    <col min="15342" max="15342" width="8.5703125" style="626" bestFit="1" customWidth="1"/>
    <col min="15343" max="15343" width="6.5703125" style="626" customWidth="1"/>
    <col min="15344" max="15345" width="7.85546875" style="626" bestFit="1" customWidth="1"/>
    <col min="15346" max="15347" width="7.7109375" style="626" customWidth="1"/>
    <col min="15348" max="15348" width="8.140625" style="626" customWidth="1"/>
    <col min="15349" max="15349" width="7.85546875" style="626" bestFit="1" customWidth="1"/>
    <col min="15350" max="15350" width="8.5703125" style="626" bestFit="1" customWidth="1"/>
    <col min="15351" max="15351" width="7.85546875" style="626" bestFit="1" customWidth="1"/>
    <col min="15352" max="15352" width="8.5703125" style="626" bestFit="1" customWidth="1"/>
    <col min="15353" max="15353" width="7.85546875" style="626" bestFit="1" customWidth="1"/>
    <col min="15354" max="15354" width="8.5703125" style="626" bestFit="1" customWidth="1"/>
    <col min="15355" max="15355" width="8.42578125" style="626" bestFit="1" customWidth="1"/>
    <col min="15356" max="15356" width="10" style="626" bestFit="1" customWidth="1"/>
    <col min="15357" max="15596" width="11.42578125" style="626"/>
    <col min="15597" max="15597" width="13.7109375" style="626" customWidth="1"/>
    <col min="15598" max="15598" width="8.5703125" style="626" bestFit="1" customWidth="1"/>
    <col min="15599" max="15599" width="6.5703125" style="626" customWidth="1"/>
    <col min="15600" max="15601" width="7.85546875" style="626" bestFit="1" customWidth="1"/>
    <col min="15602" max="15603" width="7.7109375" style="626" customWidth="1"/>
    <col min="15604" max="15604" width="8.140625" style="626" customWidth="1"/>
    <col min="15605" max="15605" width="7.85546875" style="626" bestFit="1" customWidth="1"/>
    <col min="15606" max="15606" width="8.5703125" style="626" bestFit="1" customWidth="1"/>
    <col min="15607" max="15607" width="7.85546875" style="626" bestFit="1" customWidth="1"/>
    <col min="15608" max="15608" width="8.5703125" style="626" bestFit="1" customWidth="1"/>
    <col min="15609" max="15609" width="7.85546875" style="626" bestFit="1" customWidth="1"/>
    <col min="15610" max="15610" width="8.5703125" style="626" bestFit="1" customWidth="1"/>
    <col min="15611" max="15611" width="8.42578125" style="626" bestFit="1" customWidth="1"/>
    <col min="15612" max="15612" width="10" style="626" bestFit="1" customWidth="1"/>
    <col min="15613" max="15852" width="11.42578125" style="626"/>
    <col min="15853" max="15853" width="13.7109375" style="626" customWidth="1"/>
    <col min="15854" max="15854" width="8.5703125" style="626" bestFit="1" customWidth="1"/>
    <col min="15855" max="15855" width="6.5703125" style="626" customWidth="1"/>
    <col min="15856" max="15857" width="7.85546875" style="626" bestFit="1" customWidth="1"/>
    <col min="15858" max="15859" width="7.7109375" style="626" customWidth="1"/>
    <col min="15860" max="15860" width="8.140625" style="626" customWidth="1"/>
    <col min="15861" max="15861" width="7.85546875" style="626" bestFit="1" customWidth="1"/>
    <col min="15862" max="15862" width="8.5703125" style="626" bestFit="1" customWidth="1"/>
    <col min="15863" max="15863" width="7.85546875" style="626" bestFit="1" customWidth="1"/>
    <col min="15864" max="15864" width="8.5703125" style="626" bestFit="1" customWidth="1"/>
    <col min="15865" max="15865" width="7.85546875" style="626" bestFit="1" customWidth="1"/>
    <col min="15866" max="15866" width="8.5703125" style="626" bestFit="1" customWidth="1"/>
    <col min="15867" max="15867" width="8.42578125" style="626" bestFit="1" customWidth="1"/>
    <col min="15868" max="15868" width="10" style="626" bestFit="1" customWidth="1"/>
    <col min="15869" max="16108" width="11.42578125" style="626"/>
    <col min="16109" max="16109" width="13.7109375" style="626" customWidth="1"/>
    <col min="16110" max="16110" width="8.5703125" style="626" bestFit="1" customWidth="1"/>
    <col min="16111" max="16111" width="6.5703125" style="626" customWidth="1"/>
    <col min="16112" max="16113" width="7.85546875" style="626" bestFit="1" customWidth="1"/>
    <col min="16114" max="16115" width="7.7109375" style="626" customWidth="1"/>
    <col min="16116" max="16116" width="8.140625" style="626" customWidth="1"/>
    <col min="16117" max="16117" width="7.85546875" style="626" bestFit="1" customWidth="1"/>
    <col min="16118" max="16118" width="8.5703125" style="626" bestFit="1" customWidth="1"/>
    <col min="16119" max="16119" width="7.85546875" style="626" bestFit="1" customWidth="1"/>
    <col min="16120" max="16120" width="8.5703125" style="626" bestFit="1" customWidth="1"/>
    <col min="16121" max="16121" width="7.85546875" style="626" bestFit="1" customWidth="1"/>
    <col min="16122" max="16122" width="8.5703125" style="626" bestFit="1" customWidth="1"/>
    <col min="16123" max="16123" width="8.42578125" style="626" bestFit="1" customWidth="1"/>
    <col min="16124" max="16124" width="10" style="626" bestFit="1" customWidth="1"/>
    <col min="16125" max="16384" width="11.42578125" style="626"/>
  </cols>
  <sheetData>
    <row r="1" spans="1:12" s="592" customFormat="1" ht="30.75" customHeight="1" x14ac:dyDescent="0.25">
      <c r="A1" s="736" t="s">
        <v>322</v>
      </c>
      <c r="B1" s="737"/>
      <c r="C1" s="737"/>
      <c r="D1" s="737"/>
      <c r="E1" s="738"/>
      <c r="F1" s="738"/>
      <c r="G1" s="738"/>
      <c r="H1" s="737"/>
      <c r="I1" s="737"/>
    </row>
    <row r="2" spans="1:12" s="594" customFormat="1" ht="21.75" customHeight="1" x14ac:dyDescent="0.25">
      <c r="A2" s="593" t="s">
        <v>357</v>
      </c>
      <c r="B2" s="739" t="s">
        <v>298</v>
      </c>
      <c r="C2" s="740"/>
      <c r="D2" s="740"/>
      <c r="E2" s="733" t="s">
        <v>299</v>
      </c>
      <c r="F2" s="734"/>
      <c r="G2" s="735"/>
      <c r="H2" s="741" t="s">
        <v>374</v>
      </c>
      <c r="I2" s="679" t="s">
        <v>377</v>
      </c>
    </row>
    <row r="3" spans="1:12" s="594" customFormat="1" ht="36" x14ac:dyDescent="0.25">
      <c r="A3" s="595" t="s">
        <v>194</v>
      </c>
      <c r="B3" s="596" t="s">
        <v>196</v>
      </c>
      <c r="C3" s="597" t="s">
        <v>372</v>
      </c>
      <c r="D3" s="597" t="s">
        <v>373</v>
      </c>
      <c r="E3" s="598" t="s">
        <v>353</v>
      </c>
      <c r="F3" s="597" t="s">
        <v>372</v>
      </c>
      <c r="G3" s="599" t="s">
        <v>373</v>
      </c>
      <c r="H3" s="742"/>
      <c r="I3" s="680"/>
      <c r="K3" s="600"/>
      <c r="L3" s="600"/>
    </row>
    <row r="4" spans="1:12" s="594" customFormat="1" ht="35.25" customHeight="1" x14ac:dyDescent="0.25">
      <c r="A4" s="601" t="s">
        <v>401</v>
      </c>
      <c r="B4" s="602">
        <v>139.124</v>
      </c>
      <c r="C4" s="603">
        <v>6.2427531939792731E-2</v>
      </c>
      <c r="D4" s="603">
        <v>0.26920070278093822</v>
      </c>
      <c r="E4" s="604">
        <v>142.22200000000001</v>
      </c>
      <c r="F4" s="605">
        <v>6.205946125639817E-2</v>
      </c>
      <c r="G4" s="606">
        <v>0.26878867255566768</v>
      </c>
      <c r="H4" s="607">
        <f>E4/B4-1</f>
        <v>2.2267904890601375E-2</v>
      </c>
      <c r="I4" s="607">
        <v>1.054068099204053E-2</v>
      </c>
      <c r="J4" s="608"/>
      <c r="K4" s="609"/>
      <c r="L4" s="610"/>
    </row>
    <row r="5" spans="1:12" s="594" customFormat="1" ht="15" x14ac:dyDescent="0.2">
      <c r="A5" s="656" t="s">
        <v>200</v>
      </c>
      <c r="B5" s="657">
        <v>121.261</v>
      </c>
      <c r="C5" s="658">
        <v>5.4412070890365476E-2</v>
      </c>
      <c r="D5" s="658">
        <v>0.25291160889333836</v>
      </c>
      <c r="E5" s="659">
        <v>124.21</v>
      </c>
      <c r="F5" s="658">
        <v>5.4199812143390022E-2</v>
      </c>
      <c r="G5" s="660">
        <v>0.25259848412438557</v>
      </c>
      <c r="H5" s="661">
        <f t="shared" ref="H5:H10" si="0">E5/B5-1</f>
        <v>2.4319443184535716E-2</v>
      </c>
      <c r="I5" s="661">
        <v>8.6656478443210005E-3</v>
      </c>
      <c r="J5" s="608"/>
      <c r="K5" s="609"/>
      <c r="L5" s="611"/>
    </row>
    <row r="6" spans="1:12" s="594" customFormat="1" ht="39.75" customHeight="1" x14ac:dyDescent="0.25">
      <c r="A6" s="612" t="s">
        <v>402</v>
      </c>
      <c r="B6" s="602">
        <v>79.671999999999997</v>
      </c>
      <c r="C6" s="603">
        <v>3.5750311410735508E-2</v>
      </c>
      <c r="D6" s="603">
        <v>0.31980604192256129</v>
      </c>
      <c r="E6" s="604">
        <v>81.536000000000001</v>
      </c>
      <c r="F6" s="605">
        <v>3.5578744730081706E-2</v>
      </c>
      <c r="G6" s="606">
        <v>0.31929199381277779</v>
      </c>
      <c r="H6" s="613">
        <f t="shared" si="0"/>
        <v>2.3395923285470577E-2</v>
      </c>
      <c r="I6" s="613">
        <v>2.4313184525755149E-2</v>
      </c>
      <c r="J6" s="608"/>
      <c r="K6" s="609"/>
      <c r="L6" s="610"/>
    </row>
    <row r="7" spans="1:12" s="594" customFormat="1" ht="25.5" customHeight="1" x14ac:dyDescent="0.25">
      <c r="A7" s="662" t="s">
        <v>202</v>
      </c>
      <c r="B7" s="657">
        <v>64.102999999999994</v>
      </c>
      <c r="C7" s="658">
        <v>2.8764210919298851E-2</v>
      </c>
      <c r="D7" s="658">
        <v>0.28259000797915718</v>
      </c>
      <c r="E7" s="663">
        <v>65.822000000000003</v>
      </c>
      <c r="F7" s="664">
        <v>2.8721842322697193E-2</v>
      </c>
      <c r="G7" s="665">
        <v>0.2835297563665185</v>
      </c>
      <c r="H7" s="666">
        <f t="shared" si="0"/>
        <v>2.6816217649720198E-2</v>
      </c>
      <c r="I7" s="666">
        <v>2.6258958900693408E-2</v>
      </c>
      <c r="J7" s="608"/>
      <c r="K7" s="609"/>
      <c r="L7" s="614"/>
    </row>
    <row r="8" spans="1:12" s="594" customFormat="1" ht="33.75" customHeight="1" x14ac:dyDescent="0.25">
      <c r="A8" s="601" t="s">
        <v>403</v>
      </c>
      <c r="B8" s="602">
        <v>65.123000000000005</v>
      </c>
      <c r="C8" s="603">
        <v>2.9221903931134257E-2</v>
      </c>
      <c r="D8" s="603">
        <v>0.11135829659750413</v>
      </c>
      <c r="E8" s="615">
        <v>66.376000000000005</v>
      </c>
      <c r="F8" s="603">
        <v>2.89635836955934E-2</v>
      </c>
      <c r="G8" s="616">
        <v>0.11081135225375627</v>
      </c>
      <c r="H8" s="607">
        <f t="shared" si="0"/>
        <v>1.9240514104079898E-2</v>
      </c>
      <c r="I8" s="607">
        <v>1.7535837134559751E-2</v>
      </c>
      <c r="J8" s="608"/>
      <c r="K8" s="609"/>
      <c r="L8" s="610"/>
    </row>
    <row r="9" spans="1:12" s="594" customFormat="1" ht="27" customHeight="1" x14ac:dyDescent="0.25">
      <c r="A9" s="667" t="s">
        <v>404</v>
      </c>
      <c r="B9" s="657">
        <v>55.290999999999997</v>
      </c>
      <c r="C9" s="658">
        <v>2.4810102271952215E-2</v>
      </c>
      <c r="D9" s="658">
        <v>0.59464836902162821</v>
      </c>
      <c r="E9" s="659">
        <v>56.51</v>
      </c>
      <c r="F9" s="658">
        <v>2.465849274795081E-2</v>
      </c>
      <c r="G9" s="660">
        <v>0.59653123053699419</v>
      </c>
      <c r="H9" s="661">
        <f t="shared" si="0"/>
        <v>2.2046987755692582E-2</v>
      </c>
      <c r="I9" s="661">
        <v>2.0579950946888914E-2</v>
      </c>
      <c r="J9" s="608"/>
      <c r="K9" s="609"/>
      <c r="L9" s="614"/>
    </row>
    <row r="10" spans="1:12" s="594" customFormat="1" ht="28.5" customHeight="1" x14ac:dyDescent="0.25">
      <c r="A10" s="617" t="s">
        <v>205</v>
      </c>
      <c r="B10" s="618">
        <v>283.91899999999998</v>
      </c>
      <c r="C10" s="619">
        <v>0.12739974728166248</v>
      </c>
      <c r="D10" s="619">
        <v>0.22519259856771545</v>
      </c>
      <c r="E10" s="620">
        <v>290.13400000000001</v>
      </c>
      <c r="F10" s="621">
        <v>0.12660178968207328</v>
      </c>
      <c r="G10" s="622">
        <v>0.22451239471169285</v>
      </c>
      <c r="H10" s="623">
        <f t="shared" si="0"/>
        <v>2.1890046104698913E-2</v>
      </c>
      <c r="I10" s="623">
        <v>1.587634438706953E-2</v>
      </c>
      <c r="J10" s="608"/>
      <c r="K10" s="609"/>
      <c r="L10" s="610"/>
    </row>
    <row r="11" spans="1:12" s="600" customFormat="1" ht="15" x14ac:dyDescent="0.25">
      <c r="A11" s="743" t="s">
        <v>206</v>
      </c>
      <c r="B11" s="743"/>
      <c r="C11" s="743"/>
      <c r="D11" s="743"/>
      <c r="E11" s="744"/>
      <c r="F11" s="744"/>
      <c r="G11" s="744"/>
      <c r="H11" s="743"/>
      <c r="I11" s="743"/>
    </row>
    <row r="12" spans="1:12" s="600" customFormat="1" ht="15" x14ac:dyDescent="0.25">
      <c r="A12" s="732" t="s">
        <v>338</v>
      </c>
      <c r="B12" s="732"/>
      <c r="C12" s="732"/>
      <c r="D12" s="732"/>
      <c r="E12" s="732"/>
      <c r="F12" s="732"/>
      <c r="G12" s="732"/>
      <c r="H12" s="732"/>
      <c r="I12" s="732"/>
    </row>
    <row r="13" spans="1:12" s="600" customFormat="1" ht="15" x14ac:dyDescent="0.25">
      <c r="A13" s="732" t="s">
        <v>347</v>
      </c>
      <c r="B13" s="732"/>
      <c r="C13" s="732"/>
      <c r="D13" s="732"/>
      <c r="E13" s="732"/>
      <c r="F13" s="732"/>
      <c r="G13" s="732"/>
      <c r="H13" s="732"/>
      <c r="I13" s="732"/>
    </row>
    <row r="14" spans="1:12" s="600" customFormat="1" ht="15" x14ac:dyDescent="0.25">
      <c r="A14" s="732" t="s">
        <v>346</v>
      </c>
      <c r="B14" s="732"/>
      <c r="C14" s="732"/>
      <c r="D14" s="732"/>
      <c r="E14" s="732"/>
      <c r="F14" s="732"/>
      <c r="G14" s="732"/>
      <c r="H14" s="732"/>
      <c r="I14" s="732"/>
    </row>
    <row r="15" spans="1:12" s="600" customFormat="1" ht="17.25" customHeight="1" x14ac:dyDescent="0.25">
      <c r="A15" s="732" t="s">
        <v>323</v>
      </c>
      <c r="B15" s="732"/>
      <c r="C15" s="732"/>
      <c r="D15" s="732"/>
      <c r="E15" s="732"/>
      <c r="F15" s="732"/>
      <c r="G15" s="732"/>
      <c r="H15" s="732"/>
      <c r="I15" s="732"/>
    </row>
    <row r="16" spans="1:12" s="600" customFormat="1" ht="15" x14ac:dyDescent="0.25">
      <c r="A16" s="732" t="s">
        <v>324</v>
      </c>
      <c r="B16" s="732"/>
      <c r="C16" s="732"/>
      <c r="D16" s="732"/>
      <c r="E16" s="732"/>
      <c r="F16" s="732"/>
      <c r="G16" s="732"/>
      <c r="H16" s="732"/>
      <c r="I16" s="732"/>
    </row>
    <row r="17" spans="1:9" s="600" customFormat="1" ht="15" x14ac:dyDescent="0.25">
      <c r="A17" s="732" t="s">
        <v>212</v>
      </c>
      <c r="B17" s="732"/>
      <c r="C17" s="732"/>
      <c r="D17" s="732"/>
      <c r="E17" s="732"/>
      <c r="F17" s="732"/>
      <c r="G17" s="732"/>
      <c r="H17" s="732"/>
      <c r="I17" s="732"/>
    </row>
    <row r="18" spans="1:9" s="600" customFormat="1" ht="19.5" customHeight="1" x14ac:dyDescent="0.25">
      <c r="A18" s="732" t="s">
        <v>213</v>
      </c>
      <c r="B18" s="732"/>
      <c r="C18" s="732"/>
      <c r="D18" s="732"/>
      <c r="E18" s="732"/>
      <c r="F18" s="732"/>
      <c r="G18" s="732"/>
      <c r="H18" s="732"/>
      <c r="I18" s="732"/>
    </row>
    <row r="19" spans="1:9" s="600" customFormat="1" ht="24" customHeight="1" x14ac:dyDescent="0.25">
      <c r="A19" s="624" t="s">
        <v>405</v>
      </c>
      <c r="B19" s="625"/>
      <c r="C19" s="625"/>
      <c r="D19" s="625"/>
      <c r="E19" s="625"/>
      <c r="F19" s="625"/>
      <c r="G19" s="625"/>
      <c r="H19" s="625"/>
      <c r="I19" s="625"/>
    </row>
    <row r="20" spans="1:9" s="600" customFormat="1" ht="19.5" customHeight="1" x14ac:dyDescent="0.25">
      <c r="A20" s="732" t="s">
        <v>378</v>
      </c>
      <c r="B20" s="732"/>
      <c r="C20" s="732"/>
      <c r="D20" s="732"/>
      <c r="E20" s="732"/>
      <c r="F20" s="732"/>
      <c r="G20" s="732"/>
      <c r="H20" s="732"/>
      <c r="I20" s="732"/>
    </row>
    <row r="21" spans="1:9" x14ac:dyDescent="0.25">
      <c r="A21" s="732"/>
      <c r="B21" s="732"/>
      <c r="C21" s="732"/>
      <c r="D21" s="732"/>
      <c r="E21" s="732"/>
      <c r="F21" s="732"/>
      <c r="G21" s="732"/>
      <c r="H21" s="732"/>
      <c r="I21" s="732"/>
    </row>
  </sheetData>
  <mergeCells count="15">
    <mergeCell ref="A15:I15"/>
    <mergeCell ref="E2:G2"/>
    <mergeCell ref="A21:I21"/>
    <mergeCell ref="A1:I1"/>
    <mergeCell ref="B2:D2"/>
    <mergeCell ref="H2:H3"/>
    <mergeCell ref="I2:I3"/>
    <mergeCell ref="A14:I14"/>
    <mergeCell ref="A13:I13"/>
    <mergeCell ref="A12:I12"/>
    <mergeCell ref="A11:I11"/>
    <mergeCell ref="A20:I20"/>
    <mergeCell ref="A18:I18"/>
    <mergeCell ref="A17:I17"/>
    <mergeCell ref="A16:I16"/>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AJ34"/>
  <sheetViews>
    <sheetView workbookViewId="0">
      <pane xSplit="1" ySplit="3" topLeftCell="P4" activePane="bottomRight" state="frozen"/>
      <selection activeCell="E22" sqref="E22"/>
      <selection pane="topRight" activeCell="E22" sqref="E22"/>
      <selection pane="bottomLeft" activeCell="E22" sqref="E22"/>
      <selection pane="bottomRight" activeCell="E22" sqref="E22"/>
    </sheetView>
  </sheetViews>
  <sheetFormatPr baseColWidth="10" defaultRowHeight="12.75" x14ac:dyDescent="0.2"/>
  <cols>
    <col min="1" max="1" width="30.7109375" style="191" customWidth="1"/>
    <col min="2" max="6" width="9.7109375" style="191" customWidth="1"/>
    <col min="7" max="7" width="9.7109375" style="248" customWidth="1"/>
    <col min="8" max="33" width="9.7109375" style="191" customWidth="1"/>
    <col min="34" max="260" width="11.42578125" style="191"/>
    <col min="261" max="261" width="13.7109375" style="191" customWidth="1"/>
    <col min="262" max="262" width="8.5703125" style="191" bestFit="1" customWidth="1"/>
    <col min="263" max="263" width="6.5703125" style="191" customWidth="1"/>
    <col min="264" max="265" width="7.85546875" style="191" bestFit="1" customWidth="1"/>
    <col min="266" max="267" width="7.7109375" style="191" customWidth="1"/>
    <col min="268" max="268" width="8.140625" style="191" customWidth="1"/>
    <col min="269" max="269" width="7.85546875" style="191" bestFit="1" customWidth="1"/>
    <col min="270" max="270" width="8.5703125" style="191" bestFit="1" customWidth="1"/>
    <col min="271" max="271" width="7.85546875" style="191" bestFit="1" customWidth="1"/>
    <col min="272" max="272" width="8.5703125" style="191" bestFit="1" customWidth="1"/>
    <col min="273" max="273" width="7.85546875" style="191" bestFit="1" customWidth="1"/>
    <col min="274" max="274" width="8.5703125" style="191" bestFit="1" customWidth="1"/>
    <col min="275" max="275" width="8.42578125" style="191" bestFit="1" customWidth="1"/>
    <col min="276" max="276" width="10" style="191" bestFit="1" customWidth="1"/>
    <col min="277" max="516" width="11.42578125" style="191"/>
    <col min="517" max="517" width="13.7109375" style="191" customWidth="1"/>
    <col min="518" max="518" width="8.5703125" style="191" bestFit="1" customWidth="1"/>
    <col min="519" max="519" width="6.5703125" style="191" customWidth="1"/>
    <col min="520" max="521" width="7.85546875" style="191" bestFit="1" customWidth="1"/>
    <col min="522" max="523" width="7.7109375" style="191" customWidth="1"/>
    <col min="524" max="524" width="8.140625" style="191" customWidth="1"/>
    <col min="525" max="525" width="7.85546875" style="191" bestFit="1" customWidth="1"/>
    <col min="526" max="526" width="8.5703125" style="191" bestFit="1" customWidth="1"/>
    <col min="527" max="527" width="7.85546875" style="191" bestFit="1" customWidth="1"/>
    <col min="528" max="528" width="8.5703125" style="191" bestFit="1" customWidth="1"/>
    <col min="529" max="529" width="7.85546875" style="191" bestFit="1" customWidth="1"/>
    <col min="530" max="530" width="8.5703125" style="191" bestFit="1" customWidth="1"/>
    <col min="531" max="531" width="8.42578125" style="191" bestFit="1" customWidth="1"/>
    <col min="532" max="532" width="10" style="191" bestFit="1" customWidth="1"/>
    <col min="533" max="772" width="11.42578125" style="191"/>
    <col min="773" max="773" width="13.7109375" style="191" customWidth="1"/>
    <col min="774" max="774" width="8.5703125" style="191" bestFit="1" customWidth="1"/>
    <col min="775" max="775" width="6.5703125" style="191" customWidth="1"/>
    <col min="776" max="777" width="7.85546875" style="191" bestFit="1" customWidth="1"/>
    <col min="778" max="779" width="7.7109375" style="191" customWidth="1"/>
    <col min="780" max="780" width="8.140625" style="191" customWidth="1"/>
    <col min="781" max="781" width="7.85546875" style="191" bestFit="1" customWidth="1"/>
    <col min="782" max="782" width="8.5703125" style="191" bestFit="1" customWidth="1"/>
    <col min="783" max="783" width="7.85546875" style="191" bestFit="1" customWidth="1"/>
    <col min="784" max="784" width="8.5703125" style="191" bestFit="1" customWidth="1"/>
    <col min="785" max="785" width="7.85546875" style="191" bestFit="1" customWidth="1"/>
    <col min="786" max="786" width="8.5703125" style="191" bestFit="1" customWidth="1"/>
    <col min="787" max="787" width="8.42578125" style="191" bestFit="1" customWidth="1"/>
    <col min="788" max="788" width="10" style="191" bestFit="1" customWidth="1"/>
    <col min="789" max="1028" width="11.42578125" style="191"/>
    <col min="1029" max="1029" width="13.7109375" style="191" customWidth="1"/>
    <col min="1030" max="1030" width="8.5703125" style="191" bestFit="1" customWidth="1"/>
    <col min="1031" max="1031" width="6.5703125" style="191" customWidth="1"/>
    <col min="1032" max="1033" width="7.85546875" style="191" bestFit="1" customWidth="1"/>
    <col min="1034" max="1035" width="7.7109375" style="191" customWidth="1"/>
    <col min="1036" max="1036" width="8.140625" style="191" customWidth="1"/>
    <col min="1037" max="1037" width="7.85546875" style="191" bestFit="1" customWidth="1"/>
    <col min="1038" max="1038" width="8.5703125" style="191" bestFit="1" customWidth="1"/>
    <col min="1039" max="1039" width="7.85546875" style="191" bestFit="1" customWidth="1"/>
    <col min="1040" max="1040" width="8.5703125" style="191" bestFit="1" customWidth="1"/>
    <col min="1041" max="1041" width="7.85546875" style="191" bestFit="1" customWidth="1"/>
    <col min="1042" max="1042" width="8.5703125" style="191" bestFit="1" customWidth="1"/>
    <col min="1043" max="1043" width="8.42578125" style="191" bestFit="1" customWidth="1"/>
    <col min="1044" max="1044" width="10" style="191" bestFit="1" customWidth="1"/>
    <col min="1045" max="1284" width="11.42578125" style="191"/>
    <col min="1285" max="1285" width="13.7109375" style="191" customWidth="1"/>
    <col min="1286" max="1286" width="8.5703125" style="191" bestFit="1" customWidth="1"/>
    <col min="1287" max="1287" width="6.5703125" style="191" customWidth="1"/>
    <col min="1288" max="1289" width="7.85546875" style="191" bestFit="1" customWidth="1"/>
    <col min="1290" max="1291" width="7.7109375" style="191" customWidth="1"/>
    <col min="1292" max="1292" width="8.140625" style="191" customWidth="1"/>
    <col min="1293" max="1293" width="7.85546875" style="191" bestFit="1" customWidth="1"/>
    <col min="1294" max="1294" width="8.5703125" style="191" bestFit="1" customWidth="1"/>
    <col min="1295" max="1295" width="7.85546875" style="191" bestFit="1" customWidth="1"/>
    <col min="1296" max="1296" width="8.5703125" style="191" bestFit="1" customWidth="1"/>
    <col min="1297" max="1297" width="7.85546875" style="191" bestFit="1" customWidth="1"/>
    <col min="1298" max="1298" width="8.5703125" style="191" bestFit="1" customWidth="1"/>
    <col min="1299" max="1299" width="8.42578125" style="191" bestFit="1" customWidth="1"/>
    <col min="1300" max="1300" width="10" style="191" bestFit="1" customWidth="1"/>
    <col min="1301" max="1540" width="11.42578125" style="191"/>
    <col min="1541" max="1541" width="13.7109375" style="191" customWidth="1"/>
    <col min="1542" max="1542" width="8.5703125" style="191" bestFit="1" customWidth="1"/>
    <col min="1543" max="1543" width="6.5703125" style="191" customWidth="1"/>
    <col min="1544" max="1545" width="7.85546875" style="191" bestFit="1" customWidth="1"/>
    <col min="1546" max="1547" width="7.7109375" style="191" customWidth="1"/>
    <col min="1548" max="1548" width="8.140625" style="191" customWidth="1"/>
    <col min="1549" max="1549" width="7.85546875" style="191" bestFit="1" customWidth="1"/>
    <col min="1550" max="1550" width="8.5703125" style="191" bestFit="1" customWidth="1"/>
    <col min="1551" max="1551" width="7.85546875" style="191" bestFit="1" customWidth="1"/>
    <col min="1552" max="1552" width="8.5703125" style="191" bestFit="1" customWidth="1"/>
    <col min="1553" max="1553" width="7.85546875" style="191" bestFit="1" customWidth="1"/>
    <col min="1554" max="1554" width="8.5703125" style="191" bestFit="1" customWidth="1"/>
    <col min="1555" max="1555" width="8.42578125" style="191" bestFit="1" customWidth="1"/>
    <col min="1556" max="1556" width="10" style="191" bestFit="1" customWidth="1"/>
    <col min="1557" max="1796" width="11.42578125" style="191"/>
    <col min="1797" max="1797" width="13.7109375" style="191" customWidth="1"/>
    <col min="1798" max="1798" width="8.5703125" style="191" bestFit="1" customWidth="1"/>
    <col min="1799" max="1799" width="6.5703125" style="191" customWidth="1"/>
    <col min="1800" max="1801" width="7.85546875" style="191" bestFit="1" customWidth="1"/>
    <col min="1802" max="1803" width="7.7109375" style="191" customWidth="1"/>
    <col min="1804" max="1804" width="8.140625" style="191" customWidth="1"/>
    <col min="1805" max="1805" width="7.85546875" style="191" bestFit="1" customWidth="1"/>
    <col min="1806" max="1806" width="8.5703125" style="191" bestFit="1" customWidth="1"/>
    <col min="1807" max="1807" width="7.85546875" style="191" bestFit="1" customWidth="1"/>
    <col min="1808" max="1808" width="8.5703125" style="191" bestFit="1" customWidth="1"/>
    <col min="1809" max="1809" width="7.85546875" style="191" bestFit="1" customWidth="1"/>
    <col min="1810" max="1810" width="8.5703125" style="191" bestFit="1" customWidth="1"/>
    <col min="1811" max="1811" width="8.42578125" style="191" bestFit="1" customWidth="1"/>
    <col min="1812" max="1812" width="10" style="191" bestFit="1" customWidth="1"/>
    <col min="1813" max="2052" width="11.42578125" style="191"/>
    <col min="2053" max="2053" width="13.7109375" style="191" customWidth="1"/>
    <col min="2054" max="2054" width="8.5703125" style="191" bestFit="1" customWidth="1"/>
    <col min="2055" max="2055" width="6.5703125" style="191" customWidth="1"/>
    <col min="2056" max="2057" width="7.85546875" style="191" bestFit="1" customWidth="1"/>
    <col min="2058" max="2059" width="7.7109375" style="191" customWidth="1"/>
    <col min="2060" max="2060" width="8.140625" style="191" customWidth="1"/>
    <col min="2061" max="2061" width="7.85546875" style="191" bestFit="1" customWidth="1"/>
    <col min="2062" max="2062" width="8.5703125" style="191" bestFit="1" customWidth="1"/>
    <col min="2063" max="2063" width="7.85546875" style="191" bestFit="1" customWidth="1"/>
    <col min="2064" max="2064" width="8.5703125" style="191" bestFit="1" customWidth="1"/>
    <col min="2065" max="2065" width="7.85546875" style="191" bestFit="1" customWidth="1"/>
    <col min="2066" max="2066" width="8.5703125" style="191" bestFit="1" customWidth="1"/>
    <col min="2067" max="2067" width="8.42578125" style="191" bestFit="1" customWidth="1"/>
    <col min="2068" max="2068" width="10" style="191" bestFit="1" customWidth="1"/>
    <col min="2069" max="2308" width="11.42578125" style="191"/>
    <col min="2309" max="2309" width="13.7109375" style="191" customWidth="1"/>
    <col min="2310" max="2310" width="8.5703125" style="191" bestFit="1" customWidth="1"/>
    <col min="2311" max="2311" width="6.5703125" style="191" customWidth="1"/>
    <col min="2312" max="2313" width="7.85546875" style="191" bestFit="1" customWidth="1"/>
    <col min="2314" max="2315" width="7.7109375" style="191" customWidth="1"/>
    <col min="2316" max="2316" width="8.140625" style="191" customWidth="1"/>
    <col min="2317" max="2317" width="7.85546875" style="191" bestFit="1" customWidth="1"/>
    <col min="2318" max="2318" width="8.5703125" style="191" bestFit="1" customWidth="1"/>
    <col min="2319" max="2319" width="7.85546875" style="191" bestFit="1" customWidth="1"/>
    <col min="2320" max="2320" width="8.5703125" style="191" bestFit="1" customWidth="1"/>
    <col min="2321" max="2321" width="7.85546875" style="191" bestFit="1" customWidth="1"/>
    <col min="2322" max="2322" width="8.5703125" style="191" bestFit="1" customWidth="1"/>
    <col min="2323" max="2323" width="8.42578125" style="191" bestFit="1" customWidth="1"/>
    <col min="2324" max="2324" width="10" style="191" bestFit="1" customWidth="1"/>
    <col min="2325" max="2564" width="11.42578125" style="191"/>
    <col min="2565" max="2565" width="13.7109375" style="191" customWidth="1"/>
    <col min="2566" max="2566" width="8.5703125" style="191" bestFit="1" customWidth="1"/>
    <col min="2567" max="2567" width="6.5703125" style="191" customWidth="1"/>
    <col min="2568" max="2569" width="7.85546875" style="191" bestFit="1" customWidth="1"/>
    <col min="2570" max="2571" width="7.7109375" style="191" customWidth="1"/>
    <col min="2572" max="2572" width="8.140625" style="191" customWidth="1"/>
    <col min="2573" max="2573" width="7.85546875" style="191" bestFit="1" customWidth="1"/>
    <col min="2574" max="2574" width="8.5703125" style="191" bestFit="1" customWidth="1"/>
    <col min="2575" max="2575" width="7.85546875" style="191" bestFit="1" customWidth="1"/>
    <col min="2576" max="2576" width="8.5703125" style="191" bestFit="1" customWidth="1"/>
    <col min="2577" max="2577" width="7.85546875" style="191" bestFit="1" customWidth="1"/>
    <col min="2578" max="2578" width="8.5703125" style="191" bestFit="1" customWidth="1"/>
    <col min="2579" max="2579" width="8.42578125" style="191" bestFit="1" customWidth="1"/>
    <col min="2580" max="2580" width="10" style="191" bestFit="1" customWidth="1"/>
    <col min="2581" max="2820" width="11.42578125" style="191"/>
    <col min="2821" max="2821" width="13.7109375" style="191" customWidth="1"/>
    <col min="2822" max="2822" width="8.5703125" style="191" bestFit="1" customWidth="1"/>
    <col min="2823" max="2823" width="6.5703125" style="191" customWidth="1"/>
    <col min="2824" max="2825" width="7.85546875" style="191" bestFit="1" customWidth="1"/>
    <col min="2826" max="2827" width="7.7109375" style="191" customWidth="1"/>
    <col min="2828" max="2828" width="8.140625" style="191" customWidth="1"/>
    <col min="2829" max="2829" width="7.85546875" style="191" bestFit="1" customWidth="1"/>
    <col min="2830" max="2830" width="8.5703125" style="191" bestFit="1" customWidth="1"/>
    <col min="2831" max="2831" width="7.85546875" style="191" bestFit="1" customWidth="1"/>
    <col min="2832" max="2832" width="8.5703125" style="191" bestFit="1" customWidth="1"/>
    <col min="2833" max="2833" width="7.85546875" style="191" bestFit="1" customWidth="1"/>
    <col min="2834" max="2834" width="8.5703125" style="191" bestFit="1" customWidth="1"/>
    <col min="2835" max="2835" width="8.42578125" style="191" bestFit="1" customWidth="1"/>
    <col min="2836" max="2836" width="10" style="191" bestFit="1" customWidth="1"/>
    <col min="2837" max="3076" width="11.42578125" style="191"/>
    <col min="3077" max="3077" width="13.7109375" style="191" customWidth="1"/>
    <col min="3078" max="3078" width="8.5703125" style="191" bestFit="1" customWidth="1"/>
    <col min="3079" max="3079" width="6.5703125" style="191" customWidth="1"/>
    <col min="3080" max="3081" width="7.85546875" style="191" bestFit="1" customWidth="1"/>
    <col min="3082" max="3083" width="7.7109375" style="191" customWidth="1"/>
    <col min="3084" max="3084" width="8.140625" style="191" customWidth="1"/>
    <col min="3085" max="3085" width="7.85546875" style="191" bestFit="1" customWidth="1"/>
    <col min="3086" max="3086" width="8.5703125" style="191" bestFit="1" customWidth="1"/>
    <col min="3087" max="3087" width="7.85546875" style="191" bestFit="1" customWidth="1"/>
    <col min="3088" max="3088" width="8.5703125" style="191" bestFit="1" customWidth="1"/>
    <col min="3089" max="3089" width="7.85546875" style="191" bestFit="1" customWidth="1"/>
    <col min="3090" max="3090" width="8.5703125" style="191" bestFit="1" customWidth="1"/>
    <col min="3091" max="3091" width="8.42578125" style="191" bestFit="1" customWidth="1"/>
    <col min="3092" max="3092" width="10" style="191" bestFit="1" customWidth="1"/>
    <col min="3093" max="3332" width="11.42578125" style="191"/>
    <col min="3333" max="3333" width="13.7109375" style="191" customWidth="1"/>
    <col min="3334" max="3334" width="8.5703125" style="191" bestFit="1" customWidth="1"/>
    <col min="3335" max="3335" width="6.5703125" style="191" customWidth="1"/>
    <col min="3336" max="3337" width="7.85546875" style="191" bestFit="1" customWidth="1"/>
    <col min="3338" max="3339" width="7.7109375" style="191" customWidth="1"/>
    <col min="3340" max="3340" width="8.140625" style="191" customWidth="1"/>
    <col min="3341" max="3341" width="7.85546875" style="191" bestFit="1" customWidth="1"/>
    <col min="3342" max="3342" width="8.5703125" style="191" bestFit="1" customWidth="1"/>
    <col min="3343" max="3343" width="7.85546875" style="191" bestFit="1" customWidth="1"/>
    <col min="3344" max="3344" width="8.5703125" style="191" bestFit="1" customWidth="1"/>
    <col min="3345" max="3345" width="7.85546875" style="191" bestFit="1" customWidth="1"/>
    <col min="3346" max="3346" width="8.5703125" style="191" bestFit="1" customWidth="1"/>
    <col min="3347" max="3347" width="8.42578125" style="191" bestFit="1" customWidth="1"/>
    <col min="3348" max="3348" width="10" style="191" bestFit="1" customWidth="1"/>
    <col min="3349" max="3588" width="11.42578125" style="191"/>
    <col min="3589" max="3589" width="13.7109375" style="191" customWidth="1"/>
    <col min="3590" max="3590" width="8.5703125" style="191" bestFit="1" customWidth="1"/>
    <col min="3591" max="3591" width="6.5703125" style="191" customWidth="1"/>
    <col min="3592" max="3593" width="7.85546875" style="191" bestFit="1" customWidth="1"/>
    <col min="3594" max="3595" width="7.7109375" style="191" customWidth="1"/>
    <col min="3596" max="3596" width="8.140625" style="191" customWidth="1"/>
    <col min="3597" max="3597" width="7.85546875" style="191" bestFit="1" customWidth="1"/>
    <col min="3598" max="3598" width="8.5703125" style="191" bestFit="1" customWidth="1"/>
    <col min="3599" max="3599" width="7.85546875" style="191" bestFit="1" customWidth="1"/>
    <col min="3600" max="3600" width="8.5703125" style="191" bestFit="1" customWidth="1"/>
    <col min="3601" max="3601" width="7.85546875" style="191" bestFit="1" customWidth="1"/>
    <col min="3602" max="3602" width="8.5703125" style="191" bestFit="1" customWidth="1"/>
    <col min="3603" max="3603" width="8.42578125" style="191" bestFit="1" customWidth="1"/>
    <col min="3604" max="3604" width="10" style="191" bestFit="1" customWidth="1"/>
    <col min="3605" max="3844" width="11.42578125" style="191"/>
    <col min="3845" max="3845" width="13.7109375" style="191" customWidth="1"/>
    <col min="3846" max="3846" width="8.5703125" style="191" bestFit="1" customWidth="1"/>
    <col min="3847" max="3847" width="6.5703125" style="191" customWidth="1"/>
    <col min="3848" max="3849" width="7.85546875" style="191" bestFit="1" customWidth="1"/>
    <col min="3850" max="3851" width="7.7109375" style="191" customWidth="1"/>
    <col min="3852" max="3852" width="8.140625" style="191" customWidth="1"/>
    <col min="3853" max="3853" width="7.85546875" style="191" bestFit="1" customWidth="1"/>
    <col min="3854" max="3854" width="8.5703125" style="191" bestFit="1" customWidth="1"/>
    <col min="3855" max="3855" width="7.85546875" style="191" bestFit="1" customWidth="1"/>
    <col min="3856" max="3856" width="8.5703125" style="191" bestFit="1" customWidth="1"/>
    <col min="3857" max="3857" width="7.85546875" style="191" bestFit="1" customWidth="1"/>
    <col min="3858" max="3858" width="8.5703125" style="191" bestFit="1" customWidth="1"/>
    <col min="3859" max="3859" width="8.42578125" style="191" bestFit="1" customWidth="1"/>
    <col min="3860" max="3860" width="10" style="191" bestFit="1" customWidth="1"/>
    <col min="3861" max="4100" width="11.42578125" style="191"/>
    <col min="4101" max="4101" width="13.7109375" style="191" customWidth="1"/>
    <col min="4102" max="4102" width="8.5703125" style="191" bestFit="1" customWidth="1"/>
    <col min="4103" max="4103" width="6.5703125" style="191" customWidth="1"/>
    <col min="4104" max="4105" width="7.85546875" style="191" bestFit="1" customWidth="1"/>
    <col min="4106" max="4107" width="7.7109375" style="191" customWidth="1"/>
    <col min="4108" max="4108" width="8.140625" style="191" customWidth="1"/>
    <col min="4109" max="4109" width="7.85546875" style="191" bestFit="1" customWidth="1"/>
    <col min="4110" max="4110" width="8.5703125" style="191" bestFit="1" customWidth="1"/>
    <col min="4111" max="4111" width="7.85546875" style="191" bestFit="1" customWidth="1"/>
    <col min="4112" max="4112" width="8.5703125" style="191" bestFit="1" customWidth="1"/>
    <col min="4113" max="4113" width="7.85546875" style="191" bestFit="1" customWidth="1"/>
    <col min="4114" max="4114" width="8.5703125" style="191" bestFit="1" customWidth="1"/>
    <col min="4115" max="4115" width="8.42578125" style="191" bestFit="1" customWidth="1"/>
    <col min="4116" max="4116" width="10" style="191" bestFit="1" customWidth="1"/>
    <col min="4117" max="4356" width="11.42578125" style="191"/>
    <col min="4357" max="4357" width="13.7109375" style="191" customWidth="1"/>
    <col min="4358" max="4358" width="8.5703125" style="191" bestFit="1" customWidth="1"/>
    <col min="4359" max="4359" width="6.5703125" style="191" customWidth="1"/>
    <col min="4360" max="4361" width="7.85546875" style="191" bestFit="1" customWidth="1"/>
    <col min="4362" max="4363" width="7.7109375" style="191" customWidth="1"/>
    <col min="4364" max="4364" width="8.140625" style="191" customWidth="1"/>
    <col min="4365" max="4365" width="7.85546875" style="191" bestFit="1" customWidth="1"/>
    <col min="4366" max="4366" width="8.5703125" style="191" bestFit="1" customWidth="1"/>
    <col min="4367" max="4367" width="7.85546875" style="191" bestFit="1" customWidth="1"/>
    <col min="4368" max="4368" width="8.5703125" style="191" bestFit="1" customWidth="1"/>
    <col min="4369" max="4369" width="7.85546875" style="191" bestFit="1" customWidth="1"/>
    <col min="4370" max="4370" width="8.5703125" style="191" bestFit="1" customWidth="1"/>
    <col min="4371" max="4371" width="8.42578125" style="191" bestFit="1" customWidth="1"/>
    <col min="4372" max="4372" width="10" style="191" bestFit="1" customWidth="1"/>
    <col min="4373" max="4612" width="11.42578125" style="191"/>
    <col min="4613" max="4613" width="13.7109375" style="191" customWidth="1"/>
    <col min="4614" max="4614" width="8.5703125" style="191" bestFit="1" customWidth="1"/>
    <col min="4615" max="4615" width="6.5703125" style="191" customWidth="1"/>
    <col min="4616" max="4617" width="7.85546875" style="191" bestFit="1" customWidth="1"/>
    <col min="4618" max="4619" width="7.7109375" style="191" customWidth="1"/>
    <col min="4620" max="4620" width="8.140625" style="191" customWidth="1"/>
    <col min="4621" max="4621" width="7.85546875" style="191" bestFit="1" customWidth="1"/>
    <col min="4622" max="4622" width="8.5703125" style="191" bestFit="1" customWidth="1"/>
    <col min="4623" max="4623" width="7.85546875" style="191" bestFit="1" customWidth="1"/>
    <col min="4624" max="4624" width="8.5703125" style="191" bestFit="1" customWidth="1"/>
    <col min="4625" max="4625" width="7.85546875" style="191" bestFit="1" customWidth="1"/>
    <col min="4626" max="4626" width="8.5703125" style="191" bestFit="1" customWidth="1"/>
    <col min="4627" max="4627" width="8.42578125" style="191" bestFit="1" customWidth="1"/>
    <col min="4628" max="4628" width="10" style="191" bestFit="1" customWidth="1"/>
    <col min="4629" max="4868" width="11.42578125" style="191"/>
    <col min="4869" max="4869" width="13.7109375" style="191" customWidth="1"/>
    <col min="4870" max="4870" width="8.5703125" style="191" bestFit="1" customWidth="1"/>
    <col min="4871" max="4871" width="6.5703125" style="191" customWidth="1"/>
    <col min="4872" max="4873" width="7.85546875" style="191" bestFit="1" customWidth="1"/>
    <col min="4874" max="4875" width="7.7109375" style="191" customWidth="1"/>
    <col min="4876" max="4876" width="8.140625" style="191" customWidth="1"/>
    <col min="4877" max="4877" width="7.85546875" style="191" bestFit="1" customWidth="1"/>
    <col min="4878" max="4878" width="8.5703125" style="191" bestFit="1" customWidth="1"/>
    <col min="4879" max="4879" width="7.85546875" style="191" bestFit="1" customWidth="1"/>
    <col min="4880" max="4880" width="8.5703125" style="191" bestFit="1" customWidth="1"/>
    <col min="4881" max="4881" width="7.85546875" style="191" bestFit="1" customWidth="1"/>
    <col min="4882" max="4882" width="8.5703125" style="191" bestFit="1" customWidth="1"/>
    <col min="4883" max="4883" width="8.42578125" style="191" bestFit="1" customWidth="1"/>
    <col min="4884" max="4884" width="10" style="191" bestFit="1" customWidth="1"/>
    <col min="4885" max="5124" width="11.42578125" style="191"/>
    <col min="5125" max="5125" width="13.7109375" style="191" customWidth="1"/>
    <col min="5126" max="5126" width="8.5703125" style="191" bestFit="1" customWidth="1"/>
    <col min="5127" max="5127" width="6.5703125" style="191" customWidth="1"/>
    <col min="5128" max="5129" width="7.85546875" style="191" bestFit="1" customWidth="1"/>
    <col min="5130" max="5131" width="7.7109375" style="191" customWidth="1"/>
    <col min="5132" max="5132" width="8.140625" style="191" customWidth="1"/>
    <col min="5133" max="5133" width="7.85546875" style="191" bestFit="1" customWidth="1"/>
    <col min="5134" max="5134" width="8.5703125" style="191" bestFit="1" customWidth="1"/>
    <col min="5135" max="5135" width="7.85546875" style="191" bestFit="1" customWidth="1"/>
    <col min="5136" max="5136" width="8.5703125" style="191" bestFit="1" customWidth="1"/>
    <col min="5137" max="5137" width="7.85546875" style="191" bestFit="1" customWidth="1"/>
    <col min="5138" max="5138" width="8.5703125" style="191" bestFit="1" customWidth="1"/>
    <col min="5139" max="5139" width="8.42578125" style="191" bestFit="1" customWidth="1"/>
    <col min="5140" max="5140" width="10" style="191" bestFit="1" customWidth="1"/>
    <col min="5141" max="5380" width="11.42578125" style="191"/>
    <col min="5381" max="5381" width="13.7109375" style="191" customWidth="1"/>
    <col min="5382" max="5382" width="8.5703125" style="191" bestFit="1" customWidth="1"/>
    <col min="5383" max="5383" width="6.5703125" style="191" customWidth="1"/>
    <col min="5384" max="5385" width="7.85546875" style="191" bestFit="1" customWidth="1"/>
    <col min="5386" max="5387" width="7.7109375" style="191" customWidth="1"/>
    <col min="5388" max="5388" width="8.140625" style="191" customWidth="1"/>
    <col min="5389" max="5389" width="7.85546875" style="191" bestFit="1" customWidth="1"/>
    <col min="5390" max="5390" width="8.5703125" style="191" bestFit="1" customWidth="1"/>
    <col min="5391" max="5391" width="7.85546875" style="191" bestFit="1" customWidth="1"/>
    <col min="5392" max="5392" width="8.5703125" style="191" bestFit="1" customWidth="1"/>
    <col min="5393" max="5393" width="7.85546875" style="191" bestFit="1" customWidth="1"/>
    <col min="5394" max="5394" width="8.5703125" style="191" bestFit="1" customWidth="1"/>
    <col min="5395" max="5395" width="8.42578125" style="191" bestFit="1" customWidth="1"/>
    <col min="5396" max="5396" width="10" style="191" bestFit="1" customWidth="1"/>
    <col min="5397" max="5636" width="11.42578125" style="191"/>
    <col min="5637" max="5637" width="13.7109375" style="191" customWidth="1"/>
    <col min="5638" max="5638" width="8.5703125" style="191" bestFit="1" customWidth="1"/>
    <col min="5639" max="5639" width="6.5703125" style="191" customWidth="1"/>
    <col min="5640" max="5641" width="7.85546875" style="191" bestFit="1" customWidth="1"/>
    <col min="5642" max="5643" width="7.7109375" style="191" customWidth="1"/>
    <col min="5644" max="5644" width="8.140625" style="191" customWidth="1"/>
    <col min="5645" max="5645" width="7.85546875" style="191" bestFit="1" customWidth="1"/>
    <col min="5646" max="5646" width="8.5703125" style="191" bestFit="1" customWidth="1"/>
    <col min="5647" max="5647" width="7.85546875" style="191" bestFit="1" customWidth="1"/>
    <col min="5648" max="5648" width="8.5703125" style="191" bestFit="1" customWidth="1"/>
    <col min="5649" max="5649" width="7.85546875" style="191" bestFit="1" customWidth="1"/>
    <col min="5650" max="5650" width="8.5703125" style="191" bestFit="1" customWidth="1"/>
    <col min="5651" max="5651" width="8.42578125" style="191" bestFit="1" customWidth="1"/>
    <col min="5652" max="5652" width="10" style="191" bestFit="1" customWidth="1"/>
    <col min="5653" max="5892" width="11.42578125" style="191"/>
    <col min="5893" max="5893" width="13.7109375" style="191" customWidth="1"/>
    <col min="5894" max="5894" width="8.5703125" style="191" bestFit="1" customWidth="1"/>
    <col min="5895" max="5895" width="6.5703125" style="191" customWidth="1"/>
    <col min="5896" max="5897" width="7.85546875" style="191" bestFit="1" customWidth="1"/>
    <col min="5898" max="5899" width="7.7109375" style="191" customWidth="1"/>
    <col min="5900" max="5900" width="8.140625" style="191" customWidth="1"/>
    <col min="5901" max="5901" width="7.85546875" style="191" bestFit="1" customWidth="1"/>
    <col min="5902" max="5902" width="8.5703125" style="191" bestFit="1" customWidth="1"/>
    <col min="5903" max="5903" width="7.85546875" style="191" bestFit="1" customWidth="1"/>
    <col min="5904" max="5904" width="8.5703125" style="191" bestFit="1" customWidth="1"/>
    <col min="5905" max="5905" width="7.85546875" style="191" bestFit="1" customWidth="1"/>
    <col min="5906" max="5906" width="8.5703125" style="191" bestFit="1" customWidth="1"/>
    <col min="5907" max="5907" width="8.42578125" style="191" bestFit="1" customWidth="1"/>
    <col min="5908" max="5908" width="10" style="191" bestFit="1" customWidth="1"/>
    <col min="5909" max="6148" width="11.42578125" style="191"/>
    <col min="6149" max="6149" width="13.7109375" style="191" customWidth="1"/>
    <col min="6150" max="6150" width="8.5703125" style="191" bestFit="1" customWidth="1"/>
    <col min="6151" max="6151" width="6.5703125" style="191" customWidth="1"/>
    <col min="6152" max="6153" width="7.85546875" style="191" bestFit="1" customWidth="1"/>
    <col min="6154" max="6155" width="7.7109375" style="191" customWidth="1"/>
    <col min="6156" max="6156" width="8.140625" style="191" customWidth="1"/>
    <col min="6157" max="6157" width="7.85546875" style="191" bestFit="1" customWidth="1"/>
    <col min="6158" max="6158" width="8.5703125" style="191" bestFit="1" customWidth="1"/>
    <col min="6159" max="6159" width="7.85546875" style="191" bestFit="1" customWidth="1"/>
    <col min="6160" max="6160" width="8.5703125" style="191" bestFit="1" customWidth="1"/>
    <col min="6161" max="6161" width="7.85546875" style="191" bestFit="1" customWidth="1"/>
    <col min="6162" max="6162" width="8.5703125" style="191" bestFit="1" customWidth="1"/>
    <col min="6163" max="6163" width="8.42578125" style="191" bestFit="1" customWidth="1"/>
    <col min="6164" max="6164" width="10" style="191" bestFit="1" customWidth="1"/>
    <col min="6165" max="6404" width="11.42578125" style="191"/>
    <col min="6405" max="6405" width="13.7109375" style="191" customWidth="1"/>
    <col min="6406" max="6406" width="8.5703125" style="191" bestFit="1" customWidth="1"/>
    <col min="6407" max="6407" width="6.5703125" style="191" customWidth="1"/>
    <col min="6408" max="6409" width="7.85546875" style="191" bestFit="1" customWidth="1"/>
    <col min="6410" max="6411" width="7.7109375" style="191" customWidth="1"/>
    <col min="6412" max="6412" width="8.140625" style="191" customWidth="1"/>
    <col min="6413" max="6413" width="7.85546875" style="191" bestFit="1" customWidth="1"/>
    <col min="6414" max="6414" width="8.5703125" style="191" bestFit="1" customWidth="1"/>
    <col min="6415" max="6415" width="7.85546875" style="191" bestFit="1" customWidth="1"/>
    <col min="6416" max="6416" width="8.5703125" style="191" bestFit="1" customWidth="1"/>
    <col min="6417" max="6417" width="7.85546875" style="191" bestFit="1" customWidth="1"/>
    <col min="6418" max="6418" width="8.5703125" style="191" bestFit="1" customWidth="1"/>
    <col min="6419" max="6419" width="8.42578125" style="191" bestFit="1" customWidth="1"/>
    <col min="6420" max="6420" width="10" style="191" bestFit="1" customWidth="1"/>
    <col min="6421" max="6660" width="11.42578125" style="191"/>
    <col min="6661" max="6661" width="13.7109375" style="191" customWidth="1"/>
    <col min="6662" max="6662" width="8.5703125" style="191" bestFit="1" customWidth="1"/>
    <col min="6663" max="6663" width="6.5703125" style="191" customWidth="1"/>
    <col min="6664" max="6665" width="7.85546875" style="191" bestFit="1" customWidth="1"/>
    <col min="6666" max="6667" width="7.7109375" style="191" customWidth="1"/>
    <col min="6668" max="6668" width="8.140625" style="191" customWidth="1"/>
    <col min="6669" max="6669" width="7.85546875" style="191" bestFit="1" customWidth="1"/>
    <col min="6670" max="6670" width="8.5703125" style="191" bestFit="1" customWidth="1"/>
    <col min="6671" max="6671" width="7.85546875" style="191" bestFit="1" customWidth="1"/>
    <col min="6672" max="6672" width="8.5703125" style="191" bestFit="1" customWidth="1"/>
    <col min="6673" max="6673" width="7.85546875" style="191" bestFit="1" customWidth="1"/>
    <col min="6674" max="6674" width="8.5703125" style="191" bestFit="1" customWidth="1"/>
    <col min="6675" max="6675" width="8.42578125" style="191" bestFit="1" customWidth="1"/>
    <col min="6676" max="6676" width="10" style="191" bestFit="1" customWidth="1"/>
    <col min="6677" max="6916" width="11.42578125" style="191"/>
    <col min="6917" max="6917" width="13.7109375" style="191" customWidth="1"/>
    <col min="6918" max="6918" width="8.5703125" style="191" bestFit="1" customWidth="1"/>
    <col min="6919" max="6919" width="6.5703125" style="191" customWidth="1"/>
    <col min="6920" max="6921" width="7.85546875" style="191" bestFit="1" customWidth="1"/>
    <col min="6922" max="6923" width="7.7109375" style="191" customWidth="1"/>
    <col min="6924" max="6924" width="8.140625" style="191" customWidth="1"/>
    <col min="6925" max="6925" width="7.85546875" style="191" bestFit="1" customWidth="1"/>
    <col min="6926" max="6926" width="8.5703125" style="191" bestFit="1" customWidth="1"/>
    <col min="6927" max="6927" width="7.85546875" style="191" bestFit="1" customWidth="1"/>
    <col min="6928" max="6928" width="8.5703125" style="191" bestFit="1" customWidth="1"/>
    <col min="6929" max="6929" width="7.85546875" style="191" bestFit="1" customWidth="1"/>
    <col min="6930" max="6930" width="8.5703125" style="191" bestFit="1" customWidth="1"/>
    <col min="6931" max="6931" width="8.42578125" style="191" bestFit="1" customWidth="1"/>
    <col min="6932" max="6932" width="10" style="191" bestFit="1" customWidth="1"/>
    <col min="6933" max="7172" width="11.42578125" style="191"/>
    <col min="7173" max="7173" width="13.7109375" style="191" customWidth="1"/>
    <col min="7174" max="7174" width="8.5703125" style="191" bestFit="1" customWidth="1"/>
    <col min="7175" max="7175" width="6.5703125" style="191" customWidth="1"/>
    <col min="7176" max="7177" width="7.85546875" style="191" bestFit="1" customWidth="1"/>
    <col min="7178" max="7179" width="7.7109375" style="191" customWidth="1"/>
    <col min="7180" max="7180" width="8.140625" style="191" customWidth="1"/>
    <col min="7181" max="7181" width="7.85546875" style="191" bestFit="1" customWidth="1"/>
    <col min="7182" max="7182" width="8.5703125" style="191" bestFit="1" customWidth="1"/>
    <col min="7183" max="7183" width="7.85546875" style="191" bestFit="1" customWidth="1"/>
    <col min="7184" max="7184" width="8.5703125" style="191" bestFit="1" customWidth="1"/>
    <col min="7185" max="7185" width="7.85546875" style="191" bestFit="1" customWidth="1"/>
    <col min="7186" max="7186" width="8.5703125" style="191" bestFit="1" customWidth="1"/>
    <col min="7187" max="7187" width="8.42578125" style="191" bestFit="1" customWidth="1"/>
    <col min="7188" max="7188" width="10" style="191" bestFit="1" customWidth="1"/>
    <col min="7189" max="7428" width="11.42578125" style="191"/>
    <col min="7429" max="7429" width="13.7109375" style="191" customWidth="1"/>
    <col min="7430" max="7430" width="8.5703125" style="191" bestFit="1" customWidth="1"/>
    <col min="7431" max="7431" width="6.5703125" style="191" customWidth="1"/>
    <col min="7432" max="7433" width="7.85546875" style="191" bestFit="1" customWidth="1"/>
    <col min="7434" max="7435" width="7.7109375" style="191" customWidth="1"/>
    <col min="7436" max="7436" width="8.140625" style="191" customWidth="1"/>
    <col min="7437" max="7437" width="7.85546875" style="191" bestFit="1" customWidth="1"/>
    <col min="7438" max="7438" width="8.5703125" style="191" bestFit="1" customWidth="1"/>
    <col min="7439" max="7439" width="7.85546875" style="191" bestFit="1" customWidth="1"/>
    <col min="7440" max="7440" width="8.5703125" style="191" bestFit="1" customWidth="1"/>
    <col min="7441" max="7441" width="7.85546875" style="191" bestFit="1" customWidth="1"/>
    <col min="7442" max="7442" width="8.5703125" style="191" bestFit="1" customWidth="1"/>
    <col min="7443" max="7443" width="8.42578125" style="191" bestFit="1" customWidth="1"/>
    <col min="7444" max="7444" width="10" style="191" bestFit="1" customWidth="1"/>
    <col min="7445" max="7684" width="11.42578125" style="191"/>
    <col min="7685" max="7685" width="13.7109375" style="191" customWidth="1"/>
    <col min="7686" max="7686" width="8.5703125" style="191" bestFit="1" customWidth="1"/>
    <col min="7687" max="7687" width="6.5703125" style="191" customWidth="1"/>
    <col min="7688" max="7689" width="7.85546875" style="191" bestFit="1" customWidth="1"/>
    <col min="7690" max="7691" width="7.7109375" style="191" customWidth="1"/>
    <col min="7692" max="7692" width="8.140625" style="191" customWidth="1"/>
    <col min="7693" max="7693" width="7.85546875" style="191" bestFit="1" customWidth="1"/>
    <col min="7694" max="7694" width="8.5703125" style="191" bestFit="1" customWidth="1"/>
    <col min="7695" max="7695" width="7.85546875" style="191" bestFit="1" customWidth="1"/>
    <col min="7696" max="7696" width="8.5703125" style="191" bestFit="1" customWidth="1"/>
    <col min="7697" max="7697" width="7.85546875" style="191" bestFit="1" customWidth="1"/>
    <col min="7698" max="7698" width="8.5703125" style="191" bestFit="1" customWidth="1"/>
    <col min="7699" max="7699" width="8.42578125" style="191" bestFit="1" customWidth="1"/>
    <col min="7700" max="7700" width="10" style="191" bestFit="1" customWidth="1"/>
    <col min="7701" max="7940" width="11.42578125" style="191"/>
    <col min="7941" max="7941" width="13.7109375" style="191" customWidth="1"/>
    <col min="7942" max="7942" width="8.5703125" style="191" bestFit="1" customWidth="1"/>
    <col min="7943" max="7943" width="6.5703125" style="191" customWidth="1"/>
    <col min="7944" max="7945" width="7.85546875" style="191" bestFit="1" customWidth="1"/>
    <col min="7946" max="7947" width="7.7109375" style="191" customWidth="1"/>
    <col min="7948" max="7948" width="8.140625" style="191" customWidth="1"/>
    <col min="7949" max="7949" width="7.85546875" style="191" bestFit="1" customWidth="1"/>
    <col min="7950" max="7950" width="8.5703125" style="191" bestFit="1" customWidth="1"/>
    <col min="7951" max="7951" width="7.85546875" style="191" bestFit="1" customWidth="1"/>
    <col min="7952" max="7952" width="8.5703125" style="191" bestFit="1" customWidth="1"/>
    <col min="7953" max="7953" width="7.85546875" style="191" bestFit="1" customWidth="1"/>
    <col min="7954" max="7954" width="8.5703125" style="191" bestFit="1" customWidth="1"/>
    <col min="7955" max="7955" width="8.42578125" style="191" bestFit="1" customWidth="1"/>
    <col min="7956" max="7956" width="10" style="191" bestFit="1" customWidth="1"/>
    <col min="7957" max="8196" width="11.42578125" style="191"/>
    <col min="8197" max="8197" width="13.7109375" style="191" customWidth="1"/>
    <col min="8198" max="8198" width="8.5703125" style="191" bestFit="1" customWidth="1"/>
    <col min="8199" max="8199" width="6.5703125" style="191" customWidth="1"/>
    <col min="8200" max="8201" width="7.85546875" style="191" bestFit="1" customWidth="1"/>
    <col min="8202" max="8203" width="7.7109375" style="191" customWidth="1"/>
    <col min="8204" max="8204" width="8.140625" style="191" customWidth="1"/>
    <col min="8205" max="8205" width="7.85546875" style="191" bestFit="1" customWidth="1"/>
    <col min="8206" max="8206" width="8.5703125" style="191" bestFit="1" customWidth="1"/>
    <col min="8207" max="8207" width="7.85546875" style="191" bestFit="1" customWidth="1"/>
    <col min="8208" max="8208" width="8.5703125" style="191" bestFit="1" customWidth="1"/>
    <col min="8209" max="8209" width="7.85546875" style="191" bestFit="1" customWidth="1"/>
    <col min="8210" max="8210" width="8.5703125" style="191" bestFit="1" customWidth="1"/>
    <col min="8211" max="8211" width="8.42578125" style="191" bestFit="1" customWidth="1"/>
    <col min="8212" max="8212" width="10" style="191" bestFit="1" customWidth="1"/>
    <col min="8213" max="8452" width="11.42578125" style="191"/>
    <col min="8453" max="8453" width="13.7109375" style="191" customWidth="1"/>
    <col min="8454" max="8454" width="8.5703125" style="191" bestFit="1" customWidth="1"/>
    <col min="8455" max="8455" width="6.5703125" style="191" customWidth="1"/>
    <col min="8456" max="8457" width="7.85546875" style="191" bestFit="1" customWidth="1"/>
    <col min="8458" max="8459" width="7.7109375" style="191" customWidth="1"/>
    <col min="8460" max="8460" width="8.140625" style="191" customWidth="1"/>
    <col min="8461" max="8461" width="7.85546875" style="191" bestFit="1" customWidth="1"/>
    <col min="8462" max="8462" width="8.5703125" style="191" bestFit="1" customWidth="1"/>
    <col min="8463" max="8463" width="7.85546875" style="191" bestFit="1" customWidth="1"/>
    <col min="8464" max="8464" width="8.5703125" style="191" bestFit="1" customWidth="1"/>
    <col min="8465" max="8465" width="7.85546875" style="191" bestFit="1" customWidth="1"/>
    <col min="8466" max="8466" width="8.5703125" style="191" bestFit="1" customWidth="1"/>
    <col min="8467" max="8467" width="8.42578125" style="191" bestFit="1" customWidth="1"/>
    <col min="8468" max="8468" width="10" style="191" bestFit="1" customWidth="1"/>
    <col min="8469" max="8708" width="11.42578125" style="191"/>
    <col min="8709" max="8709" width="13.7109375" style="191" customWidth="1"/>
    <col min="8710" max="8710" width="8.5703125" style="191" bestFit="1" customWidth="1"/>
    <col min="8711" max="8711" width="6.5703125" style="191" customWidth="1"/>
    <col min="8712" max="8713" width="7.85546875" style="191" bestFit="1" customWidth="1"/>
    <col min="8714" max="8715" width="7.7109375" style="191" customWidth="1"/>
    <col min="8716" max="8716" width="8.140625" style="191" customWidth="1"/>
    <col min="8717" max="8717" width="7.85546875" style="191" bestFit="1" customWidth="1"/>
    <col min="8718" max="8718" width="8.5703125" style="191" bestFit="1" customWidth="1"/>
    <col min="8719" max="8719" width="7.85546875" style="191" bestFit="1" customWidth="1"/>
    <col min="8720" max="8720" width="8.5703125" style="191" bestFit="1" customWidth="1"/>
    <col min="8721" max="8721" width="7.85546875" style="191" bestFit="1" customWidth="1"/>
    <col min="8722" max="8722" width="8.5703125" style="191" bestFit="1" customWidth="1"/>
    <col min="8723" max="8723" width="8.42578125" style="191" bestFit="1" customWidth="1"/>
    <col min="8724" max="8724" width="10" style="191" bestFit="1" customWidth="1"/>
    <col min="8725" max="8964" width="11.42578125" style="191"/>
    <col min="8965" max="8965" width="13.7109375" style="191" customWidth="1"/>
    <col min="8966" max="8966" width="8.5703125" style="191" bestFit="1" customWidth="1"/>
    <col min="8967" max="8967" width="6.5703125" style="191" customWidth="1"/>
    <col min="8968" max="8969" width="7.85546875" style="191" bestFit="1" customWidth="1"/>
    <col min="8970" max="8971" width="7.7109375" style="191" customWidth="1"/>
    <col min="8972" max="8972" width="8.140625" style="191" customWidth="1"/>
    <col min="8973" max="8973" width="7.85546875" style="191" bestFit="1" customWidth="1"/>
    <col min="8974" max="8974" width="8.5703125" style="191" bestFit="1" customWidth="1"/>
    <col min="8975" max="8975" width="7.85546875" style="191" bestFit="1" customWidth="1"/>
    <col min="8976" max="8976" width="8.5703125" style="191" bestFit="1" customWidth="1"/>
    <col min="8977" max="8977" width="7.85546875" style="191" bestFit="1" customWidth="1"/>
    <col min="8978" max="8978" width="8.5703125" style="191" bestFit="1" customWidth="1"/>
    <col min="8979" max="8979" width="8.42578125" style="191" bestFit="1" customWidth="1"/>
    <col min="8980" max="8980" width="10" style="191" bestFit="1" customWidth="1"/>
    <col min="8981" max="9220" width="11.42578125" style="191"/>
    <col min="9221" max="9221" width="13.7109375" style="191" customWidth="1"/>
    <col min="9222" max="9222" width="8.5703125" style="191" bestFit="1" customWidth="1"/>
    <col min="9223" max="9223" width="6.5703125" style="191" customWidth="1"/>
    <col min="9224" max="9225" width="7.85546875" style="191" bestFit="1" customWidth="1"/>
    <col min="9226" max="9227" width="7.7109375" style="191" customWidth="1"/>
    <col min="9228" max="9228" width="8.140625" style="191" customWidth="1"/>
    <col min="9229" max="9229" width="7.85546875" style="191" bestFit="1" customWidth="1"/>
    <col min="9230" max="9230" width="8.5703125" style="191" bestFit="1" customWidth="1"/>
    <col min="9231" max="9231" width="7.85546875" style="191" bestFit="1" customWidth="1"/>
    <col min="9232" max="9232" width="8.5703125" style="191" bestFit="1" customWidth="1"/>
    <col min="9233" max="9233" width="7.85546875" style="191" bestFit="1" customWidth="1"/>
    <col min="9234" max="9234" width="8.5703125" style="191" bestFit="1" customWidth="1"/>
    <col min="9235" max="9235" width="8.42578125" style="191" bestFit="1" customWidth="1"/>
    <col min="9236" max="9236" width="10" style="191" bestFit="1" customWidth="1"/>
    <col min="9237" max="9476" width="11.42578125" style="191"/>
    <col min="9477" max="9477" width="13.7109375" style="191" customWidth="1"/>
    <col min="9478" max="9478" width="8.5703125" style="191" bestFit="1" customWidth="1"/>
    <col min="9479" max="9479" width="6.5703125" style="191" customWidth="1"/>
    <col min="9480" max="9481" width="7.85546875" style="191" bestFit="1" customWidth="1"/>
    <col min="9482" max="9483" width="7.7109375" style="191" customWidth="1"/>
    <col min="9484" max="9484" width="8.140625" style="191" customWidth="1"/>
    <col min="9485" max="9485" width="7.85546875" style="191" bestFit="1" customWidth="1"/>
    <col min="9486" max="9486" width="8.5703125" style="191" bestFit="1" customWidth="1"/>
    <col min="9487" max="9487" width="7.85546875" style="191" bestFit="1" customWidth="1"/>
    <col min="9488" max="9488" width="8.5703125" style="191" bestFit="1" customWidth="1"/>
    <col min="9489" max="9489" width="7.85546875" style="191" bestFit="1" customWidth="1"/>
    <col min="9490" max="9490" width="8.5703125" style="191" bestFit="1" customWidth="1"/>
    <col min="9491" max="9491" width="8.42578125" style="191" bestFit="1" customWidth="1"/>
    <col min="9492" max="9492" width="10" style="191" bestFit="1" customWidth="1"/>
    <col min="9493" max="9732" width="11.42578125" style="191"/>
    <col min="9733" max="9733" width="13.7109375" style="191" customWidth="1"/>
    <col min="9734" max="9734" width="8.5703125" style="191" bestFit="1" customWidth="1"/>
    <col min="9735" max="9735" width="6.5703125" style="191" customWidth="1"/>
    <col min="9736" max="9737" width="7.85546875" style="191" bestFit="1" customWidth="1"/>
    <col min="9738" max="9739" width="7.7109375" style="191" customWidth="1"/>
    <col min="9740" max="9740" width="8.140625" style="191" customWidth="1"/>
    <col min="9741" max="9741" width="7.85546875" style="191" bestFit="1" customWidth="1"/>
    <col min="9742" max="9742" width="8.5703125" style="191" bestFit="1" customWidth="1"/>
    <col min="9743" max="9743" width="7.85546875" style="191" bestFit="1" customWidth="1"/>
    <col min="9744" max="9744" width="8.5703125" style="191" bestFit="1" customWidth="1"/>
    <col min="9745" max="9745" width="7.85546875" style="191" bestFit="1" customWidth="1"/>
    <col min="9746" max="9746" width="8.5703125" style="191" bestFit="1" customWidth="1"/>
    <col min="9747" max="9747" width="8.42578125" style="191" bestFit="1" customWidth="1"/>
    <col min="9748" max="9748" width="10" style="191" bestFit="1" customWidth="1"/>
    <col min="9749" max="9988" width="11.42578125" style="191"/>
    <col min="9989" max="9989" width="13.7109375" style="191" customWidth="1"/>
    <col min="9990" max="9990" width="8.5703125" style="191" bestFit="1" customWidth="1"/>
    <col min="9991" max="9991" width="6.5703125" style="191" customWidth="1"/>
    <col min="9992" max="9993" width="7.85546875" style="191" bestFit="1" customWidth="1"/>
    <col min="9994" max="9995" width="7.7109375" style="191" customWidth="1"/>
    <col min="9996" max="9996" width="8.140625" style="191" customWidth="1"/>
    <col min="9997" max="9997" width="7.85546875" style="191" bestFit="1" customWidth="1"/>
    <col min="9998" max="9998" width="8.5703125" style="191" bestFit="1" customWidth="1"/>
    <col min="9999" max="9999" width="7.85546875" style="191" bestFit="1" customWidth="1"/>
    <col min="10000" max="10000" width="8.5703125" style="191" bestFit="1" customWidth="1"/>
    <col min="10001" max="10001" width="7.85546875" style="191" bestFit="1" customWidth="1"/>
    <col min="10002" max="10002" width="8.5703125" style="191" bestFit="1" customWidth="1"/>
    <col min="10003" max="10003" width="8.42578125" style="191" bestFit="1" customWidth="1"/>
    <col min="10004" max="10004" width="10" style="191" bestFit="1" customWidth="1"/>
    <col min="10005" max="10244" width="11.42578125" style="191"/>
    <col min="10245" max="10245" width="13.7109375" style="191" customWidth="1"/>
    <col min="10246" max="10246" width="8.5703125" style="191" bestFit="1" customWidth="1"/>
    <col min="10247" max="10247" width="6.5703125" style="191" customWidth="1"/>
    <col min="10248" max="10249" width="7.85546875" style="191" bestFit="1" customWidth="1"/>
    <col min="10250" max="10251" width="7.7109375" style="191" customWidth="1"/>
    <col min="10252" max="10252" width="8.140625" style="191" customWidth="1"/>
    <col min="10253" max="10253" width="7.85546875" style="191" bestFit="1" customWidth="1"/>
    <col min="10254" max="10254" width="8.5703125" style="191" bestFit="1" customWidth="1"/>
    <col min="10255" max="10255" width="7.85546875" style="191" bestFit="1" customWidth="1"/>
    <col min="10256" max="10256" width="8.5703125" style="191" bestFit="1" customWidth="1"/>
    <col min="10257" max="10257" width="7.85546875" style="191" bestFit="1" customWidth="1"/>
    <col min="10258" max="10258" width="8.5703125" style="191" bestFit="1" customWidth="1"/>
    <col min="10259" max="10259" width="8.42578125" style="191" bestFit="1" customWidth="1"/>
    <col min="10260" max="10260" width="10" style="191" bestFit="1" customWidth="1"/>
    <col min="10261" max="10500" width="11.42578125" style="191"/>
    <col min="10501" max="10501" width="13.7109375" style="191" customWidth="1"/>
    <col min="10502" max="10502" width="8.5703125" style="191" bestFit="1" customWidth="1"/>
    <col min="10503" max="10503" width="6.5703125" style="191" customWidth="1"/>
    <col min="10504" max="10505" width="7.85546875" style="191" bestFit="1" customWidth="1"/>
    <col min="10506" max="10507" width="7.7109375" style="191" customWidth="1"/>
    <col min="10508" max="10508" width="8.140625" style="191" customWidth="1"/>
    <col min="10509" max="10509" width="7.85546875" style="191" bestFit="1" customWidth="1"/>
    <col min="10510" max="10510" width="8.5703125" style="191" bestFit="1" customWidth="1"/>
    <col min="10511" max="10511" width="7.85546875" style="191" bestFit="1" customWidth="1"/>
    <col min="10512" max="10512" width="8.5703125" style="191" bestFit="1" customWidth="1"/>
    <col min="10513" max="10513" width="7.85546875" style="191" bestFit="1" customWidth="1"/>
    <col min="10514" max="10514" width="8.5703125" style="191" bestFit="1" customWidth="1"/>
    <col min="10515" max="10515" width="8.42578125" style="191" bestFit="1" customWidth="1"/>
    <col min="10516" max="10516" width="10" style="191" bestFit="1" customWidth="1"/>
    <col min="10517" max="10756" width="11.42578125" style="191"/>
    <col min="10757" max="10757" width="13.7109375" style="191" customWidth="1"/>
    <col min="10758" max="10758" width="8.5703125" style="191" bestFit="1" customWidth="1"/>
    <col min="10759" max="10759" width="6.5703125" style="191" customWidth="1"/>
    <col min="10760" max="10761" width="7.85546875" style="191" bestFit="1" customWidth="1"/>
    <col min="10762" max="10763" width="7.7109375" style="191" customWidth="1"/>
    <col min="10764" max="10764" width="8.140625" style="191" customWidth="1"/>
    <col min="10765" max="10765" width="7.85546875" style="191" bestFit="1" customWidth="1"/>
    <col min="10766" max="10766" width="8.5703125" style="191" bestFit="1" customWidth="1"/>
    <col min="10767" max="10767" width="7.85546875" style="191" bestFit="1" customWidth="1"/>
    <col min="10768" max="10768" width="8.5703125" style="191" bestFit="1" customWidth="1"/>
    <col min="10769" max="10769" width="7.85546875" style="191" bestFit="1" customWidth="1"/>
    <col min="10770" max="10770" width="8.5703125" style="191" bestFit="1" customWidth="1"/>
    <col min="10771" max="10771" width="8.42578125" style="191" bestFit="1" customWidth="1"/>
    <col min="10772" max="10772" width="10" style="191" bestFit="1" customWidth="1"/>
    <col min="10773" max="11012" width="11.42578125" style="191"/>
    <col min="11013" max="11013" width="13.7109375" style="191" customWidth="1"/>
    <col min="11014" max="11014" width="8.5703125" style="191" bestFit="1" customWidth="1"/>
    <col min="11015" max="11015" width="6.5703125" style="191" customWidth="1"/>
    <col min="11016" max="11017" width="7.85546875" style="191" bestFit="1" customWidth="1"/>
    <col min="11018" max="11019" width="7.7109375" style="191" customWidth="1"/>
    <col min="11020" max="11020" width="8.140625" style="191" customWidth="1"/>
    <col min="11021" max="11021" width="7.85546875" style="191" bestFit="1" customWidth="1"/>
    <col min="11022" max="11022" width="8.5703125" style="191" bestFit="1" customWidth="1"/>
    <col min="11023" max="11023" width="7.85546875" style="191" bestFit="1" customWidth="1"/>
    <col min="11024" max="11024" width="8.5703125" style="191" bestFit="1" customWidth="1"/>
    <col min="11025" max="11025" width="7.85546875" style="191" bestFit="1" customWidth="1"/>
    <col min="11026" max="11026" width="8.5703125" style="191" bestFit="1" customWidth="1"/>
    <col min="11027" max="11027" width="8.42578125" style="191" bestFit="1" customWidth="1"/>
    <col min="11028" max="11028" width="10" style="191" bestFit="1" customWidth="1"/>
    <col min="11029" max="11268" width="11.42578125" style="191"/>
    <col min="11269" max="11269" width="13.7109375" style="191" customWidth="1"/>
    <col min="11270" max="11270" width="8.5703125" style="191" bestFit="1" customWidth="1"/>
    <col min="11271" max="11271" width="6.5703125" style="191" customWidth="1"/>
    <col min="11272" max="11273" width="7.85546875" style="191" bestFit="1" customWidth="1"/>
    <col min="11274" max="11275" width="7.7109375" style="191" customWidth="1"/>
    <col min="11276" max="11276" width="8.140625" style="191" customWidth="1"/>
    <col min="11277" max="11277" width="7.85546875" style="191" bestFit="1" customWidth="1"/>
    <col min="11278" max="11278" width="8.5703125" style="191" bestFit="1" customWidth="1"/>
    <col min="11279" max="11279" width="7.85546875" style="191" bestFit="1" customWidth="1"/>
    <col min="11280" max="11280" width="8.5703125" style="191" bestFit="1" customWidth="1"/>
    <col min="11281" max="11281" width="7.85546875" style="191" bestFit="1" customWidth="1"/>
    <col min="11282" max="11282" width="8.5703125" style="191" bestFit="1" customWidth="1"/>
    <col min="11283" max="11283" width="8.42578125" style="191" bestFit="1" customWidth="1"/>
    <col min="11284" max="11284" width="10" style="191" bestFit="1" customWidth="1"/>
    <col min="11285" max="11524" width="11.42578125" style="191"/>
    <col min="11525" max="11525" width="13.7109375" style="191" customWidth="1"/>
    <col min="11526" max="11526" width="8.5703125" style="191" bestFit="1" customWidth="1"/>
    <col min="11527" max="11527" width="6.5703125" style="191" customWidth="1"/>
    <col min="11528" max="11529" width="7.85546875" style="191" bestFit="1" customWidth="1"/>
    <col min="11530" max="11531" width="7.7109375" style="191" customWidth="1"/>
    <col min="11532" max="11532" width="8.140625" style="191" customWidth="1"/>
    <col min="11533" max="11533" width="7.85546875" style="191" bestFit="1" customWidth="1"/>
    <col min="11534" max="11534" width="8.5703125" style="191" bestFit="1" customWidth="1"/>
    <col min="11535" max="11535" width="7.85546875" style="191" bestFit="1" customWidth="1"/>
    <col min="11536" max="11536" width="8.5703125" style="191" bestFit="1" customWidth="1"/>
    <col min="11537" max="11537" width="7.85546875" style="191" bestFit="1" customWidth="1"/>
    <col min="11538" max="11538" width="8.5703125" style="191" bestFit="1" customWidth="1"/>
    <col min="11539" max="11539" width="8.42578125" style="191" bestFit="1" customWidth="1"/>
    <col min="11540" max="11540" width="10" style="191" bestFit="1" customWidth="1"/>
    <col min="11541" max="11780" width="11.42578125" style="191"/>
    <col min="11781" max="11781" width="13.7109375" style="191" customWidth="1"/>
    <col min="11782" max="11782" width="8.5703125" style="191" bestFit="1" customWidth="1"/>
    <col min="11783" max="11783" width="6.5703125" style="191" customWidth="1"/>
    <col min="11784" max="11785" width="7.85546875" style="191" bestFit="1" customWidth="1"/>
    <col min="11786" max="11787" width="7.7109375" style="191" customWidth="1"/>
    <col min="11788" max="11788" width="8.140625" style="191" customWidth="1"/>
    <col min="11789" max="11789" width="7.85546875" style="191" bestFit="1" customWidth="1"/>
    <col min="11790" max="11790" width="8.5703125" style="191" bestFit="1" customWidth="1"/>
    <col min="11791" max="11791" width="7.85546875" style="191" bestFit="1" customWidth="1"/>
    <col min="11792" max="11792" width="8.5703125" style="191" bestFit="1" customWidth="1"/>
    <col min="11793" max="11793" width="7.85546875" style="191" bestFit="1" customWidth="1"/>
    <col min="11794" max="11794" width="8.5703125" style="191" bestFit="1" customWidth="1"/>
    <col min="11795" max="11795" width="8.42578125" style="191" bestFit="1" customWidth="1"/>
    <col min="11796" max="11796" width="10" style="191" bestFit="1" customWidth="1"/>
    <col min="11797" max="12036" width="11.42578125" style="191"/>
    <col min="12037" max="12037" width="13.7109375" style="191" customWidth="1"/>
    <col min="12038" max="12038" width="8.5703125" style="191" bestFit="1" customWidth="1"/>
    <col min="12039" max="12039" width="6.5703125" style="191" customWidth="1"/>
    <col min="12040" max="12041" width="7.85546875" style="191" bestFit="1" customWidth="1"/>
    <col min="12042" max="12043" width="7.7109375" style="191" customWidth="1"/>
    <col min="12044" max="12044" width="8.140625" style="191" customWidth="1"/>
    <col min="12045" max="12045" width="7.85546875" style="191" bestFit="1" customWidth="1"/>
    <col min="12046" max="12046" width="8.5703125" style="191" bestFit="1" customWidth="1"/>
    <col min="12047" max="12047" width="7.85546875" style="191" bestFit="1" customWidth="1"/>
    <col min="12048" max="12048" width="8.5703125" style="191" bestFit="1" customWidth="1"/>
    <col min="12049" max="12049" width="7.85546875" style="191" bestFit="1" customWidth="1"/>
    <col min="12050" max="12050" width="8.5703125" style="191" bestFit="1" customWidth="1"/>
    <col min="12051" max="12051" width="8.42578125" style="191" bestFit="1" customWidth="1"/>
    <col min="12052" max="12052" width="10" style="191" bestFit="1" customWidth="1"/>
    <col min="12053" max="12292" width="11.42578125" style="191"/>
    <col min="12293" max="12293" width="13.7109375" style="191" customWidth="1"/>
    <col min="12294" max="12294" width="8.5703125" style="191" bestFit="1" customWidth="1"/>
    <col min="12295" max="12295" width="6.5703125" style="191" customWidth="1"/>
    <col min="12296" max="12297" width="7.85546875" style="191" bestFit="1" customWidth="1"/>
    <col min="12298" max="12299" width="7.7109375" style="191" customWidth="1"/>
    <col min="12300" max="12300" width="8.140625" style="191" customWidth="1"/>
    <col min="12301" max="12301" width="7.85546875" style="191" bestFit="1" customWidth="1"/>
    <col min="12302" max="12302" width="8.5703125" style="191" bestFit="1" customWidth="1"/>
    <col min="12303" max="12303" width="7.85546875" style="191" bestFit="1" customWidth="1"/>
    <col min="12304" max="12304" width="8.5703125" style="191" bestFit="1" customWidth="1"/>
    <col min="12305" max="12305" width="7.85546875" style="191" bestFit="1" customWidth="1"/>
    <col min="12306" max="12306" width="8.5703125" style="191" bestFit="1" customWidth="1"/>
    <col min="12307" max="12307" width="8.42578125" style="191" bestFit="1" customWidth="1"/>
    <col min="12308" max="12308" width="10" style="191" bestFit="1" customWidth="1"/>
    <col min="12309" max="12548" width="11.42578125" style="191"/>
    <col min="12549" max="12549" width="13.7109375" style="191" customWidth="1"/>
    <col min="12550" max="12550" width="8.5703125" style="191" bestFit="1" customWidth="1"/>
    <col min="12551" max="12551" width="6.5703125" style="191" customWidth="1"/>
    <col min="12552" max="12553" width="7.85546875" style="191" bestFit="1" customWidth="1"/>
    <col min="12554" max="12555" width="7.7109375" style="191" customWidth="1"/>
    <col min="12556" max="12556" width="8.140625" style="191" customWidth="1"/>
    <col min="12557" max="12557" width="7.85546875" style="191" bestFit="1" customWidth="1"/>
    <col min="12558" max="12558" width="8.5703125" style="191" bestFit="1" customWidth="1"/>
    <col min="12559" max="12559" width="7.85546875" style="191" bestFit="1" customWidth="1"/>
    <col min="12560" max="12560" width="8.5703125" style="191" bestFit="1" customWidth="1"/>
    <col min="12561" max="12561" width="7.85546875" style="191" bestFit="1" customWidth="1"/>
    <col min="12562" max="12562" width="8.5703125" style="191" bestFit="1" customWidth="1"/>
    <col min="12563" max="12563" width="8.42578125" style="191" bestFit="1" customWidth="1"/>
    <col min="12564" max="12564" width="10" style="191" bestFit="1" customWidth="1"/>
    <col min="12565" max="12804" width="11.42578125" style="191"/>
    <col min="12805" max="12805" width="13.7109375" style="191" customWidth="1"/>
    <col min="12806" max="12806" width="8.5703125" style="191" bestFit="1" customWidth="1"/>
    <col min="12807" max="12807" width="6.5703125" style="191" customWidth="1"/>
    <col min="12808" max="12809" width="7.85546875" style="191" bestFit="1" customWidth="1"/>
    <col min="12810" max="12811" width="7.7109375" style="191" customWidth="1"/>
    <col min="12812" max="12812" width="8.140625" style="191" customWidth="1"/>
    <col min="12813" max="12813" width="7.85546875" style="191" bestFit="1" customWidth="1"/>
    <col min="12814" max="12814" width="8.5703125" style="191" bestFit="1" customWidth="1"/>
    <col min="12815" max="12815" width="7.85546875" style="191" bestFit="1" customWidth="1"/>
    <col min="12816" max="12816" width="8.5703125" style="191" bestFit="1" customWidth="1"/>
    <col min="12817" max="12817" width="7.85546875" style="191" bestFit="1" customWidth="1"/>
    <col min="12818" max="12818" width="8.5703125" style="191" bestFit="1" customWidth="1"/>
    <col min="12819" max="12819" width="8.42578125" style="191" bestFit="1" customWidth="1"/>
    <col min="12820" max="12820" width="10" style="191" bestFit="1" customWidth="1"/>
    <col min="12821" max="13060" width="11.42578125" style="191"/>
    <col min="13061" max="13061" width="13.7109375" style="191" customWidth="1"/>
    <col min="13062" max="13062" width="8.5703125" style="191" bestFit="1" customWidth="1"/>
    <col min="13063" max="13063" width="6.5703125" style="191" customWidth="1"/>
    <col min="13064" max="13065" width="7.85546875" style="191" bestFit="1" customWidth="1"/>
    <col min="13066" max="13067" width="7.7109375" style="191" customWidth="1"/>
    <col min="13068" max="13068" width="8.140625" style="191" customWidth="1"/>
    <col min="13069" max="13069" width="7.85546875" style="191" bestFit="1" customWidth="1"/>
    <col min="13070" max="13070" width="8.5703125" style="191" bestFit="1" customWidth="1"/>
    <col min="13071" max="13071" width="7.85546875" style="191" bestFit="1" customWidth="1"/>
    <col min="13072" max="13072" width="8.5703125" style="191" bestFit="1" customWidth="1"/>
    <col min="13073" max="13073" width="7.85546875" style="191" bestFit="1" customWidth="1"/>
    <col min="13074" max="13074" width="8.5703125" style="191" bestFit="1" customWidth="1"/>
    <col min="13075" max="13075" width="8.42578125" style="191" bestFit="1" customWidth="1"/>
    <col min="13076" max="13076" width="10" style="191" bestFit="1" customWidth="1"/>
    <col min="13077" max="13316" width="11.42578125" style="191"/>
    <col min="13317" max="13317" width="13.7109375" style="191" customWidth="1"/>
    <col min="13318" max="13318" width="8.5703125" style="191" bestFit="1" customWidth="1"/>
    <col min="13319" max="13319" width="6.5703125" style="191" customWidth="1"/>
    <col min="13320" max="13321" width="7.85546875" style="191" bestFit="1" customWidth="1"/>
    <col min="13322" max="13323" width="7.7109375" style="191" customWidth="1"/>
    <col min="13324" max="13324" width="8.140625" style="191" customWidth="1"/>
    <col min="13325" max="13325" width="7.85546875" style="191" bestFit="1" customWidth="1"/>
    <col min="13326" max="13326" width="8.5703125" style="191" bestFit="1" customWidth="1"/>
    <col min="13327" max="13327" width="7.85546875" style="191" bestFit="1" customWidth="1"/>
    <col min="13328" max="13328" width="8.5703125" style="191" bestFit="1" customWidth="1"/>
    <col min="13329" max="13329" width="7.85546875" style="191" bestFit="1" customWidth="1"/>
    <col min="13330" max="13330" width="8.5703125" style="191" bestFit="1" customWidth="1"/>
    <col min="13331" max="13331" width="8.42578125" style="191" bestFit="1" customWidth="1"/>
    <col min="13332" max="13332" width="10" style="191" bestFit="1" customWidth="1"/>
    <col min="13333" max="13572" width="11.42578125" style="191"/>
    <col min="13573" max="13573" width="13.7109375" style="191" customWidth="1"/>
    <col min="13574" max="13574" width="8.5703125" style="191" bestFit="1" customWidth="1"/>
    <col min="13575" max="13575" width="6.5703125" style="191" customWidth="1"/>
    <col min="13576" max="13577" width="7.85546875" style="191" bestFit="1" customWidth="1"/>
    <col min="13578" max="13579" width="7.7109375" style="191" customWidth="1"/>
    <col min="13580" max="13580" width="8.140625" style="191" customWidth="1"/>
    <col min="13581" max="13581" width="7.85546875" style="191" bestFit="1" customWidth="1"/>
    <col min="13582" max="13582" width="8.5703125" style="191" bestFit="1" customWidth="1"/>
    <col min="13583" max="13583" width="7.85546875" style="191" bestFit="1" customWidth="1"/>
    <col min="13584" max="13584" width="8.5703125" style="191" bestFit="1" customWidth="1"/>
    <col min="13585" max="13585" width="7.85546875" style="191" bestFit="1" customWidth="1"/>
    <col min="13586" max="13586" width="8.5703125" style="191" bestFit="1" customWidth="1"/>
    <col min="13587" max="13587" width="8.42578125" style="191" bestFit="1" customWidth="1"/>
    <col min="13588" max="13588" width="10" style="191" bestFit="1" customWidth="1"/>
    <col min="13589" max="13828" width="11.42578125" style="191"/>
    <col min="13829" max="13829" width="13.7109375" style="191" customWidth="1"/>
    <col min="13830" max="13830" width="8.5703125" style="191" bestFit="1" customWidth="1"/>
    <col min="13831" max="13831" width="6.5703125" style="191" customWidth="1"/>
    <col min="13832" max="13833" width="7.85546875" style="191" bestFit="1" customWidth="1"/>
    <col min="13834" max="13835" width="7.7109375" style="191" customWidth="1"/>
    <col min="13836" max="13836" width="8.140625" style="191" customWidth="1"/>
    <col min="13837" max="13837" width="7.85546875" style="191" bestFit="1" customWidth="1"/>
    <col min="13838" max="13838" width="8.5703125" style="191" bestFit="1" customWidth="1"/>
    <col min="13839" max="13839" width="7.85546875" style="191" bestFit="1" customWidth="1"/>
    <col min="13840" max="13840" width="8.5703125" style="191" bestFit="1" customWidth="1"/>
    <col min="13841" max="13841" width="7.85546875" style="191" bestFit="1" customWidth="1"/>
    <col min="13842" max="13842" width="8.5703125" style="191" bestFit="1" customWidth="1"/>
    <col min="13843" max="13843" width="8.42578125" style="191" bestFit="1" customWidth="1"/>
    <col min="13844" max="13844" width="10" style="191" bestFit="1" customWidth="1"/>
    <col min="13845" max="14084" width="11.42578125" style="191"/>
    <col min="14085" max="14085" width="13.7109375" style="191" customWidth="1"/>
    <col min="14086" max="14086" width="8.5703125" style="191" bestFit="1" customWidth="1"/>
    <col min="14087" max="14087" width="6.5703125" style="191" customWidth="1"/>
    <col min="14088" max="14089" width="7.85546875" style="191" bestFit="1" customWidth="1"/>
    <col min="14090" max="14091" width="7.7109375" style="191" customWidth="1"/>
    <col min="14092" max="14092" width="8.140625" style="191" customWidth="1"/>
    <col min="14093" max="14093" width="7.85546875" style="191" bestFit="1" customWidth="1"/>
    <col min="14094" max="14094" width="8.5703125" style="191" bestFit="1" customWidth="1"/>
    <col min="14095" max="14095" width="7.85546875" style="191" bestFit="1" customWidth="1"/>
    <col min="14096" max="14096" width="8.5703125" style="191" bestFit="1" customWidth="1"/>
    <col min="14097" max="14097" width="7.85546875" style="191" bestFit="1" customWidth="1"/>
    <col min="14098" max="14098" width="8.5703125" style="191" bestFit="1" customWidth="1"/>
    <col min="14099" max="14099" width="8.42578125" style="191" bestFit="1" customWidth="1"/>
    <col min="14100" max="14100" width="10" style="191" bestFit="1" customWidth="1"/>
    <col min="14101" max="14340" width="11.42578125" style="191"/>
    <col min="14341" max="14341" width="13.7109375" style="191" customWidth="1"/>
    <col min="14342" max="14342" width="8.5703125" style="191" bestFit="1" customWidth="1"/>
    <col min="14343" max="14343" width="6.5703125" style="191" customWidth="1"/>
    <col min="14344" max="14345" width="7.85546875" style="191" bestFit="1" customWidth="1"/>
    <col min="14346" max="14347" width="7.7109375" style="191" customWidth="1"/>
    <col min="14348" max="14348" width="8.140625" style="191" customWidth="1"/>
    <col min="14349" max="14349" width="7.85546875" style="191" bestFit="1" customWidth="1"/>
    <col min="14350" max="14350" width="8.5703125" style="191" bestFit="1" customWidth="1"/>
    <col min="14351" max="14351" width="7.85546875" style="191" bestFit="1" customWidth="1"/>
    <col min="14352" max="14352" width="8.5703125" style="191" bestFit="1" customWidth="1"/>
    <col min="14353" max="14353" width="7.85546875" style="191" bestFit="1" customWidth="1"/>
    <col min="14354" max="14354" width="8.5703125" style="191" bestFit="1" customWidth="1"/>
    <col min="14355" max="14355" width="8.42578125" style="191" bestFit="1" customWidth="1"/>
    <col min="14356" max="14356" width="10" style="191" bestFit="1" customWidth="1"/>
    <col min="14357" max="14596" width="11.42578125" style="191"/>
    <col min="14597" max="14597" width="13.7109375" style="191" customWidth="1"/>
    <col min="14598" max="14598" width="8.5703125" style="191" bestFit="1" customWidth="1"/>
    <col min="14599" max="14599" width="6.5703125" style="191" customWidth="1"/>
    <col min="14600" max="14601" width="7.85546875" style="191" bestFit="1" customWidth="1"/>
    <col min="14602" max="14603" width="7.7109375" style="191" customWidth="1"/>
    <col min="14604" max="14604" width="8.140625" style="191" customWidth="1"/>
    <col min="14605" max="14605" width="7.85546875" style="191" bestFit="1" customWidth="1"/>
    <col min="14606" max="14606" width="8.5703125" style="191" bestFit="1" customWidth="1"/>
    <col min="14607" max="14607" width="7.85546875" style="191" bestFit="1" customWidth="1"/>
    <col min="14608" max="14608" width="8.5703125" style="191" bestFit="1" customWidth="1"/>
    <col min="14609" max="14609" width="7.85546875" style="191" bestFit="1" customWidth="1"/>
    <col min="14610" max="14610" width="8.5703125" style="191" bestFit="1" customWidth="1"/>
    <col min="14611" max="14611" width="8.42578125" style="191" bestFit="1" customWidth="1"/>
    <col min="14612" max="14612" width="10" style="191" bestFit="1" customWidth="1"/>
    <col min="14613" max="14852" width="11.42578125" style="191"/>
    <col min="14853" max="14853" width="13.7109375" style="191" customWidth="1"/>
    <col min="14854" max="14854" width="8.5703125" style="191" bestFit="1" customWidth="1"/>
    <col min="14855" max="14855" width="6.5703125" style="191" customWidth="1"/>
    <col min="14856" max="14857" width="7.85546875" style="191" bestFit="1" customWidth="1"/>
    <col min="14858" max="14859" width="7.7109375" style="191" customWidth="1"/>
    <col min="14860" max="14860" width="8.140625" style="191" customWidth="1"/>
    <col min="14861" max="14861" width="7.85546875" style="191" bestFit="1" customWidth="1"/>
    <col min="14862" max="14862" width="8.5703125" style="191" bestFit="1" customWidth="1"/>
    <col min="14863" max="14863" width="7.85546875" style="191" bestFit="1" customWidth="1"/>
    <col min="14864" max="14864" width="8.5703125" style="191" bestFit="1" customWidth="1"/>
    <col min="14865" max="14865" width="7.85546875" style="191" bestFit="1" customWidth="1"/>
    <col min="14866" max="14866" width="8.5703125" style="191" bestFit="1" customWidth="1"/>
    <col min="14867" max="14867" width="8.42578125" style="191" bestFit="1" customWidth="1"/>
    <col min="14868" max="14868" width="10" style="191" bestFit="1" customWidth="1"/>
    <col min="14869" max="15108" width="11.42578125" style="191"/>
    <col min="15109" max="15109" width="13.7109375" style="191" customWidth="1"/>
    <col min="15110" max="15110" width="8.5703125" style="191" bestFit="1" customWidth="1"/>
    <col min="15111" max="15111" width="6.5703125" style="191" customWidth="1"/>
    <col min="15112" max="15113" width="7.85546875" style="191" bestFit="1" customWidth="1"/>
    <col min="15114" max="15115" width="7.7109375" style="191" customWidth="1"/>
    <col min="15116" max="15116" width="8.140625" style="191" customWidth="1"/>
    <col min="15117" max="15117" width="7.85546875" style="191" bestFit="1" customWidth="1"/>
    <col min="15118" max="15118" width="8.5703125" style="191" bestFit="1" customWidth="1"/>
    <col min="15119" max="15119" width="7.85546875" style="191" bestFit="1" customWidth="1"/>
    <col min="15120" max="15120" width="8.5703125" style="191" bestFit="1" customWidth="1"/>
    <col min="15121" max="15121" width="7.85546875" style="191" bestFit="1" customWidth="1"/>
    <col min="15122" max="15122" width="8.5703125" style="191" bestFit="1" customWidth="1"/>
    <col min="15123" max="15123" width="8.42578125" style="191" bestFit="1" customWidth="1"/>
    <col min="15124" max="15124" width="10" style="191" bestFit="1" customWidth="1"/>
    <col min="15125" max="15364" width="11.42578125" style="191"/>
    <col min="15365" max="15365" width="13.7109375" style="191" customWidth="1"/>
    <col min="15366" max="15366" width="8.5703125" style="191" bestFit="1" customWidth="1"/>
    <col min="15367" max="15367" width="6.5703125" style="191" customWidth="1"/>
    <col min="15368" max="15369" width="7.85546875" style="191" bestFit="1" customWidth="1"/>
    <col min="15370" max="15371" width="7.7109375" style="191" customWidth="1"/>
    <col min="15372" max="15372" width="8.140625" style="191" customWidth="1"/>
    <col min="15373" max="15373" width="7.85546875" style="191" bestFit="1" customWidth="1"/>
    <col min="15374" max="15374" width="8.5703125" style="191" bestFit="1" customWidth="1"/>
    <col min="15375" max="15375" width="7.85546875" style="191" bestFit="1" customWidth="1"/>
    <col min="15376" max="15376" width="8.5703125" style="191" bestFit="1" customWidth="1"/>
    <col min="15377" max="15377" width="7.85546875" style="191" bestFit="1" customWidth="1"/>
    <col min="15378" max="15378" width="8.5703125" style="191" bestFit="1" customWidth="1"/>
    <col min="15379" max="15379" width="8.42578125" style="191" bestFit="1" customWidth="1"/>
    <col min="15380" max="15380" width="10" style="191" bestFit="1" customWidth="1"/>
    <col min="15381" max="15620" width="11.42578125" style="191"/>
    <col min="15621" max="15621" width="13.7109375" style="191" customWidth="1"/>
    <col min="15622" max="15622" width="8.5703125" style="191" bestFit="1" customWidth="1"/>
    <col min="15623" max="15623" width="6.5703125" style="191" customWidth="1"/>
    <col min="15624" max="15625" width="7.85546875" style="191" bestFit="1" customWidth="1"/>
    <col min="15626" max="15627" width="7.7109375" style="191" customWidth="1"/>
    <col min="15628" max="15628" width="8.140625" style="191" customWidth="1"/>
    <col min="15629" max="15629" width="7.85546875" style="191" bestFit="1" customWidth="1"/>
    <col min="15630" max="15630" width="8.5703125" style="191" bestFit="1" customWidth="1"/>
    <col min="15631" max="15631" width="7.85546875" style="191" bestFit="1" customWidth="1"/>
    <col min="15632" max="15632" width="8.5703125" style="191" bestFit="1" customWidth="1"/>
    <col min="15633" max="15633" width="7.85546875" style="191" bestFit="1" customWidth="1"/>
    <col min="15634" max="15634" width="8.5703125" style="191" bestFit="1" customWidth="1"/>
    <col min="15635" max="15635" width="8.42578125" style="191" bestFit="1" customWidth="1"/>
    <col min="15636" max="15636" width="10" style="191" bestFit="1" customWidth="1"/>
    <col min="15637" max="15876" width="11.42578125" style="191"/>
    <col min="15877" max="15877" width="13.7109375" style="191" customWidth="1"/>
    <col min="15878" max="15878" width="8.5703125" style="191" bestFit="1" customWidth="1"/>
    <col min="15879" max="15879" width="6.5703125" style="191" customWidth="1"/>
    <col min="15880" max="15881" width="7.85546875" style="191" bestFit="1" customWidth="1"/>
    <col min="15882" max="15883" width="7.7109375" style="191" customWidth="1"/>
    <col min="15884" max="15884" width="8.140625" style="191" customWidth="1"/>
    <col min="15885" max="15885" width="7.85546875" style="191" bestFit="1" customWidth="1"/>
    <col min="15886" max="15886" width="8.5703125" style="191" bestFit="1" customWidth="1"/>
    <col min="15887" max="15887" width="7.85546875" style="191" bestFit="1" customWidth="1"/>
    <col min="15888" max="15888" width="8.5703125" style="191" bestFit="1" customWidth="1"/>
    <col min="15889" max="15889" width="7.85546875" style="191" bestFit="1" customWidth="1"/>
    <col min="15890" max="15890" width="8.5703125" style="191" bestFit="1" customWidth="1"/>
    <col min="15891" max="15891" width="8.42578125" style="191" bestFit="1" customWidth="1"/>
    <col min="15892" max="15892" width="10" style="191" bestFit="1" customWidth="1"/>
    <col min="15893" max="16132" width="11.42578125" style="191"/>
    <col min="16133" max="16133" width="13.7109375" style="191" customWidth="1"/>
    <col min="16134" max="16134" width="8.5703125" style="191" bestFit="1" customWidth="1"/>
    <col min="16135" max="16135" width="6.5703125" style="191" customWidth="1"/>
    <col min="16136" max="16137" width="7.85546875" style="191" bestFit="1" customWidth="1"/>
    <col min="16138" max="16139" width="7.7109375" style="191" customWidth="1"/>
    <col min="16140" max="16140" width="8.140625" style="191" customWidth="1"/>
    <col min="16141" max="16141" width="7.85546875" style="191" bestFit="1" customWidth="1"/>
    <col min="16142" max="16142" width="8.5703125" style="191" bestFit="1" customWidth="1"/>
    <col min="16143" max="16143" width="7.85546875" style="191" bestFit="1" customWidth="1"/>
    <col min="16144" max="16144" width="8.5703125" style="191" bestFit="1" customWidth="1"/>
    <col min="16145" max="16145" width="7.85546875" style="191" bestFit="1" customWidth="1"/>
    <col min="16146" max="16146" width="8.5703125" style="191" bestFit="1" customWidth="1"/>
    <col min="16147" max="16147" width="8.42578125" style="191" bestFit="1" customWidth="1"/>
    <col min="16148" max="16148" width="10" style="191" bestFit="1" customWidth="1"/>
    <col min="16149" max="16384" width="11.42578125" style="191"/>
  </cols>
  <sheetData>
    <row r="1" spans="1:36" s="192" customFormat="1" ht="15" customHeight="1" x14ac:dyDescent="0.25">
      <c r="A1" s="747" t="s">
        <v>310</v>
      </c>
      <c r="B1" s="747"/>
      <c r="C1" s="747"/>
      <c r="D1" s="747"/>
      <c r="E1" s="747"/>
      <c r="F1" s="747"/>
      <c r="G1" s="747"/>
      <c r="H1" s="747"/>
      <c r="I1" s="747"/>
      <c r="J1" s="747"/>
      <c r="K1" s="747"/>
      <c r="L1" s="747"/>
      <c r="M1" s="747"/>
      <c r="N1" s="747"/>
      <c r="O1" s="747"/>
      <c r="P1" s="747"/>
      <c r="Q1" s="747"/>
      <c r="R1" s="747"/>
      <c r="S1" s="747"/>
      <c r="T1" s="747"/>
      <c r="U1" s="747"/>
      <c r="V1" s="747"/>
      <c r="W1" s="747"/>
      <c r="X1" s="747"/>
      <c r="Y1" s="747"/>
      <c r="Z1" s="747"/>
      <c r="AA1" s="747"/>
      <c r="AB1" s="747"/>
      <c r="AC1" s="747"/>
      <c r="AD1" s="747"/>
      <c r="AE1" s="747"/>
      <c r="AF1" s="747"/>
      <c r="AG1" s="747"/>
    </row>
    <row r="2" spans="1:36" s="215" customFormat="1" ht="15" x14ac:dyDescent="0.25">
      <c r="A2" s="749" t="s">
        <v>194</v>
      </c>
      <c r="B2" s="746">
        <v>2007</v>
      </c>
      <c r="C2" s="683"/>
      <c r="D2" s="683"/>
      <c r="E2" s="746">
        <v>2008</v>
      </c>
      <c r="F2" s="683"/>
      <c r="G2" s="683"/>
      <c r="H2" s="746">
        <v>2009</v>
      </c>
      <c r="I2" s="683"/>
      <c r="J2" s="683"/>
      <c r="K2" s="746">
        <v>2010</v>
      </c>
      <c r="L2" s="683"/>
      <c r="M2" s="683"/>
      <c r="N2" s="746">
        <v>2011</v>
      </c>
      <c r="O2" s="683"/>
      <c r="P2" s="683"/>
      <c r="Q2" s="746">
        <v>2012</v>
      </c>
      <c r="R2" s="683"/>
      <c r="S2" s="683"/>
      <c r="T2" s="746">
        <v>2013</v>
      </c>
      <c r="U2" s="683"/>
      <c r="V2" s="683"/>
      <c r="W2" s="746">
        <v>2014</v>
      </c>
      <c r="X2" s="683"/>
      <c r="Y2" s="683"/>
      <c r="Z2" s="746" t="s">
        <v>293</v>
      </c>
      <c r="AA2" s="683"/>
      <c r="AB2" s="683"/>
      <c r="AC2" s="746" t="s">
        <v>296</v>
      </c>
      <c r="AD2" s="683"/>
      <c r="AE2" s="683"/>
      <c r="AF2" s="685" t="s">
        <v>167</v>
      </c>
      <c r="AG2" s="685" t="s">
        <v>297</v>
      </c>
    </row>
    <row r="3" spans="1:36" s="215" customFormat="1" ht="56.25" x14ac:dyDescent="0.25">
      <c r="A3" s="750"/>
      <c r="B3" s="216" t="s">
        <v>196</v>
      </c>
      <c r="C3" s="217" t="s">
        <v>197</v>
      </c>
      <c r="D3" s="218" t="s">
        <v>198</v>
      </c>
      <c r="E3" s="216" t="s">
        <v>196</v>
      </c>
      <c r="F3" s="217" t="s">
        <v>197</v>
      </c>
      <c r="G3" s="218" t="s">
        <v>198</v>
      </c>
      <c r="H3" s="216" t="s">
        <v>196</v>
      </c>
      <c r="I3" s="217" t="s">
        <v>197</v>
      </c>
      <c r="J3" s="218" t="s">
        <v>198</v>
      </c>
      <c r="K3" s="216" t="s">
        <v>196</v>
      </c>
      <c r="L3" s="217" t="s">
        <v>197</v>
      </c>
      <c r="M3" s="218" t="s">
        <v>198</v>
      </c>
      <c r="N3" s="216" t="s">
        <v>196</v>
      </c>
      <c r="O3" s="217" t="s">
        <v>197</v>
      </c>
      <c r="P3" s="218" t="s">
        <v>198</v>
      </c>
      <c r="Q3" s="216" t="s">
        <v>196</v>
      </c>
      <c r="R3" s="217" t="s">
        <v>197</v>
      </c>
      <c r="S3" s="218" t="s">
        <v>198</v>
      </c>
      <c r="T3" s="216" t="s">
        <v>196</v>
      </c>
      <c r="U3" s="217" t="s">
        <v>197</v>
      </c>
      <c r="V3" s="218" t="s">
        <v>198</v>
      </c>
      <c r="W3" s="216" t="s">
        <v>196</v>
      </c>
      <c r="X3" s="217" t="s">
        <v>197</v>
      </c>
      <c r="Y3" s="218" t="s">
        <v>198</v>
      </c>
      <c r="Z3" s="216" t="s">
        <v>196</v>
      </c>
      <c r="AA3" s="217" t="s">
        <v>197</v>
      </c>
      <c r="AB3" s="218" t="s">
        <v>198</v>
      </c>
      <c r="AC3" s="216" t="s">
        <v>196</v>
      </c>
      <c r="AD3" s="217" t="s">
        <v>197</v>
      </c>
      <c r="AE3" s="218" t="s">
        <v>198</v>
      </c>
      <c r="AF3" s="745"/>
      <c r="AG3" s="745"/>
      <c r="AI3" s="219"/>
      <c r="AJ3" s="219"/>
    </row>
    <row r="4" spans="1:36" s="215" customFormat="1" ht="22.5" x14ac:dyDescent="0.25">
      <c r="A4" s="220" t="s">
        <v>199</v>
      </c>
      <c r="B4" s="221">
        <v>126.8271</v>
      </c>
      <c r="C4" s="222">
        <v>6.5183275941820398</v>
      </c>
      <c r="D4" s="223">
        <v>29.366438693176338</v>
      </c>
      <c r="E4" s="221">
        <v>127.5578</v>
      </c>
      <c r="F4" s="222">
        <v>6.3913117546848381</v>
      </c>
      <c r="G4" s="223">
        <v>28.277613989724024</v>
      </c>
      <c r="H4" s="221">
        <v>129.62</v>
      </c>
      <c r="I4" s="222">
        <v>6.6848891181021148</v>
      </c>
      <c r="J4" s="223">
        <v>27.856997023457733</v>
      </c>
      <c r="K4" s="221">
        <v>132.214</v>
      </c>
      <c r="L4" s="222">
        <v>6.6156617463097325</v>
      </c>
      <c r="M4" s="223">
        <v>26.173993090955882</v>
      </c>
      <c r="N4" s="221">
        <v>133.34399999999999</v>
      </c>
      <c r="O4" s="222">
        <v>6.4752100228232887</v>
      </c>
      <c r="P4" s="223">
        <v>27.860272409880967</v>
      </c>
      <c r="Q4" s="221">
        <v>135.065</v>
      </c>
      <c r="R4" s="222">
        <v>6.4590406962842533</v>
      </c>
      <c r="S4" s="223">
        <v>27.724384342280818</v>
      </c>
      <c r="T4" s="221">
        <v>136.023</v>
      </c>
      <c r="U4" s="222">
        <v>6.4353030231347876</v>
      </c>
      <c r="V4" s="223">
        <v>27.890250235538744</v>
      </c>
      <c r="W4" s="221">
        <v>136.89099999999999</v>
      </c>
      <c r="X4" s="222">
        <f>W4/W$11*100</f>
        <v>6.3741118611441845</v>
      </c>
      <c r="Y4" s="223">
        <v>27.62717611111335</v>
      </c>
      <c r="Z4" s="221" t="e">
        <f>'6.1.6 poids rému budget APU'!#REF!</f>
        <v>#REF!</v>
      </c>
      <c r="AA4" s="222" t="e">
        <f>Z4/Z$11*100</f>
        <v>#REF!</v>
      </c>
      <c r="AB4" s="223">
        <v>27.381397680877988</v>
      </c>
      <c r="AC4" s="221">
        <f>'6.1.6 poids rému budget APU'!B4</f>
        <v>139.124</v>
      </c>
      <c r="AD4" s="222">
        <f>AC4/AC$11*100</f>
        <v>6.2419443567836588</v>
      </c>
      <c r="AE4" s="223">
        <v>27.264821870589454</v>
      </c>
      <c r="AF4" s="224" t="e">
        <f>(AC4/Z4-1)*100</f>
        <v>#REF!</v>
      </c>
      <c r="AG4" s="224">
        <f>((AC4/K4)^(1/6)-1)*100</f>
        <v>0.85267809645801496</v>
      </c>
      <c r="AH4" s="225"/>
      <c r="AI4" s="226"/>
      <c r="AJ4" s="226"/>
    </row>
    <row r="5" spans="1:36" s="215" customFormat="1" ht="15" x14ac:dyDescent="0.25">
      <c r="A5" s="227" t="s">
        <v>200</v>
      </c>
      <c r="B5" s="228">
        <v>116.6</v>
      </c>
      <c r="C5" s="229">
        <v>5.9927018553733866</v>
      </c>
      <c r="D5" s="230">
        <v>29.305650515148514</v>
      </c>
      <c r="E5" s="228">
        <v>117.4</v>
      </c>
      <c r="F5" s="229">
        <v>5.882352941176471</v>
      </c>
      <c r="G5" s="230">
        <v>27.85517085700166</v>
      </c>
      <c r="H5" s="228">
        <v>117.9</v>
      </c>
      <c r="I5" s="229">
        <v>6.080453842186694</v>
      </c>
      <c r="J5" s="230">
        <v>27.186250833258367</v>
      </c>
      <c r="K5" s="228">
        <v>116.9</v>
      </c>
      <c r="L5" s="229">
        <v>5.8493870402802104</v>
      </c>
      <c r="M5" s="230">
        <v>24.233292851251143</v>
      </c>
      <c r="N5" s="228">
        <v>117.1</v>
      </c>
      <c r="O5" s="229">
        <v>5.6863982906812982</v>
      </c>
      <c r="P5" s="230">
        <v>26.303580931936025</v>
      </c>
      <c r="Q5" s="228">
        <v>118.3</v>
      </c>
      <c r="R5" s="229">
        <v>5.6573095499976089</v>
      </c>
      <c r="S5" s="230">
        <v>26.171207415929086</v>
      </c>
      <c r="T5" s="228">
        <v>118.9</v>
      </c>
      <c r="U5" s="229">
        <v>5.6252069830155662</v>
      </c>
      <c r="V5" s="230">
        <v>26.013670623952546</v>
      </c>
      <c r="W5" s="228">
        <v>119.319</v>
      </c>
      <c r="X5" s="229">
        <f t="shared" ref="X5:X10" si="0">W5/W$11*100</f>
        <v>5.5558996074238847</v>
      </c>
      <c r="Y5" s="230">
        <v>25.711921493079576</v>
      </c>
      <c r="Z5" s="228" t="e">
        <f>'6.1.6 poids rému budget APU'!#REF!</f>
        <v>#REF!</v>
      </c>
      <c r="AA5" s="229" t="e">
        <f t="shared" ref="AA5:AA10" si="1">Z5/Z$11*100</f>
        <v>#REF!</v>
      </c>
      <c r="AB5" s="230">
        <v>25.807216246035029</v>
      </c>
      <c r="AC5" s="228">
        <f>'6.1.6 poids rému budget APU'!B5</f>
        <v>121.261</v>
      </c>
      <c r="AD5" s="229">
        <f t="shared" ref="AD5:AD10" si="2">AC5/AC$11*100</f>
        <v>5.4405021035043788</v>
      </c>
      <c r="AE5" s="230">
        <v>25.305423978838146</v>
      </c>
      <c r="AF5" s="231" t="e">
        <f t="shared" ref="AF5:AF11" si="3">(AC5/Z5-1)*100</f>
        <v>#REF!</v>
      </c>
      <c r="AG5" s="231">
        <f t="shared" ref="AG5:AG11" si="4">((AC5/K5)^(1/6)-1)*100</f>
        <v>0.61230662771525335</v>
      </c>
      <c r="AH5" s="225"/>
      <c r="AI5" s="226"/>
      <c r="AJ5" s="226"/>
    </row>
    <row r="6" spans="1:36" s="215" customFormat="1" ht="22.5" x14ac:dyDescent="0.25">
      <c r="A6" s="232" t="s">
        <v>201</v>
      </c>
      <c r="B6" s="221">
        <v>60.242800000000003</v>
      </c>
      <c r="C6" s="222">
        <v>3.0962018810710799</v>
      </c>
      <c r="D6" s="223">
        <v>28.169585743036489</v>
      </c>
      <c r="E6" s="221">
        <v>64.321600000000004</v>
      </c>
      <c r="F6" s="222">
        <v>3.2228479807595951</v>
      </c>
      <c r="G6" s="223">
        <v>28.813699785022536</v>
      </c>
      <c r="H6" s="221">
        <v>67.045000000000002</v>
      </c>
      <c r="I6" s="222">
        <v>3.4577101598762248</v>
      </c>
      <c r="J6" s="223">
        <v>29.057017543859647</v>
      </c>
      <c r="K6" s="221">
        <v>68.858999999999995</v>
      </c>
      <c r="L6" s="222">
        <v>3.4455341506129598</v>
      </c>
      <c r="M6" s="223">
        <v>29.962144286833173</v>
      </c>
      <c r="N6" s="221">
        <v>70.302000000000007</v>
      </c>
      <c r="O6" s="222">
        <v>3.4138785024037297</v>
      </c>
      <c r="P6" s="223">
        <v>29.871636349730402</v>
      </c>
      <c r="Q6" s="221">
        <v>72.512</v>
      </c>
      <c r="R6" s="222">
        <v>3.4676486059968439</v>
      </c>
      <c r="S6" s="223">
        <v>29.743753688766471</v>
      </c>
      <c r="T6" s="221">
        <v>74.816000000000003</v>
      </c>
      <c r="U6" s="222">
        <v>3.5395751525760524</v>
      </c>
      <c r="V6" s="223">
        <v>29.704944810961688</v>
      </c>
      <c r="W6" s="221">
        <v>77.638999999999996</v>
      </c>
      <c r="X6" s="222">
        <f t="shared" si="0"/>
        <v>3.6151366473133613</v>
      </c>
      <c r="Y6" s="223">
        <v>30.73107979734009</v>
      </c>
      <c r="Z6" s="221" t="e">
        <f>'6.1.6 poids rému budget APU'!#REF!</f>
        <v>#REF!</v>
      </c>
      <c r="AA6" s="222" t="e">
        <f t="shared" si="1"/>
        <v>#REF!</v>
      </c>
      <c r="AB6" s="223">
        <v>31.552220797225651</v>
      </c>
      <c r="AC6" s="221">
        <f>'6.1.6 poids rému budget APU'!B6</f>
        <v>79.671999999999997</v>
      </c>
      <c r="AD6" s="222">
        <f t="shared" si="2"/>
        <v>3.5745679450969465</v>
      </c>
      <c r="AE6" s="223">
        <v>32.063461368013094</v>
      </c>
      <c r="AF6" s="233" t="e">
        <f t="shared" si="3"/>
        <v>#REF!</v>
      </c>
      <c r="AG6" s="233">
        <f t="shared" si="4"/>
        <v>2.4607431093096377</v>
      </c>
      <c r="AH6" s="225"/>
      <c r="AI6" s="226"/>
      <c r="AJ6" s="226"/>
    </row>
    <row r="7" spans="1:36" s="215" customFormat="1" ht="15" x14ac:dyDescent="0.25">
      <c r="A7" s="217" t="s">
        <v>202</v>
      </c>
      <c r="B7" s="228" t="s">
        <v>216</v>
      </c>
      <c r="C7" s="229" t="s">
        <v>216</v>
      </c>
      <c r="D7" s="234" t="s">
        <v>216</v>
      </c>
      <c r="E7" s="228" t="s">
        <v>216</v>
      </c>
      <c r="F7" s="229" t="s">
        <v>216</v>
      </c>
      <c r="G7" s="234" t="s">
        <v>216</v>
      </c>
      <c r="H7" s="228">
        <v>53.5</v>
      </c>
      <c r="I7" s="229">
        <v>2.7591542031975247</v>
      </c>
      <c r="J7" s="234">
        <v>25.259987632000076</v>
      </c>
      <c r="K7" s="228">
        <v>54.9</v>
      </c>
      <c r="L7" s="229">
        <v>2.747060295221416</v>
      </c>
      <c r="M7" s="234">
        <v>26.119775925828979</v>
      </c>
      <c r="N7" s="228">
        <v>56.3</v>
      </c>
      <c r="O7" s="229">
        <v>2.7339387170397704</v>
      </c>
      <c r="P7" s="234">
        <v>26.104065448099529</v>
      </c>
      <c r="Q7" s="228">
        <v>58.1</v>
      </c>
      <c r="R7" s="229">
        <v>2.7784419683420212</v>
      </c>
      <c r="S7" s="234">
        <v>26.079083484980231</v>
      </c>
      <c r="T7" s="228">
        <v>60.1</v>
      </c>
      <c r="U7" s="229">
        <v>2.8433552538203153</v>
      </c>
      <c r="V7" s="234">
        <v>26.043128692970143</v>
      </c>
      <c r="W7" s="228">
        <v>62.447000000000003</v>
      </c>
      <c r="X7" s="229">
        <f t="shared" si="0"/>
        <v>2.9077453111809461</v>
      </c>
      <c r="Y7" s="234">
        <v>27.044924015054072</v>
      </c>
      <c r="Z7" s="228" t="e">
        <f>'6.1.6 poids rému budget APU'!#REF!</f>
        <v>#REF!</v>
      </c>
      <c r="AA7" s="229" t="e">
        <f t="shared" si="1"/>
        <v>#REF!</v>
      </c>
      <c r="AB7" s="234">
        <v>27.951075969073838</v>
      </c>
      <c r="AC7" s="228">
        <f>'6.1.6 poids rému budget APU'!B7</f>
        <v>64.102999999999994</v>
      </c>
      <c r="AD7" s="229">
        <f t="shared" si="2"/>
        <v>2.8760484107911131</v>
      </c>
      <c r="AE7" s="234">
        <v>28.532588206595261</v>
      </c>
      <c r="AF7" s="235" t="e">
        <f t="shared" si="3"/>
        <v>#REF!</v>
      </c>
      <c r="AG7" s="235">
        <f t="shared" si="4"/>
        <v>2.6166111849615481</v>
      </c>
      <c r="AH7" s="225"/>
      <c r="AI7" s="226"/>
      <c r="AJ7" s="226"/>
    </row>
    <row r="8" spans="1:36" s="215" customFormat="1" ht="22.5" x14ac:dyDescent="0.25">
      <c r="A8" s="220" t="s">
        <v>203</v>
      </c>
      <c r="B8" s="221">
        <v>53.506900000000002</v>
      </c>
      <c r="C8" s="222">
        <v>2.7500077093077042</v>
      </c>
      <c r="D8" s="223">
        <v>11.560063105916297</v>
      </c>
      <c r="E8" s="221">
        <v>54.741900000000001</v>
      </c>
      <c r="F8" s="222">
        <v>2.7428549954905299</v>
      </c>
      <c r="G8" s="223">
        <v>11.494953546166682</v>
      </c>
      <c r="H8" s="221">
        <v>57.442</v>
      </c>
      <c r="I8" s="222">
        <v>2.9624548736462093</v>
      </c>
      <c r="J8" s="223">
        <v>11.554747359337313</v>
      </c>
      <c r="K8" s="221">
        <v>58.771000000000001</v>
      </c>
      <c r="L8" s="222">
        <v>2.9407555666750063</v>
      </c>
      <c r="M8" s="223">
        <v>11.399338589702559</v>
      </c>
      <c r="N8" s="221">
        <v>59.988</v>
      </c>
      <c r="O8" s="222">
        <v>2.9130286990725001</v>
      </c>
      <c r="P8" s="223">
        <v>11.268208841678172</v>
      </c>
      <c r="Q8" s="221">
        <v>61.055999999999997</v>
      </c>
      <c r="R8" s="222">
        <v>2.9198029745110232</v>
      </c>
      <c r="S8" s="223">
        <v>11.097379679338758</v>
      </c>
      <c r="T8" s="221">
        <v>62.415999999999997</v>
      </c>
      <c r="U8" s="222">
        <v>2.9529261484600466</v>
      </c>
      <c r="V8" s="223">
        <v>11.083601023090687</v>
      </c>
      <c r="W8" s="221">
        <v>63.972000000000001</v>
      </c>
      <c r="X8" s="222">
        <f t="shared" si="0"/>
        <v>2.9787545125765447</v>
      </c>
      <c r="Y8" s="223">
        <v>11.128874847998276</v>
      </c>
      <c r="Z8" s="221" t="e">
        <f>'6.1.6 poids rému budget APU'!#REF!</f>
        <v>#REF!</v>
      </c>
      <c r="AA8" s="222" t="e">
        <f t="shared" si="1"/>
        <v>#REF!</v>
      </c>
      <c r="AB8" s="223">
        <v>11.178095173861688</v>
      </c>
      <c r="AC8" s="221">
        <f>'6.1.6 poids rému budget APU'!B8</f>
        <v>65.123000000000005</v>
      </c>
      <c r="AD8" s="222">
        <f t="shared" si="2"/>
        <v>2.9218117819126985</v>
      </c>
      <c r="AE8" s="223">
        <v>11.160418269387279</v>
      </c>
      <c r="AF8" s="236" t="e">
        <f t="shared" si="3"/>
        <v>#REF!</v>
      </c>
      <c r="AG8" s="236">
        <f t="shared" si="4"/>
        <v>1.725200162230589</v>
      </c>
      <c r="AH8" s="225"/>
      <c r="AI8" s="226"/>
      <c r="AJ8" s="226"/>
    </row>
    <row r="9" spans="1:36" s="215" customFormat="1" ht="22.5" x14ac:dyDescent="0.25">
      <c r="A9" s="237" t="s">
        <v>294</v>
      </c>
      <c r="B9" s="228" t="s">
        <v>216</v>
      </c>
      <c r="C9" s="229" t="s">
        <v>216</v>
      </c>
      <c r="D9" s="234" t="s">
        <v>216</v>
      </c>
      <c r="E9" s="228" t="s">
        <v>216</v>
      </c>
      <c r="F9" s="229" t="s">
        <v>216</v>
      </c>
      <c r="G9" s="234" t="s">
        <v>216</v>
      </c>
      <c r="H9" s="228">
        <v>47.6</v>
      </c>
      <c r="I9" s="229">
        <v>2.4548736462093865</v>
      </c>
      <c r="J9" s="234">
        <v>59.93622866937212</v>
      </c>
      <c r="K9" s="228">
        <v>49</v>
      </c>
      <c r="L9" s="229">
        <v>2.4518388791593697</v>
      </c>
      <c r="M9" s="234">
        <v>59.551094890510953</v>
      </c>
      <c r="N9" s="228">
        <v>50</v>
      </c>
      <c r="O9" s="229">
        <v>2.4280095177973098</v>
      </c>
      <c r="P9" s="234">
        <v>58.776751943994192</v>
      </c>
      <c r="Q9" s="228">
        <v>51.1</v>
      </c>
      <c r="R9" s="229">
        <v>2.4436899239634644</v>
      </c>
      <c r="S9" s="234">
        <v>58.349319448250654</v>
      </c>
      <c r="T9" s="228">
        <v>52.4</v>
      </c>
      <c r="U9" s="229">
        <v>2.479065146425699</v>
      </c>
      <c r="V9" s="234">
        <v>59.418874096960323</v>
      </c>
      <c r="W9" s="228">
        <v>53.881</v>
      </c>
      <c r="X9" s="229">
        <f t="shared" si="0"/>
        <v>2.5088831346860627</v>
      </c>
      <c r="Y9" s="234">
        <v>59.202083241770318</v>
      </c>
      <c r="Z9" s="228" t="e">
        <f>'6.1.6 poids rému budget APU'!#REF!</f>
        <v>#REF!</v>
      </c>
      <c r="AA9" s="229" t="e">
        <f t="shared" si="1"/>
        <v>#REF!</v>
      </c>
      <c r="AB9" s="234">
        <v>59.227709681264969</v>
      </c>
      <c r="AC9" s="228">
        <f>'6.1.6 poids rému budget APU'!B9</f>
        <v>55.290999999999997</v>
      </c>
      <c r="AD9" s="229">
        <f t="shared" si="2"/>
        <v>2.4806887771407182</v>
      </c>
      <c r="AE9" s="234">
        <v>58.667232147590518</v>
      </c>
      <c r="AF9" s="231" t="e">
        <f t="shared" si="3"/>
        <v>#REF!</v>
      </c>
      <c r="AG9" s="231">
        <f t="shared" si="4"/>
        <v>2.0335649621515683</v>
      </c>
      <c r="AH9" s="225"/>
      <c r="AI9" s="226"/>
      <c r="AJ9" s="226"/>
    </row>
    <row r="10" spans="1:36" s="215" customFormat="1" ht="15" x14ac:dyDescent="0.25">
      <c r="A10" s="232" t="s">
        <v>205</v>
      </c>
      <c r="B10" s="238">
        <v>240.57680000000002</v>
      </c>
      <c r="C10" s="239">
        <v>12.364537184560827</v>
      </c>
      <c r="D10" s="240">
        <v>23.674942358847623</v>
      </c>
      <c r="E10" s="238">
        <v>246.62130000000002</v>
      </c>
      <c r="F10" s="239">
        <v>12.357014730934965</v>
      </c>
      <c r="G10" s="240">
        <v>23.318738166719999</v>
      </c>
      <c r="H10" s="238">
        <v>254.10700000000003</v>
      </c>
      <c r="I10" s="239">
        <v>13.10505415162455</v>
      </c>
      <c r="J10" s="240">
        <v>23.087854088054883</v>
      </c>
      <c r="K10" s="238">
        <v>259.84399999999999</v>
      </c>
      <c r="L10" s="239">
        <v>13.001951463597697</v>
      </c>
      <c r="M10" s="240">
        <v>23.035366331507717</v>
      </c>
      <c r="N10" s="238">
        <v>263.63400000000001</v>
      </c>
      <c r="O10" s="239">
        <v>12.80211722429952</v>
      </c>
      <c r="P10" s="240">
        <v>22.894097193576933</v>
      </c>
      <c r="Q10" s="238">
        <v>268.63299999999998</v>
      </c>
      <c r="R10" s="239">
        <v>12.846492276792118</v>
      </c>
      <c r="S10" s="240">
        <v>22.638066811689516</v>
      </c>
      <c r="T10" s="238">
        <v>273.255</v>
      </c>
      <c r="U10" s="239">
        <v>12.927804324170886</v>
      </c>
      <c r="V10" s="240">
        <v>22.659958332883914</v>
      </c>
      <c r="W10" s="238">
        <v>278.50199999999995</v>
      </c>
      <c r="X10" s="239">
        <f t="shared" si="0"/>
        <v>12.968003021034088</v>
      </c>
      <c r="Y10" s="240">
        <v>22.709774428732999</v>
      </c>
      <c r="Z10" s="238" t="e">
        <f>'6.1.6 poids rému budget APU'!#REF!</f>
        <v>#REF!</v>
      </c>
      <c r="AA10" s="239" t="e">
        <f t="shared" si="1"/>
        <v>#REF!</v>
      </c>
      <c r="AB10" s="240">
        <v>22.607094912338525</v>
      </c>
      <c r="AC10" s="238">
        <f>'6.1.6 poids rému budget APU'!B10</f>
        <v>283.91899999999998</v>
      </c>
      <c r="AD10" s="239">
        <f t="shared" si="2"/>
        <v>12.738324083793303</v>
      </c>
      <c r="AE10" s="240">
        <v>22.560833008519406</v>
      </c>
      <c r="AF10" s="233" t="e">
        <f t="shared" si="3"/>
        <v>#REF!</v>
      </c>
      <c r="AG10" s="233">
        <f t="shared" si="4"/>
        <v>1.4877507093936426</v>
      </c>
      <c r="AH10" s="225"/>
      <c r="AI10" s="226"/>
      <c r="AJ10" s="226"/>
    </row>
    <row r="11" spans="1:36" s="215" customFormat="1" ht="15" x14ac:dyDescent="0.25">
      <c r="A11" s="242" t="s">
        <v>217</v>
      </c>
      <c r="B11" s="243">
        <v>1945.7</v>
      </c>
      <c r="C11" s="244">
        <v>100</v>
      </c>
      <c r="D11" s="230" t="s">
        <v>36</v>
      </c>
      <c r="E11" s="243">
        <v>1995.8</v>
      </c>
      <c r="F11" s="244">
        <v>100</v>
      </c>
      <c r="G11" s="230" t="s">
        <v>36</v>
      </c>
      <c r="H11" s="243">
        <v>1939</v>
      </c>
      <c r="I11" s="244">
        <v>100</v>
      </c>
      <c r="J11" s="230" t="s">
        <v>36</v>
      </c>
      <c r="K11" s="243">
        <v>1998.5</v>
      </c>
      <c r="L11" s="244">
        <v>100</v>
      </c>
      <c r="M11" s="230" t="s">
        <v>36</v>
      </c>
      <c r="N11" s="243">
        <v>2059.3000000000002</v>
      </c>
      <c r="O11" s="244">
        <v>100</v>
      </c>
      <c r="P11" s="230" t="s">
        <v>36</v>
      </c>
      <c r="Q11" s="243">
        <v>2086.9</v>
      </c>
      <c r="R11" s="244">
        <v>100</v>
      </c>
      <c r="S11" s="230" t="s">
        <v>36</v>
      </c>
      <c r="T11" s="243">
        <v>2115.2561000000001</v>
      </c>
      <c r="U11" s="244">
        <v>100</v>
      </c>
      <c r="V11" s="230" t="s">
        <v>36</v>
      </c>
      <c r="W11" s="243">
        <v>2147.6089999999999</v>
      </c>
      <c r="X11" s="244">
        <f t="shared" ref="X11" si="5">W11/W$11*100</f>
        <v>100</v>
      </c>
      <c r="Y11" s="230" t="s">
        <v>36</v>
      </c>
      <c r="Z11" s="243">
        <v>2194.2429999999999</v>
      </c>
      <c r="AA11" s="244">
        <v>100</v>
      </c>
      <c r="AB11" s="230" t="s">
        <v>36</v>
      </c>
      <c r="AC11" s="243">
        <v>2228.8567800000005</v>
      </c>
      <c r="AD11" s="244">
        <v>100</v>
      </c>
      <c r="AE11" s="230" t="s">
        <v>36</v>
      </c>
      <c r="AF11" s="241">
        <f t="shared" si="3"/>
        <v>1.5774816189455976</v>
      </c>
      <c r="AG11" s="241">
        <f t="shared" si="4"/>
        <v>1.8348281966949598</v>
      </c>
      <c r="AH11" s="225"/>
    </row>
    <row r="12" spans="1:36" s="215" customFormat="1" ht="15" x14ac:dyDescent="0.25">
      <c r="A12" s="748" t="s">
        <v>206</v>
      </c>
      <c r="B12" s="748"/>
      <c r="C12" s="748"/>
      <c r="D12" s="748"/>
      <c r="E12" s="748"/>
      <c r="F12" s="748"/>
      <c r="G12" s="748"/>
      <c r="H12" s="748"/>
      <c r="I12" s="748"/>
      <c r="J12" s="748"/>
      <c r="K12" s="748"/>
      <c r="L12" s="748"/>
      <c r="M12" s="748"/>
      <c r="N12" s="748"/>
      <c r="O12" s="748"/>
      <c r="P12" s="748"/>
    </row>
    <row r="13" spans="1:36" s="215" customFormat="1" ht="15" x14ac:dyDescent="0.25">
      <c r="A13" s="687" t="s">
        <v>207</v>
      </c>
      <c r="B13" s="687"/>
      <c r="C13" s="687"/>
      <c r="D13" s="687"/>
      <c r="E13" s="687"/>
      <c r="F13" s="687"/>
      <c r="G13" s="687"/>
      <c r="H13" s="687"/>
      <c r="I13" s="687"/>
      <c r="J13" s="687"/>
      <c r="K13" s="687"/>
      <c r="L13" s="687"/>
      <c r="M13" s="687"/>
      <c r="N13" s="687"/>
      <c r="O13" s="687"/>
      <c r="P13" s="687"/>
    </row>
    <row r="14" spans="1:36" s="215" customFormat="1" ht="15" x14ac:dyDescent="0.25">
      <c r="A14" s="189" t="s">
        <v>208</v>
      </c>
      <c r="B14" s="189"/>
      <c r="C14" s="189"/>
      <c r="D14" s="189"/>
      <c r="E14" s="189"/>
      <c r="F14" s="189"/>
      <c r="G14" s="245"/>
      <c r="H14" s="189"/>
      <c r="I14" s="189"/>
      <c r="J14" s="189"/>
      <c r="K14" s="189"/>
      <c r="L14" s="189"/>
      <c r="M14" s="189"/>
      <c r="N14" s="189"/>
      <c r="O14" s="189"/>
      <c r="P14" s="189"/>
    </row>
    <row r="15" spans="1:36" s="215" customFormat="1" ht="15" x14ac:dyDescent="0.25">
      <c r="A15" s="189" t="s">
        <v>209</v>
      </c>
      <c r="B15" s="189"/>
      <c r="C15" s="189"/>
      <c r="D15" s="189"/>
      <c r="E15" s="189"/>
      <c r="F15" s="189"/>
      <c r="G15" s="245"/>
      <c r="H15" s="189"/>
      <c r="I15" s="189"/>
      <c r="J15" s="189"/>
      <c r="K15" s="189"/>
      <c r="L15" s="189"/>
      <c r="M15" s="189"/>
      <c r="N15" s="189"/>
      <c r="O15" s="189"/>
      <c r="P15" s="189"/>
    </row>
    <row r="16" spans="1:36" s="215" customFormat="1" ht="15" x14ac:dyDescent="0.25">
      <c r="A16" s="47" t="s">
        <v>210</v>
      </c>
      <c r="B16" s="47"/>
      <c r="C16" s="47"/>
      <c r="D16" s="47"/>
      <c r="E16" s="47"/>
      <c r="F16" s="47"/>
      <c r="G16" s="246"/>
      <c r="H16" s="47"/>
      <c r="I16" s="47"/>
      <c r="J16" s="47"/>
      <c r="K16" s="47"/>
      <c r="L16" s="47"/>
      <c r="M16" s="47"/>
      <c r="N16" s="47"/>
      <c r="O16" s="47"/>
      <c r="P16" s="47"/>
    </row>
    <row r="17" spans="1:16" s="215" customFormat="1" ht="15" x14ac:dyDescent="0.25">
      <c r="A17" s="687" t="s">
        <v>211</v>
      </c>
      <c r="B17" s="687"/>
      <c r="C17" s="687"/>
      <c r="D17" s="687"/>
      <c r="E17" s="687"/>
      <c r="F17" s="687"/>
      <c r="G17" s="687"/>
      <c r="H17" s="687"/>
      <c r="I17" s="687"/>
      <c r="J17" s="687"/>
      <c r="K17" s="687"/>
      <c r="L17" s="687"/>
      <c r="M17" s="687"/>
      <c r="N17" s="687"/>
      <c r="O17" s="687"/>
      <c r="P17" s="687"/>
    </row>
    <row r="18" spans="1:16" s="215" customFormat="1" ht="15" x14ac:dyDescent="0.25">
      <c r="A18" s="687" t="s">
        <v>212</v>
      </c>
      <c r="B18" s="687"/>
      <c r="C18" s="687"/>
      <c r="D18" s="687"/>
      <c r="E18" s="687"/>
      <c r="F18" s="687"/>
      <c r="G18" s="687"/>
      <c r="H18" s="687"/>
      <c r="I18" s="687"/>
      <c r="J18" s="687"/>
      <c r="K18" s="687"/>
      <c r="L18" s="687"/>
      <c r="M18" s="687"/>
      <c r="N18" s="687"/>
      <c r="O18" s="687"/>
      <c r="P18" s="687"/>
    </row>
    <row r="19" spans="1:16" s="215" customFormat="1" ht="15" x14ac:dyDescent="0.25">
      <c r="A19" s="47" t="s">
        <v>213</v>
      </c>
      <c r="B19" s="47"/>
      <c r="C19" s="47"/>
      <c r="D19" s="47"/>
      <c r="E19" s="47"/>
      <c r="F19" s="47"/>
      <c r="G19" s="246"/>
      <c r="H19" s="47"/>
      <c r="I19" s="47"/>
      <c r="J19" s="47"/>
      <c r="K19" s="47"/>
      <c r="L19" s="47"/>
      <c r="M19" s="47"/>
      <c r="N19" s="47"/>
      <c r="O19" s="47"/>
      <c r="P19" s="47"/>
    </row>
    <row r="20" spans="1:16" s="215" customFormat="1" ht="22.5" x14ac:dyDescent="0.25">
      <c r="A20" s="326" t="s">
        <v>295</v>
      </c>
      <c r="B20" s="47"/>
      <c r="C20" s="47"/>
      <c r="D20" s="47"/>
      <c r="E20" s="47"/>
      <c r="F20" s="47"/>
      <c r="G20" s="246"/>
      <c r="H20" s="47"/>
      <c r="I20" s="47"/>
      <c r="J20" s="47"/>
      <c r="K20" s="47"/>
      <c r="L20" s="47"/>
      <c r="M20" s="47"/>
      <c r="N20" s="47"/>
      <c r="O20" s="47"/>
      <c r="P20" s="47"/>
    </row>
    <row r="21" spans="1:16" s="215" customFormat="1" ht="15" x14ac:dyDescent="0.25">
      <c r="A21" s="47" t="s">
        <v>214</v>
      </c>
      <c r="B21" s="47"/>
      <c r="C21" s="47"/>
      <c r="D21" s="47"/>
      <c r="E21" s="47"/>
      <c r="F21" s="47"/>
      <c r="G21" s="246"/>
      <c r="H21" s="47"/>
      <c r="I21" s="47"/>
      <c r="J21" s="47"/>
      <c r="K21" s="47"/>
      <c r="L21" s="47"/>
      <c r="M21" s="47"/>
      <c r="N21" s="47"/>
      <c r="O21" s="47"/>
      <c r="P21" s="47"/>
    </row>
    <row r="22" spans="1:16" s="192" customFormat="1" x14ac:dyDescent="0.25">
      <c r="A22" s="687" t="s">
        <v>87</v>
      </c>
      <c r="B22" s="687"/>
      <c r="C22" s="687"/>
      <c r="D22" s="687"/>
      <c r="E22" s="687"/>
      <c r="F22" s="687"/>
      <c r="G22" s="687"/>
    </row>
    <row r="23" spans="1:16" s="192" customFormat="1" x14ac:dyDescent="0.25">
      <c r="G23" s="247"/>
    </row>
    <row r="24" spans="1:16" s="192" customFormat="1" x14ac:dyDescent="0.25">
      <c r="B24" s="213"/>
      <c r="C24" s="213"/>
      <c r="D24" s="213"/>
      <c r="G24" s="247"/>
    </row>
    <row r="25" spans="1:16" s="192" customFormat="1" x14ac:dyDescent="0.25">
      <c r="G25" s="247"/>
    </row>
    <row r="26" spans="1:16" s="192" customFormat="1" x14ac:dyDescent="0.25">
      <c r="G26" s="247"/>
    </row>
    <row r="27" spans="1:16" s="192" customFormat="1" x14ac:dyDescent="0.25">
      <c r="G27" s="247"/>
    </row>
    <row r="28" spans="1:16" s="192" customFormat="1" x14ac:dyDescent="0.25">
      <c r="G28" s="247"/>
    </row>
    <row r="29" spans="1:16" s="192" customFormat="1" x14ac:dyDescent="0.25">
      <c r="G29" s="247"/>
    </row>
    <row r="30" spans="1:16" s="192" customFormat="1" x14ac:dyDescent="0.25">
      <c r="G30" s="247"/>
    </row>
    <row r="31" spans="1:16" s="192" customFormat="1" x14ac:dyDescent="0.25">
      <c r="G31" s="247"/>
    </row>
    <row r="32" spans="1:16" s="192" customFormat="1" x14ac:dyDescent="0.25">
      <c r="G32" s="247"/>
    </row>
    <row r="33" spans="7:7" s="192" customFormat="1" x14ac:dyDescent="0.25">
      <c r="G33" s="247"/>
    </row>
    <row r="34" spans="7:7" s="192" customFormat="1" x14ac:dyDescent="0.25">
      <c r="G34" s="247"/>
    </row>
  </sheetData>
  <mergeCells count="19">
    <mergeCell ref="A18:P18"/>
    <mergeCell ref="A22:G22"/>
    <mergeCell ref="AC2:AE2"/>
    <mergeCell ref="Z2:AB2"/>
    <mergeCell ref="AF2:AF3"/>
    <mergeCell ref="AG2:AG3"/>
    <mergeCell ref="W2:Y2"/>
    <mergeCell ref="A13:P13"/>
    <mergeCell ref="A17:P17"/>
    <mergeCell ref="A1:AG1"/>
    <mergeCell ref="A12:P12"/>
    <mergeCell ref="A2:A3"/>
    <mergeCell ref="B2:D2"/>
    <mergeCell ref="E2:G2"/>
    <mergeCell ref="H2:J2"/>
    <mergeCell ref="K2:M2"/>
    <mergeCell ref="N2:P2"/>
    <mergeCell ref="Q2:S2"/>
    <mergeCell ref="T2:V2"/>
  </mergeCell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AD54"/>
  <sheetViews>
    <sheetView workbookViewId="0">
      <pane xSplit="1" ySplit="3" topLeftCell="B10" activePane="bottomRight" state="frozen"/>
      <selection sqref="A1:XFD1048576"/>
      <selection pane="topRight" sqref="A1:XFD1048576"/>
      <selection pane="bottomLeft" sqref="A1:XFD1048576"/>
      <selection pane="bottomRight" activeCell="G25" sqref="G25"/>
    </sheetView>
  </sheetViews>
  <sheetFormatPr baseColWidth="10" defaultColWidth="9.7109375" defaultRowHeight="12.75" x14ac:dyDescent="0.2"/>
  <cols>
    <col min="1" max="1" width="50.7109375" style="379" customWidth="1"/>
    <col min="2" max="6" width="9.7109375" style="329"/>
    <col min="7" max="7" width="9.7109375" style="382"/>
    <col min="8" max="16384" width="9.7109375" style="329"/>
  </cols>
  <sheetData>
    <row r="1" spans="1:30" x14ac:dyDescent="0.2">
      <c r="A1" s="766" t="s">
        <v>215</v>
      </c>
      <c r="B1" s="766"/>
      <c r="C1" s="766"/>
      <c r="D1" s="766"/>
      <c r="E1" s="766"/>
      <c r="F1" s="766"/>
      <c r="G1" s="766"/>
      <c r="H1" s="766"/>
      <c r="I1" s="766"/>
      <c r="J1" s="766"/>
      <c r="K1" s="766"/>
      <c r="L1" s="766"/>
      <c r="M1" s="766"/>
      <c r="N1" s="766"/>
      <c r="O1" s="766"/>
      <c r="P1" s="766"/>
      <c r="Q1" s="766"/>
      <c r="R1" s="766"/>
      <c r="S1" s="766"/>
      <c r="T1" s="766"/>
      <c r="U1" s="766"/>
      <c r="V1" s="766"/>
      <c r="W1" s="766"/>
      <c r="X1" s="766"/>
      <c r="Y1" s="766"/>
      <c r="Z1" s="766"/>
      <c r="AA1" s="766"/>
      <c r="AB1" s="766"/>
      <c r="AC1" s="766"/>
      <c r="AD1" s="766"/>
    </row>
    <row r="2" spans="1:30" s="327" customFormat="1" ht="21.75" customHeight="1" x14ac:dyDescent="0.25">
      <c r="A2" s="769" t="s">
        <v>194</v>
      </c>
      <c r="B2" s="771">
        <v>2007</v>
      </c>
      <c r="C2" s="772"/>
      <c r="D2" s="772"/>
      <c r="E2" s="771">
        <v>2008</v>
      </c>
      <c r="F2" s="772"/>
      <c r="G2" s="772"/>
      <c r="H2" s="771">
        <v>2009</v>
      </c>
      <c r="I2" s="772"/>
      <c r="J2" s="772"/>
      <c r="K2" s="771">
        <v>2010</v>
      </c>
      <c r="L2" s="772"/>
      <c r="M2" s="772"/>
      <c r="N2" s="771">
        <v>2011</v>
      </c>
      <c r="O2" s="772"/>
      <c r="P2" s="772"/>
      <c r="Q2" s="771">
        <v>2012</v>
      </c>
      <c r="R2" s="772"/>
      <c r="S2" s="772"/>
      <c r="T2" s="771">
        <v>2013</v>
      </c>
      <c r="U2" s="772"/>
      <c r="V2" s="772"/>
      <c r="W2" s="771">
        <v>2014</v>
      </c>
      <c r="X2" s="772"/>
      <c r="Y2" s="772"/>
      <c r="Z2" s="771">
        <v>2015</v>
      </c>
      <c r="AA2" s="772"/>
      <c r="AB2" s="772"/>
      <c r="AC2" s="767" t="s">
        <v>159</v>
      </c>
      <c r="AD2" s="767" t="s">
        <v>195</v>
      </c>
    </row>
    <row r="3" spans="1:30" s="327" customFormat="1" ht="90" x14ac:dyDescent="0.25">
      <c r="A3" s="770"/>
      <c r="B3" s="347" t="s">
        <v>196</v>
      </c>
      <c r="C3" s="348" t="s">
        <v>197</v>
      </c>
      <c r="D3" s="349" t="s">
        <v>291</v>
      </c>
      <c r="E3" s="347" t="s">
        <v>196</v>
      </c>
      <c r="F3" s="348" t="s">
        <v>197</v>
      </c>
      <c r="G3" s="349" t="s">
        <v>198</v>
      </c>
      <c r="H3" s="347" t="s">
        <v>196</v>
      </c>
      <c r="I3" s="348" t="s">
        <v>197</v>
      </c>
      <c r="J3" s="349" t="s">
        <v>291</v>
      </c>
      <c r="K3" s="347" t="s">
        <v>196</v>
      </c>
      <c r="L3" s="348" t="s">
        <v>197</v>
      </c>
      <c r="M3" s="349" t="s">
        <v>291</v>
      </c>
      <c r="N3" s="347" t="s">
        <v>196</v>
      </c>
      <c r="O3" s="348" t="s">
        <v>197</v>
      </c>
      <c r="P3" s="349" t="s">
        <v>291</v>
      </c>
      <c r="Q3" s="347" t="s">
        <v>196</v>
      </c>
      <c r="R3" s="348" t="s">
        <v>197</v>
      </c>
      <c r="S3" s="349" t="s">
        <v>291</v>
      </c>
      <c r="T3" s="347" t="s">
        <v>196</v>
      </c>
      <c r="U3" s="348" t="s">
        <v>197</v>
      </c>
      <c r="V3" s="349" t="s">
        <v>291</v>
      </c>
      <c r="W3" s="347" t="s">
        <v>196</v>
      </c>
      <c r="X3" s="348" t="s">
        <v>197</v>
      </c>
      <c r="Y3" s="349" t="s">
        <v>291</v>
      </c>
      <c r="Z3" s="347" t="s">
        <v>196</v>
      </c>
      <c r="AA3" s="348" t="s">
        <v>197</v>
      </c>
      <c r="AB3" s="349" t="s">
        <v>291</v>
      </c>
      <c r="AC3" s="768"/>
      <c r="AD3" s="768"/>
    </row>
    <row r="4" spans="1:30" s="327" customFormat="1" ht="15" x14ac:dyDescent="0.25">
      <c r="A4" s="350" t="s">
        <v>199</v>
      </c>
      <c r="B4" s="351">
        <v>126.8271</v>
      </c>
      <c r="C4" s="352">
        <v>6.5183275941820424</v>
      </c>
      <c r="D4" s="353">
        <v>29.366438693176338</v>
      </c>
      <c r="E4" s="351">
        <v>127.5578</v>
      </c>
      <c r="F4" s="352">
        <v>6.391311754684839</v>
      </c>
      <c r="G4" s="353">
        <v>28.277613989724024</v>
      </c>
      <c r="H4" s="351">
        <v>129.62</v>
      </c>
      <c r="I4" s="352">
        <v>6.6848891181021148</v>
      </c>
      <c r="J4" s="353">
        <v>27.856997023457733</v>
      </c>
      <c r="K4" s="351">
        <v>132.214</v>
      </c>
      <c r="L4" s="352">
        <v>6.6156617463097325</v>
      </c>
      <c r="M4" s="353">
        <v>26.173993090955882</v>
      </c>
      <c r="N4" s="351">
        <v>133.34399999999999</v>
      </c>
      <c r="O4" s="352">
        <v>6.4752100228232887</v>
      </c>
      <c r="P4" s="353">
        <v>27.860272409880967</v>
      </c>
      <c r="Q4" s="351">
        <v>134.86000000000001</v>
      </c>
      <c r="R4" s="352">
        <v>6.4622166850352203</v>
      </c>
      <c r="S4" s="353">
        <v>27.724384342280818</v>
      </c>
      <c r="T4" s="351">
        <v>135.876</v>
      </c>
      <c r="U4" s="352">
        <v>6.423486030350305</v>
      </c>
      <c r="V4" s="353">
        <v>27.890250235538744</v>
      </c>
      <c r="W4" s="351">
        <v>136.90799999999999</v>
      </c>
      <c r="X4" s="352">
        <v>6.3975700934579436</v>
      </c>
      <c r="Y4" s="353">
        <v>27.636519253595157</v>
      </c>
      <c r="Z4" s="351">
        <v>137.40299999999999</v>
      </c>
      <c r="AA4" s="352">
        <v>6.2997111549218285</v>
      </c>
      <c r="AB4" s="353">
        <v>27.42952622217431</v>
      </c>
      <c r="AC4" s="354">
        <v>0.36155666579016366</v>
      </c>
      <c r="AD4" s="354">
        <v>0.97658982759250001</v>
      </c>
    </row>
    <row r="5" spans="1:30" s="327" customFormat="1" ht="15" x14ac:dyDescent="0.25">
      <c r="A5" s="355" t="s">
        <v>200</v>
      </c>
      <c r="B5" s="356">
        <v>116.64239999999999</v>
      </c>
      <c r="C5" s="357">
        <v>5.9948810196844322</v>
      </c>
      <c r="D5" s="358">
        <v>29.305650515148514</v>
      </c>
      <c r="E5" s="356">
        <v>117.35130000000001</v>
      </c>
      <c r="F5" s="357">
        <v>5.8799128169155228</v>
      </c>
      <c r="G5" s="358">
        <v>27.85517085700166</v>
      </c>
      <c r="H5" s="356">
        <v>117.863</v>
      </c>
      <c r="I5" s="357">
        <v>6.0785456420835482</v>
      </c>
      <c r="J5" s="358">
        <v>27.186250833258367</v>
      </c>
      <c r="K5" s="356">
        <v>116.93</v>
      </c>
      <c r="L5" s="357">
        <v>5.8508881661245935</v>
      </c>
      <c r="M5" s="358">
        <v>24.233292851251143</v>
      </c>
      <c r="N5" s="356">
        <v>117.13800000000001</v>
      </c>
      <c r="O5" s="357">
        <v>5.6882435779148253</v>
      </c>
      <c r="P5" s="358">
        <v>26.303580931936025</v>
      </c>
      <c r="Q5" s="356">
        <v>118.068</v>
      </c>
      <c r="R5" s="357">
        <v>5.6575782260769554</v>
      </c>
      <c r="S5" s="358">
        <v>26.171207415929086</v>
      </c>
      <c r="T5" s="356">
        <v>118.58799999999999</v>
      </c>
      <c r="U5" s="357">
        <v>5.6062024299153776</v>
      </c>
      <c r="V5" s="358">
        <v>26.013670623952546</v>
      </c>
      <c r="W5" s="356">
        <v>119.327</v>
      </c>
      <c r="X5" s="357">
        <v>5.5760280373831783</v>
      </c>
      <c r="Y5" s="358">
        <v>25.712371036277919</v>
      </c>
      <c r="Z5" s="356">
        <v>119.80800000000001</v>
      </c>
      <c r="AA5" s="357">
        <v>5.4930081151712447</v>
      </c>
      <c r="AB5" s="358">
        <v>25.857079035798229</v>
      </c>
      <c r="AC5" s="359">
        <v>0.40309401895632924</v>
      </c>
      <c r="AD5" s="359">
        <v>0.27316455633643599</v>
      </c>
    </row>
    <row r="6" spans="1:30" s="327" customFormat="1" ht="15" x14ac:dyDescent="0.25">
      <c r="A6" s="360" t="s">
        <v>201</v>
      </c>
      <c r="B6" s="351">
        <v>60.242800000000003</v>
      </c>
      <c r="C6" s="352">
        <v>3.0962018810710803</v>
      </c>
      <c r="D6" s="353">
        <v>28.169585743036489</v>
      </c>
      <c r="E6" s="351">
        <v>64.321600000000004</v>
      </c>
      <c r="F6" s="352">
        <v>3.2228479807595956</v>
      </c>
      <c r="G6" s="353">
        <v>28.813699785022536</v>
      </c>
      <c r="H6" s="351">
        <v>67.045000000000002</v>
      </c>
      <c r="I6" s="352">
        <v>3.4577101598762248</v>
      </c>
      <c r="J6" s="353">
        <v>29.057017543859647</v>
      </c>
      <c r="K6" s="351">
        <v>68.858999999999995</v>
      </c>
      <c r="L6" s="352">
        <v>3.4455341506129598</v>
      </c>
      <c r="M6" s="353">
        <v>29.962144286833173</v>
      </c>
      <c r="N6" s="351">
        <v>70.302000000000007</v>
      </c>
      <c r="O6" s="352">
        <v>3.4138785024037293</v>
      </c>
      <c r="P6" s="353">
        <v>29.871636349730402</v>
      </c>
      <c r="Q6" s="351">
        <v>72.569999999999993</v>
      </c>
      <c r="R6" s="352">
        <v>3.4774066797642429</v>
      </c>
      <c r="S6" s="353">
        <v>29.743753688766471</v>
      </c>
      <c r="T6" s="351">
        <v>74.923000000000002</v>
      </c>
      <c r="U6" s="352">
        <v>3.5419562237034934</v>
      </c>
      <c r="V6" s="353">
        <v>29.704944810961688</v>
      </c>
      <c r="W6" s="351">
        <v>77.710999999999999</v>
      </c>
      <c r="X6" s="352">
        <v>3.6313551401869155</v>
      </c>
      <c r="Y6" s="353">
        <v>30.763231859387986</v>
      </c>
      <c r="Z6" s="351">
        <v>79.37</v>
      </c>
      <c r="AA6" s="352">
        <v>3.6389895007106507</v>
      </c>
      <c r="AB6" s="353">
        <v>31.847491563644819</v>
      </c>
      <c r="AC6" s="361">
        <v>2.1348329065383309</v>
      </c>
      <c r="AD6" s="361">
        <v>2.8525343701755412</v>
      </c>
    </row>
    <row r="7" spans="1:30" s="327" customFormat="1" ht="15" x14ac:dyDescent="0.25">
      <c r="A7" s="348" t="s">
        <v>202</v>
      </c>
      <c r="B7" s="356" t="s">
        <v>36</v>
      </c>
      <c r="C7" s="357" t="s">
        <v>36</v>
      </c>
      <c r="D7" s="362" t="s">
        <v>36</v>
      </c>
      <c r="E7" s="356" t="s">
        <v>36</v>
      </c>
      <c r="F7" s="357" t="s">
        <v>36</v>
      </c>
      <c r="G7" s="362" t="s">
        <v>36</v>
      </c>
      <c r="H7" s="356">
        <v>53.51</v>
      </c>
      <c r="I7" s="357">
        <v>2.7596699329551315</v>
      </c>
      <c r="J7" s="362">
        <v>25.259987632000076</v>
      </c>
      <c r="K7" s="356">
        <v>54.88</v>
      </c>
      <c r="L7" s="357">
        <v>2.7460595446584937</v>
      </c>
      <c r="M7" s="362">
        <v>26.119775925828979</v>
      </c>
      <c r="N7" s="356">
        <v>56.253999999999998</v>
      </c>
      <c r="O7" s="357">
        <v>2.7317049482833968</v>
      </c>
      <c r="P7" s="362">
        <v>26.104065448099529</v>
      </c>
      <c r="Q7" s="356">
        <v>58.183999999999997</v>
      </c>
      <c r="R7" s="357">
        <v>2.7880588432603379</v>
      </c>
      <c r="S7" s="362">
        <v>26.079083484980231</v>
      </c>
      <c r="T7" s="356">
        <v>60.119</v>
      </c>
      <c r="U7" s="357">
        <v>2.8421027750200913</v>
      </c>
      <c r="V7" s="362">
        <v>26.043128692970143</v>
      </c>
      <c r="W7" s="356">
        <v>62.509</v>
      </c>
      <c r="X7" s="357">
        <v>2.9209813084112146</v>
      </c>
      <c r="Y7" s="362">
        <v>27.081627436453985</v>
      </c>
      <c r="Z7" s="356">
        <v>63.875</v>
      </c>
      <c r="AA7" s="357">
        <v>2.928568153683921</v>
      </c>
      <c r="AB7" s="362">
        <v>28.163704425504523</v>
      </c>
      <c r="AC7" s="363">
        <v>2.1852853189140653</v>
      </c>
      <c r="AD7" s="363">
        <v>2.9949648436413678</v>
      </c>
    </row>
    <row r="8" spans="1:30" s="327" customFormat="1" ht="15" x14ac:dyDescent="0.25">
      <c r="A8" s="350" t="s">
        <v>203</v>
      </c>
      <c r="B8" s="351">
        <v>53.506900000000002</v>
      </c>
      <c r="C8" s="352">
        <v>2.7500077093077042</v>
      </c>
      <c r="D8" s="353">
        <v>11.560063105916297</v>
      </c>
      <c r="E8" s="351">
        <v>54.741900000000001</v>
      </c>
      <c r="F8" s="352">
        <v>2.7428549954905304</v>
      </c>
      <c r="G8" s="353">
        <v>11.494953546166682</v>
      </c>
      <c r="H8" s="351">
        <v>57.442</v>
      </c>
      <c r="I8" s="352">
        <v>2.9624548736462093</v>
      </c>
      <c r="J8" s="353">
        <v>11.554747359337313</v>
      </c>
      <c r="K8" s="351">
        <v>58.771000000000001</v>
      </c>
      <c r="L8" s="352">
        <v>2.9407555666750063</v>
      </c>
      <c r="M8" s="353">
        <v>11.399338589702559</v>
      </c>
      <c r="N8" s="351">
        <v>59.988</v>
      </c>
      <c r="O8" s="352">
        <v>2.9130286990725001</v>
      </c>
      <c r="P8" s="353">
        <v>11.268208841678172</v>
      </c>
      <c r="Q8" s="351">
        <v>61.061999999999998</v>
      </c>
      <c r="R8" s="352">
        <v>2.9259667449326749</v>
      </c>
      <c r="S8" s="353">
        <v>11.097379679338758</v>
      </c>
      <c r="T8" s="351">
        <v>62.314</v>
      </c>
      <c r="U8" s="352">
        <v>2.9458705620952106</v>
      </c>
      <c r="V8" s="353">
        <v>11.083601023090687</v>
      </c>
      <c r="W8" s="351">
        <v>64.018000000000001</v>
      </c>
      <c r="X8" s="352">
        <v>2.991495327102804</v>
      </c>
      <c r="Y8" s="353">
        <v>11.133313507694611</v>
      </c>
      <c r="Z8" s="351">
        <v>64.757999999999996</v>
      </c>
      <c r="AA8" s="352">
        <v>2.9690523130530466</v>
      </c>
      <c r="AB8" s="353">
        <v>11.182737023151882</v>
      </c>
      <c r="AC8" s="364">
        <v>1.1559248961229507</v>
      </c>
      <c r="AD8" s="364">
        <v>2.0181191588632963</v>
      </c>
    </row>
    <row r="9" spans="1:30" s="327" customFormat="1" ht="15" x14ac:dyDescent="0.25">
      <c r="A9" s="365" t="s">
        <v>204</v>
      </c>
      <c r="B9" s="356" t="s">
        <v>36</v>
      </c>
      <c r="C9" s="357" t="s">
        <v>36</v>
      </c>
      <c r="D9" s="362" t="s">
        <v>36</v>
      </c>
      <c r="E9" s="356" t="s">
        <v>36</v>
      </c>
      <c r="F9" s="357" t="s">
        <v>36</v>
      </c>
      <c r="G9" s="362" t="s">
        <v>36</v>
      </c>
      <c r="H9" s="356">
        <v>47.557000000000002</v>
      </c>
      <c r="I9" s="357">
        <v>2.452656008251676</v>
      </c>
      <c r="J9" s="362">
        <v>59.93622866937212</v>
      </c>
      <c r="K9" s="356">
        <v>48.951000000000001</v>
      </c>
      <c r="L9" s="357">
        <v>2.4493870402802105</v>
      </c>
      <c r="M9" s="362">
        <v>59.551094890510953</v>
      </c>
      <c r="N9" s="356">
        <v>50.039000000000001</v>
      </c>
      <c r="O9" s="357">
        <v>2.4299033652211919</v>
      </c>
      <c r="P9" s="362">
        <v>58.776751943994192</v>
      </c>
      <c r="Q9" s="356">
        <v>51.1</v>
      </c>
      <c r="R9" s="357">
        <v>2.4486079831328764</v>
      </c>
      <c r="S9" s="362">
        <v>58.349319448250654</v>
      </c>
      <c r="T9" s="356">
        <v>52.31</v>
      </c>
      <c r="U9" s="357">
        <v>2.4729352810476053</v>
      </c>
      <c r="V9" s="362">
        <v>59.418874096960323</v>
      </c>
      <c r="W9" s="356">
        <v>53.926000000000002</v>
      </c>
      <c r="X9" s="357">
        <v>2.5199065420560749</v>
      </c>
      <c r="Y9" s="362">
        <v>59.180000438971931</v>
      </c>
      <c r="Z9" s="356">
        <v>54.741</v>
      </c>
      <c r="AA9" s="357">
        <v>2.5097886387602588</v>
      </c>
      <c r="AB9" s="362">
        <v>59.615133298484061</v>
      </c>
      <c r="AC9" s="359">
        <v>1.5113303415791979</v>
      </c>
      <c r="AD9" s="359">
        <v>2.3724379764647585</v>
      </c>
    </row>
    <row r="10" spans="1:30" s="327" customFormat="1" ht="15" x14ac:dyDescent="0.25">
      <c r="A10" s="360" t="s">
        <v>205</v>
      </c>
      <c r="B10" s="366">
        <v>240.57680000000002</v>
      </c>
      <c r="C10" s="367">
        <v>12.364537184560826</v>
      </c>
      <c r="D10" s="368">
        <v>21.701049534553746</v>
      </c>
      <c r="E10" s="366">
        <v>246.62130000000002</v>
      </c>
      <c r="F10" s="367">
        <v>12.357014730934964</v>
      </c>
      <c r="G10" s="368">
        <v>21.435091916530652</v>
      </c>
      <c r="H10" s="366">
        <v>254.10700000000003</v>
      </c>
      <c r="I10" s="367">
        <v>13.10505415162455</v>
      </c>
      <c r="J10" s="368">
        <v>21.296797606376295</v>
      </c>
      <c r="K10" s="366">
        <v>259.84399999999999</v>
      </c>
      <c r="L10" s="367">
        <v>13.001951463597697</v>
      </c>
      <c r="M10" s="368">
        <v>20.77887598758916</v>
      </c>
      <c r="N10" s="366">
        <v>263.63400000000001</v>
      </c>
      <c r="O10" s="367">
        <v>12.802117224299518</v>
      </c>
      <c r="P10" s="368">
        <v>21.152841665402953</v>
      </c>
      <c r="Q10" s="366">
        <v>268.49200000000002</v>
      </c>
      <c r="R10" s="367">
        <v>12.865590109732139</v>
      </c>
      <c r="S10" s="368">
        <v>20.965241950786041</v>
      </c>
      <c r="T10" s="366">
        <v>273.113</v>
      </c>
      <c r="U10" s="367">
        <v>12.911312816149008</v>
      </c>
      <c r="V10" s="368">
        <v>20.982496467871265</v>
      </c>
      <c r="W10" s="366">
        <v>278.63699999999994</v>
      </c>
      <c r="X10" s="367">
        <v>13.020420560747661</v>
      </c>
      <c r="Y10" s="368">
        <v>21.060822623545832</v>
      </c>
      <c r="Z10" s="366">
        <v>281.53100000000001</v>
      </c>
      <c r="AA10" s="367">
        <v>12.907752968685527</v>
      </c>
      <c r="AB10" s="368">
        <v>21.17986306450533</v>
      </c>
      <c r="AC10" s="361">
        <v>1.0386273179800565</v>
      </c>
      <c r="AD10" s="361">
        <v>1.722790562020049</v>
      </c>
    </row>
    <row r="11" spans="1:30" s="327" customFormat="1" ht="15" x14ac:dyDescent="0.25">
      <c r="A11" s="369" t="s">
        <v>217</v>
      </c>
      <c r="B11" s="366">
        <v>1945.7</v>
      </c>
      <c r="C11" s="367">
        <v>100</v>
      </c>
      <c r="D11" s="358" t="s">
        <v>36</v>
      </c>
      <c r="E11" s="370">
        <v>1995.8</v>
      </c>
      <c r="F11" s="371">
        <v>100</v>
      </c>
      <c r="G11" s="358" t="s">
        <v>36</v>
      </c>
      <c r="H11" s="370">
        <v>1939</v>
      </c>
      <c r="I11" s="371">
        <v>100</v>
      </c>
      <c r="J11" s="358" t="s">
        <v>36</v>
      </c>
      <c r="K11" s="370">
        <v>1998.5</v>
      </c>
      <c r="L11" s="371">
        <v>100</v>
      </c>
      <c r="M11" s="358" t="s">
        <v>36</v>
      </c>
      <c r="N11" s="370">
        <v>2059.3000000000002</v>
      </c>
      <c r="O11" s="371">
        <v>100</v>
      </c>
      <c r="P11" s="358" t="s">
        <v>36</v>
      </c>
      <c r="Q11" s="370">
        <v>2086.9</v>
      </c>
      <c r="R11" s="371">
        <v>100</v>
      </c>
      <c r="S11" s="358" t="s">
        <v>36</v>
      </c>
      <c r="T11" s="370">
        <v>2115.3000000000002</v>
      </c>
      <c r="U11" s="371">
        <v>100</v>
      </c>
      <c r="V11" s="358" t="s">
        <v>36</v>
      </c>
      <c r="W11" s="370">
        <v>2140</v>
      </c>
      <c r="X11" s="371">
        <v>100</v>
      </c>
      <c r="Y11" s="358" t="s">
        <v>36</v>
      </c>
      <c r="Z11" s="370">
        <v>2181.1</v>
      </c>
      <c r="AA11" s="371">
        <v>100</v>
      </c>
      <c r="AB11" s="358" t="s">
        <v>36</v>
      </c>
      <c r="AC11" s="372">
        <v>1.9205607476635578</v>
      </c>
      <c r="AD11" s="372">
        <v>1.9803022454005115</v>
      </c>
    </row>
    <row r="12" spans="1:30" s="327" customFormat="1" ht="15" x14ac:dyDescent="0.25">
      <c r="A12" s="774" t="s">
        <v>290</v>
      </c>
      <c r="B12" s="774"/>
      <c r="C12" s="774"/>
      <c r="D12" s="774"/>
      <c r="E12" s="774"/>
      <c r="F12" s="774"/>
      <c r="G12" s="774"/>
      <c r="H12" s="774"/>
      <c r="I12" s="774"/>
      <c r="J12" s="774"/>
      <c r="K12" s="774"/>
      <c r="L12" s="774"/>
      <c r="M12" s="774"/>
      <c r="N12" s="774"/>
      <c r="O12" s="774"/>
      <c r="P12" s="774"/>
    </row>
    <row r="13" spans="1:30" s="327" customFormat="1" ht="15" x14ac:dyDescent="0.25">
      <c r="A13" s="773" t="s">
        <v>207</v>
      </c>
      <c r="B13" s="773"/>
      <c r="C13" s="773"/>
      <c r="D13" s="773"/>
      <c r="E13" s="773"/>
      <c r="F13" s="773"/>
      <c r="G13" s="773"/>
      <c r="H13" s="773"/>
      <c r="I13" s="773"/>
      <c r="J13" s="773"/>
      <c r="K13" s="773"/>
      <c r="L13" s="773"/>
      <c r="M13" s="773"/>
      <c r="N13" s="773"/>
      <c r="O13" s="773"/>
      <c r="P13" s="773"/>
    </row>
    <row r="14" spans="1:30" s="327" customFormat="1" ht="15" x14ac:dyDescent="0.25">
      <c r="A14" s="373" t="s">
        <v>208</v>
      </c>
      <c r="B14" s="374"/>
      <c r="C14" s="374"/>
      <c r="D14" s="374"/>
      <c r="E14" s="374"/>
      <c r="F14" s="374"/>
      <c r="G14" s="375"/>
      <c r="H14" s="374"/>
      <c r="I14" s="374"/>
      <c r="J14" s="374"/>
      <c r="K14" s="374"/>
      <c r="L14" s="374"/>
      <c r="M14" s="374"/>
      <c r="N14" s="374"/>
      <c r="O14" s="374"/>
      <c r="P14" s="374"/>
    </row>
    <row r="15" spans="1:30" s="327" customFormat="1" ht="15" x14ac:dyDescent="0.25">
      <c r="A15" s="373" t="s">
        <v>209</v>
      </c>
      <c r="B15" s="374"/>
      <c r="C15" s="374"/>
      <c r="D15" s="374"/>
      <c r="E15" s="374"/>
      <c r="F15" s="374"/>
      <c r="G15" s="375"/>
      <c r="H15" s="374"/>
      <c r="I15" s="374"/>
      <c r="J15" s="374"/>
      <c r="K15" s="374"/>
      <c r="L15" s="374"/>
      <c r="M15" s="374"/>
      <c r="N15" s="374"/>
      <c r="O15" s="374"/>
      <c r="P15" s="374"/>
    </row>
    <row r="16" spans="1:30" s="327" customFormat="1" ht="15" x14ac:dyDescent="0.25">
      <c r="A16" s="773" t="s">
        <v>210</v>
      </c>
      <c r="B16" s="773"/>
      <c r="C16" s="773"/>
      <c r="D16" s="773"/>
      <c r="E16" s="773"/>
      <c r="F16" s="773"/>
      <c r="G16" s="773"/>
      <c r="H16" s="773"/>
      <c r="I16" s="773"/>
      <c r="J16" s="773"/>
      <c r="K16" s="773"/>
      <c r="L16" s="773"/>
      <c r="M16" s="773"/>
      <c r="N16" s="773"/>
      <c r="O16" s="773"/>
      <c r="P16" s="773"/>
    </row>
    <row r="17" spans="1:16" s="327" customFormat="1" ht="15" x14ac:dyDescent="0.25">
      <c r="A17" s="773" t="s">
        <v>211</v>
      </c>
      <c r="B17" s="773"/>
      <c r="C17" s="773"/>
      <c r="D17" s="773"/>
      <c r="E17" s="773"/>
      <c r="F17" s="773"/>
      <c r="G17" s="773"/>
      <c r="H17" s="773"/>
      <c r="I17" s="773"/>
      <c r="J17" s="773"/>
      <c r="K17" s="773"/>
      <c r="L17" s="773"/>
      <c r="M17" s="773"/>
      <c r="N17" s="773"/>
      <c r="O17" s="773"/>
      <c r="P17" s="773"/>
    </row>
    <row r="18" spans="1:16" s="327" customFormat="1" ht="15" x14ac:dyDescent="0.25">
      <c r="A18" s="376" t="s">
        <v>212</v>
      </c>
      <c r="B18" s="377"/>
      <c r="C18" s="377"/>
      <c r="D18" s="377"/>
      <c r="E18" s="377"/>
      <c r="F18" s="377"/>
      <c r="G18" s="378"/>
      <c r="H18" s="377"/>
      <c r="I18" s="377"/>
      <c r="J18" s="377"/>
      <c r="K18" s="377"/>
      <c r="L18" s="377"/>
      <c r="M18" s="377"/>
      <c r="N18" s="377"/>
      <c r="O18" s="377"/>
      <c r="P18" s="377"/>
    </row>
    <row r="19" spans="1:16" s="327" customFormat="1" ht="15" x14ac:dyDescent="0.25">
      <c r="A19" s="376" t="s">
        <v>213</v>
      </c>
      <c r="B19" s="377"/>
      <c r="C19" s="377"/>
      <c r="D19" s="377"/>
      <c r="E19" s="377"/>
      <c r="F19" s="377"/>
      <c r="G19" s="378"/>
      <c r="H19" s="377"/>
      <c r="I19" s="377"/>
      <c r="J19" s="377"/>
      <c r="K19" s="377"/>
      <c r="L19" s="377"/>
      <c r="M19" s="377"/>
      <c r="N19" s="377"/>
      <c r="O19" s="377"/>
      <c r="P19" s="377"/>
    </row>
    <row r="20" spans="1:16" s="327" customFormat="1" ht="15" x14ac:dyDescent="0.25">
      <c r="A20" s="376" t="s">
        <v>214</v>
      </c>
      <c r="B20" s="377"/>
      <c r="C20" s="377"/>
      <c r="D20" s="377"/>
      <c r="E20" s="377"/>
      <c r="F20" s="377"/>
      <c r="G20" s="378"/>
      <c r="H20" s="377"/>
      <c r="I20" s="377"/>
      <c r="J20" s="377"/>
      <c r="K20" s="377"/>
      <c r="L20" s="377"/>
      <c r="M20" s="377"/>
      <c r="N20" s="377"/>
      <c r="O20" s="377"/>
      <c r="P20" s="377"/>
    </row>
    <row r="21" spans="1:16" x14ac:dyDescent="0.2">
      <c r="A21" s="773" t="s">
        <v>87</v>
      </c>
      <c r="B21" s="773"/>
      <c r="C21" s="773"/>
      <c r="D21" s="773"/>
      <c r="E21" s="773"/>
      <c r="F21" s="773"/>
      <c r="G21" s="773"/>
    </row>
    <row r="23" spans="1:16" ht="22.5" customHeight="1" x14ac:dyDescent="0.2">
      <c r="B23" s="380">
        <v>2007</v>
      </c>
      <c r="C23" s="380">
        <v>2008</v>
      </c>
      <c r="D23" s="380">
        <v>2009</v>
      </c>
      <c r="E23" s="380">
        <v>2010</v>
      </c>
      <c r="F23" s="380">
        <v>2011</v>
      </c>
      <c r="G23" s="380">
        <v>2012</v>
      </c>
      <c r="H23" s="380">
        <v>2013</v>
      </c>
      <c r="I23" s="380">
        <v>2014</v>
      </c>
      <c r="J23" s="380">
        <v>2015</v>
      </c>
      <c r="L23" s="763" t="s">
        <v>289</v>
      </c>
      <c r="M23" s="764"/>
      <c r="N23" s="765"/>
    </row>
    <row r="24" spans="1:16" x14ac:dyDescent="0.2">
      <c r="B24" s="381"/>
      <c r="C24" s="381"/>
      <c r="D24" s="381"/>
      <c r="L24" s="383"/>
      <c r="M24" s="383"/>
      <c r="N24" s="383"/>
    </row>
    <row r="25" spans="1:16" s="327" customFormat="1" ht="22.5" x14ac:dyDescent="0.25">
      <c r="A25" s="384" t="s">
        <v>288</v>
      </c>
      <c r="B25" s="385">
        <v>126.8271</v>
      </c>
      <c r="C25" s="385">
        <v>127.5578</v>
      </c>
      <c r="D25" s="385">
        <v>129.62</v>
      </c>
      <c r="E25" s="385">
        <v>132.214</v>
      </c>
      <c r="F25" s="385">
        <v>133.34399999999999</v>
      </c>
      <c r="G25" s="385">
        <v>134.86000000000001</v>
      </c>
      <c r="H25" s="385">
        <v>135.876</v>
      </c>
      <c r="I25" s="385">
        <v>136.90799999999999</v>
      </c>
      <c r="J25" s="385">
        <v>137.40299999999999</v>
      </c>
      <c r="L25" s="757" t="s">
        <v>287</v>
      </c>
      <c r="M25" s="758"/>
      <c r="N25" s="759"/>
    </row>
    <row r="26" spans="1:16" s="327" customFormat="1" ht="22.5" x14ac:dyDescent="0.25">
      <c r="A26" s="386" t="s">
        <v>286</v>
      </c>
      <c r="B26" s="387">
        <v>431.87769999999995</v>
      </c>
      <c r="C26" s="387">
        <v>451.09110000000004</v>
      </c>
      <c r="D26" s="387">
        <v>465.30500000000001</v>
      </c>
      <c r="E26" s="387">
        <v>505.13499999999999</v>
      </c>
      <c r="F26" s="387">
        <v>478.61700000000002</v>
      </c>
      <c r="G26" s="387">
        <v>486.43100000000004</v>
      </c>
      <c r="H26" s="387">
        <v>487.18099999999998</v>
      </c>
      <c r="I26" s="387">
        <v>495.38800000000003</v>
      </c>
      <c r="J26" s="387">
        <v>500.93099999999998</v>
      </c>
      <c r="L26" s="757" t="s">
        <v>285</v>
      </c>
      <c r="M26" s="758"/>
      <c r="N26" s="759"/>
    </row>
    <row r="27" spans="1:16" s="327" customFormat="1" ht="15" x14ac:dyDescent="0.25">
      <c r="A27" s="388" t="s">
        <v>284</v>
      </c>
      <c r="B27" s="385">
        <v>116.64239999999999</v>
      </c>
      <c r="C27" s="385">
        <v>117.35130000000001</v>
      </c>
      <c r="D27" s="385">
        <v>117.863</v>
      </c>
      <c r="E27" s="385">
        <v>116.93</v>
      </c>
      <c r="F27" s="385">
        <v>117.13800000000001</v>
      </c>
      <c r="G27" s="385">
        <v>118.068</v>
      </c>
      <c r="H27" s="385">
        <v>118.58799999999999</v>
      </c>
      <c r="I27" s="385">
        <v>119.327</v>
      </c>
      <c r="J27" s="385">
        <v>119.80800000000001</v>
      </c>
      <c r="L27" s="757" t="s">
        <v>283</v>
      </c>
      <c r="M27" s="758"/>
      <c r="N27" s="759"/>
    </row>
    <row r="28" spans="1:16" s="327" customFormat="1" ht="15" x14ac:dyDescent="0.25">
      <c r="A28" s="389" t="s">
        <v>282</v>
      </c>
      <c r="B28" s="387">
        <v>398.02017000000001</v>
      </c>
      <c r="C28" s="387">
        <v>421.29090000000002</v>
      </c>
      <c r="D28" s="387">
        <v>433.53899999999999</v>
      </c>
      <c r="E28" s="387">
        <v>482.51800000000003</v>
      </c>
      <c r="F28" s="387">
        <v>445.33099999999996</v>
      </c>
      <c r="G28" s="387">
        <v>451.137</v>
      </c>
      <c r="H28" s="387">
        <v>455.86799999999999</v>
      </c>
      <c r="I28" s="387">
        <v>464.08399999999995</v>
      </c>
      <c r="J28" s="387">
        <v>463.34699999999998</v>
      </c>
      <c r="L28" s="757" t="s">
        <v>281</v>
      </c>
      <c r="M28" s="758"/>
      <c r="N28" s="759"/>
    </row>
    <row r="29" spans="1:16" s="391" customFormat="1" ht="15" x14ac:dyDescent="0.25">
      <c r="A29" s="369"/>
      <c r="B29" s="390"/>
      <c r="C29" s="390"/>
      <c r="D29" s="367"/>
      <c r="E29" s="390"/>
      <c r="F29" s="390"/>
      <c r="G29" s="367"/>
      <c r="H29" s="390"/>
      <c r="I29" s="390"/>
      <c r="J29" s="367"/>
      <c r="L29" s="392"/>
      <c r="M29" s="392"/>
      <c r="N29" s="392"/>
    </row>
    <row r="30" spans="1:16" s="327" customFormat="1" ht="22.5" x14ac:dyDescent="0.25">
      <c r="A30" s="384" t="s">
        <v>280</v>
      </c>
      <c r="B30" s="385">
        <v>60.242800000000003</v>
      </c>
      <c r="C30" s="385">
        <v>64.321600000000004</v>
      </c>
      <c r="D30" s="385">
        <v>67.045000000000002</v>
      </c>
      <c r="E30" s="385">
        <v>68.858999999999995</v>
      </c>
      <c r="F30" s="385">
        <v>70.302000000000007</v>
      </c>
      <c r="G30" s="385">
        <v>72.569999999999993</v>
      </c>
      <c r="H30" s="385">
        <v>74.923000000000002</v>
      </c>
      <c r="I30" s="385">
        <v>77.710999999999999</v>
      </c>
      <c r="J30" s="385">
        <v>79.37</v>
      </c>
      <c r="L30" s="757" t="s">
        <v>279</v>
      </c>
      <c r="M30" s="758"/>
      <c r="N30" s="759"/>
    </row>
    <row r="31" spans="1:16" s="327" customFormat="1" ht="22.5" x14ac:dyDescent="0.25">
      <c r="A31" s="386" t="s">
        <v>278</v>
      </c>
      <c r="B31" s="387">
        <v>213.85760000000002</v>
      </c>
      <c r="C31" s="387">
        <v>223.23270000000002</v>
      </c>
      <c r="D31" s="387">
        <v>230.73600000000002</v>
      </c>
      <c r="E31" s="387">
        <v>229.82</v>
      </c>
      <c r="F31" s="387">
        <v>235.34700000000001</v>
      </c>
      <c r="G31" s="387">
        <v>243.98400000000001</v>
      </c>
      <c r="H31" s="387">
        <v>252.22399999999999</v>
      </c>
      <c r="I31" s="387">
        <v>252.61</v>
      </c>
      <c r="J31" s="387">
        <v>249.21900000000005</v>
      </c>
      <c r="L31" s="757" t="s">
        <v>277</v>
      </c>
      <c r="M31" s="758"/>
      <c r="N31" s="759"/>
    </row>
    <row r="32" spans="1:16" s="327" customFormat="1" ht="15" x14ac:dyDescent="0.25">
      <c r="A32" s="388" t="s">
        <v>276</v>
      </c>
      <c r="B32" s="385" t="s">
        <v>36</v>
      </c>
      <c r="C32" s="385" t="s">
        <v>36</v>
      </c>
      <c r="D32" s="385">
        <v>53.51</v>
      </c>
      <c r="E32" s="385">
        <v>54.88</v>
      </c>
      <c r="F32" s="385">
        <v>56.253999999999998</v>
      </c>
      <c r="G32" s="385">
        <v>58.183999999999997</v>
      </c>
      <c r="H32" s="385">
        <v>60.119</v>
      </c>
      <c r="I32" s="385">
        <v>62.509</v>
      </c>
      <c r="J32" s="385">
        <v>63.875</v>
      </c>
      <c r="L32" s="757" t="s">
        <v>275</v>
      </c>
      <c r="M32" s="758"/>
      <c r="N32" s="759"/>
    </row>
    <row r="33" spans="1:14" s="327" customFormat="1" ht="15" x14ac:dyDescent="0.25">
      <c r="A33" s="389" t="s">
        <v>274</v>
      </c>
      <c r="B33" s="387" t="s">
        <v>36</v>
      </c>
      <c r="C33" s="387" t="s">
        <v>36</v>
      </c>
      <c r="D33" s="387">
        <v>211.83699999999999</v>
      </c>
      <c r="E33" s="387">
        <v>210.10899999999998</v>
      </c>
      <c r="F33" s="387">
        <v>215.49899999999997</v>
      </c>
      <c r="G33" s="387">
        <v>223.10600000000002</v>
      </c>
      <c r="H33" s="387">
        <v>230.84399999999999</v>
      </c>
      <c r="I33" s="387">
        <v>230.81700000000001</v>
      </c>
      <c r="J33" s="387">
        <v>226.79899999999998</v>
      </c>
      <c r="L33" s="757" t="s">
        <v>273</v>
      </c>
      <c r="M33" s="758"/>
      <c r="N33" s="759"/>
    </row>
    <row r="34" spans="1:14" s="391" customFormat="1" ht="15" x14ac:dyDescent="0.25">
      <c r="A34" s="369"/>
      <c r="B34" s="390"/>
      <c r="C34" s="390"/>
      <c r="D34" s="367"/>
      <c r="E34" s="390"/>
      <c r="F34" s="390"/>
      <c r="G34" s="367"/>
      <c r="H34" s="390"/>
      <c r="I34" s="390"/>
      <c r="J34" s="367"/>
      <c r="L34" s="392"/>
      <c r="M34" s="392"/>
      <c r="N34" s="392"/>
    </row>
    <row r="35" spans="1:14" s="327" customFormat="1" ht="22.5" x14ac:dyDescent="0.25">
      <c r="A35" s="384" t="s">
        <v>272</v>
      </c>
      <c r="B35" s="385">
        <v>53.506900000000002</v>
      </c>
      <c r="C35" s="385">
        <v>54.741900000000001</v>
      </c>
      <c r="D35" s="385">
        <v>57.442</v>
      </c>
      <c r="E35" s="385">
        <v>58.771000000000001</v>
      </c>
      <c r="F35" s="385">
        <v>59.988</v>
      </c>
      <c r="G35" s="385">
        <v>61.061999999999998</v>
      </c>
      <c r="H35" s="385">
        <v>62.314</v>
      </c>
      <c r="I35" s="385">
        <v>64.018000000000001</v>
      </c>
      <c r="J35" s="385">
        <v>64.757999999999996</v>
      </c>
      <c r="L35" s="757" t="s">
        <v>271</v>
      </c>
      <c r="M35" s="758"/>
      <c r="N35" s="759"/>
    </row>
    <row r="36" spans="1:14" s="327" customFormat="1" ht="22.5" x14ac:dyDescent="0.25">
      <c r="A36" s="386" t="s">
        <v>270</v>
      </c>
      <c r="B36" s="387">
        <v>462.85993000000002</v>
      </c>
      <c r="C36" s="387">
        <v>476.2254999999999</v>
      </c>
      <c r="D36" s="387">
        <v>497.12900000000008</v>
      </c>
      <c r="E36" s="387">
        <v>515.56500000000005</v>
      </c>
      <c r="F36" s="387">
        <v>532.36500000000001</v>
      </c>
      <c r="G36" s="387">
        <v>550.23800000000006</v>
      </c>
      <c r="H36" s="387">
        <v>562.21799999999996</v>
      </c>
      <c r="I36" s="387">
        <v>575.01299999999992</v>
      </c>
      <c r="J36" s="387">
        <v>579.08899999999994</v>
      </c>
      <c r="L36" s="757" t="s">
        <v>269</v>
      </c>
      <c r="M36" s="758"/>
      <c r="N36" s="759"/>
    </row>
    <row r="37" spans="1:14" s="395" customFormat="1" ht="22.5" x14ac:dyDescent="0.25">
      <c r="A37" s="393" t="s">
        <v>268</v>
      </c>
      <c r="B37" s="394" t="s">
        <v>36</v>
      </c>
      <c r="C37" s="394" t="s">
        <v>36</v>
      </c>
      <c r="D37" s="394">
        <v>47.557000000000002</v>
      </c>
      <c r="E37" s="394">
        <v>48.951000000000001</v>
      </c>
      <c r="F37" s="394">
        <v>50.039000000000001</v>
      </c>
      <c r="G37" s="394">
        <v>51.1</v>
      </c>
      <c r="H37" s="394">
        <v>52.31</v>
      </c>
      <c r="I37" s="394">
        <v>53.926000000000002</v>
      </c>
      <c r="J37" s="394">
        <v>54.741</v>
      </c>
      <c r="L37" s="760" t="s">
        <v>267</v>
      </c>
      <c r="M37" s="761"/>
      <c r="N37" s="762"/>
    </row>
    <row r="38" spans="1:14" s="395" customFormat="1" ht="21" x14ac:dyDescent="0.25">
      <c r="A38" s="396" t="s">
        <v>266</v>
      </c>
      <c r="B38" s="397" t="s">
        <v>36</v>
      </c>
      <c r="C38" s="397" t="s">
        <v>36</v>
      </c>
      <c r="D38" s="397">
        <v>79.345999999999989</v>
      </c>
      <c r="E38" s="397">
        <v>82.2</v>
      </c>
      <c r="F38" s="397">
        <v>85.133999999999986</v>
      </c>
      <c r="G38" s="397">
        <v>87.576000000000008</v>
      </c>
      <c r="H38" s="397">
        <v>88.036000000000016</v>
      </c>
      <c r="I38" s="397">
        <v>91.122</v>
      </c>
      <c r="J38" s="397">
        <v>91.823999999999998</v>
      </c>
      <c r="L38" s="760" t="s">
        <v>265</v>
      </c>
      <c r="M38" s="761"/>
      <c r="N38" s="762"/>
    </row>
    <row r="39" spans="1:14" s="327" customFormat="1" ht="22.5" customHeight="1" x14ac:dyDescent="0.25">
      <c r="A39" s="388" t="s">
        <v>264</v>
      </c>
      <c r="B39" s="385" t="s">
        <v>36</v>
      </c>
      <c r="C39" s="385" t="s">
        <v>36</v>
      </c>
      <c r="D39" s="385">
        <v>44.978000000000002</v>
      </c>
      <c r="E39" s="385">
        <v>45.939</v>
      </c>
      <c r="F39" s="385">
        <v>46.927999999999997</v>
      </c>
      <c r="G39" s="385">
        <v>47.948</v>
      </c>
      <c r="H39" s="385">
        <v>49.081000000000003</v>
      </c>
      <c r="I39" s="385">
        <v>50.600999999999999</v>
      </c>
      <c r="J39" s="385">
        <v>51.384</v>
      </c>
      <c r="L39" s="751" t="s">
        <v>263</v>
      </c>
      <c r="M39" s="752"/>
      <c r="N39" s="753"/>
    </row>
    <row r="40" spans="1:14" s="327" customFormat="1" ht="33.75" customHeight="1" x14ac:dyDescent="0.25">
      <c r="A40" s="389" t="s">
        <v>262</v>
      </c>
      <c r="B40" s="387" t="s">
        <v>36</v>
      </c>
      <c r="C40" s="387" t="s">
        <v>36</v>
      </c>
      <c r="D40" s="387">
        <v>74.139999999999986</v>
      </c>
      <c r="E40" s="387">
        <v>76.176999999999992</v>
      </c>
      <c r="F40" s="387">
        <v>79.47</v>
      </c>
      <c r="G40" s="387">
        <v>81.769000000000005</v>
      </c>
      <c r="H40" s="387">
        <v>82.218000000000004</v>
      </c>
      <c r="I40" s="387">
        <v>85.003999999999991</v>
      </c>
      <c r="J40" s="387">
        <v>85.686000000000007</v>
      </c>
      <c r="L40" s="754"/>
      <c r="M40" s="755"/>
      <c r="N40" s="756"/>
    </row>
    <row r="41" spans="1:14" s="391" customFormat="1" ht="15" x14ac:dyDescent="0.25">
      <c r="A41" s="398"/>
      <c r="B41" s="390"/>
      <c r="C41" s="390"/>
      <c r="D41" s="367"/>
      <c r="E41" s="390"/>
      <c r="F41" s="390"/>
      <c r="G41" s="367"/>
      <c r="H41" s="390"/>
      <c r="I41" s="390"/>
      <c r="J41" s="367"/>
      <c r="L41" s="329"/>
      <c r="M41" s="329"/>
      <c r="N41" s="329"/>
    </row>
    <row r="42" spans="1:14" s="327" customFormat="1" ht="15" x14ac:dyDescent="0.25">
      <c r="A42" s="386" t="s">
        <v>217</v>
      </c>
      <c r="B42" s="387">
        <v>1945.7</v>
      </c>
      <c r="C42" s="387">
        <v>1995.8</v>
      </c>
      <c r="D42" s="387">
        <v>1939</v>
      </c>
      <c r="E42" s="387">
        <v>1998.5</v>
      </c>
      <c r="F42" s="387">
        <v>2059.3000000000002</v>
      </c>
      <c r="G42" s="387">
        <v>2086.9</v>
      </c>
      <c r="H42" s="387">
        <v>2115.3000000000002</v>
      </c>
      <c r="I42" s="387">
        <v>2140</v>
      </c>
      <c r="J42" s="387">
        <v>2181.1</v>
      </c>
      <c r="L42" s="329"/>
      <c r="M42" s="329"/>
      <c r="N42" s="329"/>
    </row>
    <row r="44" spans="1:14" x14ac:dyDescent="0.2">
      <c r="J44" s="382">
        <f>J25+J30+J35</f>
        <v>281.53100000000001</v>
      </c>
    </row>
    <row r="45" spans="1:14" x14ac:dyDescent="0.2">
      <c r="J45" s="382">
        <f>(J26+J31+J36)</f>
        <v>1329.239</v>
      </c>
    </row>
    <row r="54" spans="4:10" x14ac:dyDescent="0.2">
      <c r="D54" s="399"/>
      <c r="E54" s="399"/>
      <c r="F54" s="399"/>
      <c r="H54" s="399"/>
      <c r="I54" s="399"/>
      <c r="J54" s="399"/>
    </row>
  </sheetData>
  <mergeCells count="32">
    <mergeCell ref="A13:P13"/>
    <mergeCell ref="A16:P16"/>
    <mergeCell ref="A17:P17"/>
    <mergeCell ref="A21:G21"/>
    <mergeCell ref="AC2:AC3"/>
    <mergeCell ref="N2:P2"/>
    <mergeCell ref="Q2:S2"/>
    <mergeCell ref="T2:V2"/>
    <mergeCell ref="Z2:AB2"/>
    <mergeCell ref="A12:P12"/>
    <mergeCell ref="A1:AD1"/>
    <mergeCell ref="AD2:AD3"/>
    <mergeCell ref="A2:A3"/>
    <mergeCell ref="B2:D2"/>
    <mergeCell ref="E2:G2"/>
    <mergeCell ref="H2:J2"/>
    <mergeCell ref="K2:M2"/>
    <mergeCell ref="W2:Y2"/>
    <mergeCell ref="L25:N25"/>
    <mergeCell ref="L23:N23"/>
    <mergeCell ref="L30:N30"/>
    <mergeCell ref="L31:N31"/>
    <mergeCell ref="L32:N32"/>
    <mergeCell ref="L28:N28"/>
    <mergeCell ref="L27:N27"/>
    <mergeCell ref="L26:N26"/>
    <mergeCell ref="L39:N40"/>
    <mergeCell ref="L33:N33"/>
    <mergeCell ref="L35:N35"/>
    <mergeCell ref="L36:N36"/>
    <mergeCell ref="L37:N37"/>
    <mergeCell ref="L38:N38"/>
  </mergeCells>
  <pageMargins left="0.7" right="0.7" top="0.75" bottom="0.75" header="0.3" footer="0.3"/>
  <pageSetup paperSize="9"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K11" sqref="K11"/>
    </sheetView>
  </sheetViews>
  <sheetFormatPr baseColWidth="10" defaultRowHeight="15" x14ac:dyDescent="0.25"/>
  <cols>
    <col min="1" max="16384" width="11.42578125" style="3"/>
  </cols>
  <sheetData>
    <row r="1" spans="1:10" x14ac:dyDescent="0.25">
      <c r="A1" s="3" t="s">
        <v>148</v>
      </c>
    </row>
    <row r="2" spans="1:10" x14ac:dyDescent="0.25">
      <c r="A2" s="3" t="s">
        <v>145</v>
      </c>
    </row>
    <row r="3" spans="1:10" x14ac:dyDescent="0.25">
      <c r="A3" s="3" t="s">
        <v>149</v>
      </c>
    </row>
    <row r="4" spans="1:10" x14ac:dyDescent="0.25">
      <c r="A4" s="191"/>
      <c r="B4" s="191"/>
      <c r="C4" s="191"/>
      <c r="D4" s="191"/>
      <c r="E4" s="48"/>
      <c r="F4" s="24"/>
      <c r="G4" s="24"/>
      <c r="H4" s="24"/>
      <c r="J4" s="191"/>
    </row>
    <row r="5" spans="1:10" ht="25.5" x14ac:dyDescent="0.25">
      <c r="A5" s="30" t="s">
        <v>140</v>
      </c>
      <c r="B5" s="24"/>
      <c r="C5" s="24"/>
      <c r="D5" s="24"/>
      <c r="E5" s="24"/>
      <c r="F5" s="24"/>
      <c r="G5" s="321" t="s">
        <v>141</v>
      </c>
      <c r="H5" s="24"/>
      <c r="I5" s="24"/>
      <c r="J5" s="191"/>
    </row>
    <row r="6" spans="1:10" x14ac:dyDescent="0.25">
      <c r="A6" s="191"/>
      <c r="B6" s="48"/>
      <c r="C6" s="48"/>
      <c r="D6" s="48"/>
      <c r="E6" s="24"/>
      <c r="F6" s="24"/>
      <c r="G6" s="24"/>
      <c r="H6" s="24"/>
      <c r="I6" s="24"/>
      <c r="J6" s="191"/>
    </row>
    <row r="7" spans="1:10" x14ac:dyDescent="0.25">
      <c r="A7" s="191"/>
      <c r="B7" s="191"/>
      <c r="C7" s="191"/>
      <c r="D7" s="191"/>
      <c r="E7" s="191"/>
      <c r="F7" s="191"/>
      <c r="G7" s="191"/>
      <c r="H7" s="191"/>
      <c r="I7" s="191"/>
      <c r="J7" s="191"/>
    </row>
    <row r="8" spans="1:10" x14ac:dyDescent="0.25">
      <c r="A8" s="191" t="s">
        <v>142</v>
      </c>
      <c r="B8" s="191"/>
      <c r="C8" s="191"/>
      <c r="D8" s="191"/>
      <c r="E8" s="191"/>
      <c r="F8" s="191"/>
      <c r="G8" s="191" t="s">
        <v>143</v>
      </c>
      <c r="H8" s="191"/>
      <c r="I8" s="191"/>
      <c r="J8" s="191"/>
    </row>
    <row r="9" spans="1:10" x14ac:dyDescent="0.25">
      <c r="A9" s="30" t="s">
        <v>144</v>
      </c>
      <c r="B9" s="191"/>
      <c r="C9" s="191"/>
      <c r="D9" s="191"/>
      <c r="E9" s="191"/>
      <c r="F9" s="191"/>
      <c r="G9" s="191"/>
      <c r="H9" s="191"/>
      <c r="I9" s="191"/>
      <c r="J9" s="191"/>
    </row>
    <row r="10" spans="1:10" x14ac:dyDescent="0.25">
      <c r="A10" s="191"/>
      <c r="B10" s="191"/>
      <c r="C10" s="191"/>
      <c r="D10" s="191"/>
      <c r="E10" s="191"/>
      <c r="F10" s="191"/>
      <c r="G10" s="191"/>
      <c r="H10" s="191"/>
      <c r="I10" s="191"/>
      <c r="J10" s="191"/>
    </row>
    <row r="13" spans="1:10" x14ac:dyDescent="0.25">
      <c r="A13" s="50" t="s">
        <v>150</v>
      </c>
    </row>
  </sheetData>
  <hyperlinks>
    <hyperlink ref="A9" r:id="rId1"/>
    <hyperlink ref="A5" r:id="rId2"/>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P29"/>
  <sheetViews>
    <sheetView workbookViewId="0">
      <pane xSplit="1" ySplit="3" topLeftCell="B10" activePane="bottomRight" state="frozen"/>
      <selection activeCell="A2" sqref="A2:H38"/>
      <selection pane="topRight" activeCell="A2" sqref="A2:H38"/>
      <selection pane="bottomLeft" activeCell="A2" sqref="A2:H38"/>
      <selection pane="bottomRight" activeCell="A21" sqref="A21:I21"/>
    </sheetView>
  </sheetViews>
  <sheetFormatPr baseColWidth="10" defaultRowHeight="15" x14ac:dyDescent="0.25"/>
  <cols>
    <col min="1" max="1" width="29.28515625" style="249" customWidth="1"/>
    <col min="2" max="5" width="15.7109375" style="249" customWidth="1"/>
    <col min="6" max="8" width="15.7109375" style="252" customWidth="1"/>
    <col min="9" max="9" width="9.7109375" style="249" customWidth="1"/>
    <col min="10" max="240" width="11.42578125" style="249"/>
    <col min="241" max="241" width="25.7109375" style="249" customWidth="1"/>
    <col min="242" max="245" width="0" style="249" hidden="1" customWidth="1"/>
    <col min="246" max="246" width="5.7109375" style="249" bestFit="1" customWidth="1"/>
    <col min="247" max="252" width="6.28515625" style="249" bestFit="1" customWidth="1"/>
    <col min="253" max="253" width="7.140625" style="249" bestFit="1" customWidth="1"/>
    <col min="254" max="255" width="6.28515625" style="249" bestFit="1" customWidth="1"/>
    <col min="256" max="258" width="5.7109375" style="249" bestFit="1" customWidth="1"/>
    <col min="259" max="259" width="9.7109375" style="249" bestFit="1" customWidth="1"/>
    <col min="260" max="260" width="5.5703125" style="249" bestFit="1" customWidth="1"/>
    <col min="261" max="261" width="6.140625" style="249" bestFit="1" customWidth="1"/>
    <col min="262" max="263" width="11.42578125" style="249"/>
    <col min="264" max="264" width="21.85546875" style="249" customWidth="1"/>
    <col min="265" max="496" width="11.42578125" style="249"/>
    <col min="497" max="497" width="25.7109375" style="249" customWidth="1"/>
    <col min="498" max="501" width="0" style="249" hidden="1" customWidth="1"/>
    <col min="502" max="502" width="5.7109375" style="249" bestFit="1" customWidth="1"/>
    <col min="503" max="508" width="6.28515625" style="249" bestFit="1" customWidth="1"/>
    <col min="509" max="509" width="7.140625" style="249" bestFit="1" customWidth="1"/>
    <col min="510" max="511" width="6.28515625" style="249" bestFit="1" customWidth="1"/>
    <col min="512" max="514" width="5.7109375" style="249" bestFit="1" customWidth="1"/>
    <col min="515" max="515" width="9.7109375" style="249" bestFit="1" customWidth="1"/>
    <col min="516" max="516" width="5.5703125" style="249" bestFit="1" customWidth="1"/>
    <col min="517" max="517" width="6.140625" style="249" bestFit="1" customWidth="1"/>
    <col min="518" max="519" width="11.42578125" style="249"/>
    <col min="520" max="520" width="21.85546875" style="249" customWidth="1"/>
    <col min="521" max="752" width="11.42578125" style="249"/>
    <col min="753" max="753" width="25.7109375" style="249" customWidth="1"/>
    <col min="754" max="757" width="0" style="249" hidden="1" customWidth="1"/>
    <col min="758" max="758" width="5.7109375" style="249" bestFit="1" customWidth="1"/>
    <col min="759" max="764" width="6.28515625" style="249" bestFit="1" customWidth="1"/>
    <col min="765" max="765" width="7.140625" style="249" bestFit="1" customWidth="1"/>
    <col min="766" max="767" width="6.28515625" style="249" bestFit="1" customWidth="1"/>
    <col min="768" max="770" width="5.7109375" style="249" bestFit="1" customWidth="1"/>
    <col min="771" max="771" width="9.7109375" style="249" bestFit="1" customWidth="1"/>
    <col min="772" max="772" width="5.5703125" style="249" bestFit="1" customWidth="1"/>
    <col min="773" max="773" width="6.140625" style="249" bestFit="1" customWidth="1"/>
    <col min="774" max="775" width="11.42578125" style="249"/>
    <col min="776" max="776" width="21.85546875" style="249" customWidth="1"/>
    <col min="777" max="1008" width="11.42578125" style="249"/>
    <col min="1009" max="1009" width="25.7109375" style="249" customWidth="1"/>
    <col min="1010" max="1013" width="0" style="249" hidden="1" customWidth="1"/>
    <col min="1014" max="1014" width="5.7109375" style="249" bestFit="1" customWidth="1"/>
    <col min="1015" max="1020" width="6.28515625" style="249" bestFit="1" customWidth="1"/>
    <col min="1021" max="1021" width="7.140625" style="249" bestFit="1" customWidth="1"/>
    <col min="1022" max="1023" width="6.28515625" style="249" bestFit="1" customWidth="1"/>
    <col min="1024" max="1026" width="5.7109375" style="249" bestFit="1" customWidth="1"/>
    <col min="1027" max="1027" width="9.7109375" style="249" bestFit="1" customWidth="1"/>
    <col min="1028" max="1028" width="5.5703125" style="249" bestFit="1" customWidth="1"/>
    <col min="1029" max="1029" width="6.140625" style="249" bestFit="1" customWidth="1"/>
    <col min="1030" max="1031" width="11.42578125" style="249"/>
    <col min="1032" max="1032" width="21.85546875" style="249" customWidth="1"/>
    <col min="1033" max="1264" width="11.42578125" style="249"/>
    <col min="1265" max="1265" width="25.7109375" style="249" customWidth="1"/>
    <col min="1266" max="1269" width="0" style="249" hidden="1" customWidth="1"/>
    <col min="1270" max="1270" width="5.7109375" style="249" bestFit="1" customWidth="1"/>
    <col min="1271" max="1276" width="6.28515625" style="249" bestFit="1" customWidth="1"/>
    <col min="1277" max="1277" width="7.140625" style="249" bestFit="1" customWidth="1"/>
    <col min="1278" max="1279" width="6.28515625" style="249" bestFit="1" customWidth="1"/>
    <col min="1280" max="1282" width="5.7109375" style="249" bestFit="1" customWidth="1"/>
    <col min="1283" max="1283" width="9.7109375" style="249" bestFit="1" customWidth="1"/>
    <col min="1284" max="1284" width="5.5703125" style="249" bestFit="1" customWidth="1"/>
    <col min="1285" max="1285" width="6.140625" style="249" bestFit="1" customWidth="1"/>
    <col min="1286" max="1287" width="11.42578125" style="249"/>
    <col min="1288" max="1288" width="21.85546875" style="249" customWidth="1"/>
    <col min="1289" max="1520" width="11.42578125" style="249"/>
    <col min="1521" max="1521" width="25.7109375" style="249" customWidth="1"/>
    <col min="1522" max="1525" width="0" style="249" hidden="1" customWidth="1"/>
    <col min="1526" max="1526" width="5.7109375" style="249" bestFit="1" customWidth="1"/>
    <col min="1527" max="1532" width="6.28515625" style="249" bestFit="1" customWidth="1"/>
    <col min="1533" max="1533" width="7.140625" style="249" bestFit="1" customWidth="1"/>
    <col min="1534" max="1535" width="6.28515625" style="249" bestFit="1" customWidth="1"/>
    <col min="1536" max="1538" width="5.7109375" style="249" bestFit="1" customWidth="1"/>
    <col min="1539" max="1539" width="9.7109375" style="249" bestFit="1" customWidth="1"/>
    <col min="1540" max="1540" width="5.5703125" style="249" bestFit="1" customWidth="1"/>
    <col min="1541" max="1541" width="6.140625" style="249" bestFit="1" customWidth="1"/>
    <col min="1542" max="1543" width="11.42578125" style="249"/>
    <col min="1544" max="1544" width="21.85546875" style="249" customWidth="1"/>
    <col min="1545" max="1776" width="11.42578125" style="249"/>
    <col min="1777" max="1777" width="25.7109375" style="249" customWidth="1"/>
    <col min="1778" max="1781" width="0" style="249" hidden="1" customWidth="1"/>
    <col min="1782" max="1782" width="5.7109375" style="249" bestFit="1" customWidth="1"/>
    <col min="1783" max="1788" width="6.28515625" style="249" bestFit="1" customWidth="1"/>
    <col min="1789" max="1789" width="7.140625" style="249" bestFit="1" customWidth="1"/>
    <col min="1790" max="1791" width="6.28515625" style="249" bestFit="1" customWidth="1"/>
    <col min="1792" max="1794" width="5.7109375" style="249" bestFit="1" customWidth="1"/>
    <col min="1795" max="1795" width="9.7109375" style="249" bestFit="1" customWidth="1"/>
    <col min="1796" max="1796" width="5.5703125" style="249" bestFit="1" customWidth="1"/>
    <col min="1797" max="1797" width="6.140625" style="249" bestFit="1" customWidth="1"/>
    <col min="1798" max="1799" width="11.42578125" style="249"/>
    <col min="1800" max="1800" width="21.85546875" style="249" customWidth="1"/>
    <col min="1801" max="2032" width="11.42578125" style="249"/>
    <col min="2033" max="2033" width="25.7109375" style="249" customWidth="1"/>
    <col min="2034" max="2037" width="0" style="249" hidden="1" customWidth="1"/>
    <col min="2038" max="2038" width="5.7109375" style="249" bestFit="1" customWidth="1"/>
    <col min="2039" max="2044" width="6.28515625" style="249" bestFit="1" customWidth="1"/>
    <col min="2045" max="2045" width="7.140625" style="249" bestFit="1" customWidth="1"/>
    <col min="2046" max="2047" width="6.28515625" style="249" bestFit="1" customWidth="1"/>
    <col min="2048" max="2050" width="5.7109375" style="249" bestFit="1" customWidth="1"/>
    <col min="2051" max="2051" width="9.7109375" style="249" bestFit="1" customWidth="1"/>
    <col min="2052" max="2052" width="5.5703125" style="249" bestFit="1" customWidth="1"/>
    <col min="2053" max="2053" width="6.140625" style="249" bestFit="1" customWidth="1"/>
    <col min="2054" max="2055" width="11.42578125" style="249"/>
    <col min="2056" max="2056" width="21.85546875" style="249" customWidth="1"/>
    <col min="2057" max="2288" width="11.42578125" style="249"/>
    <col min="2289" max="2289" width="25.7109375" style="249" customWidth="1"/>
    <col min="2290" max="2293" width="0" style="249" hidden="1" customWidth="1"/>
    <col min="2294" max="2294" width="5.7109375" style="249" bestFit="1" customWidth="1"/>
    <col min="2295" max="2300" width="6.28515625" style="249" bestFit="1" customWidth="1"/>
    <col min="2301" max="2301" width="7.140625" style="249" bestFit="1" customWidth="1"/>
    <col min="2302" max="2303" width="6.28515625" style="249" bestFit="1" customWidth="1"/>
    <col min="2304" max="2306" width="5.7109375" style="249" bestFit="1" customWidth="1"/>
    <col min="2307" max="2307" width="9.7109375" style="249" bestFit="1" customWidth="1"/>
    <col min="2308" max="2308" width="5.5703125" style="249" bestFit="1" customWidth="1"/>
    <col min="2309" max="2309" width="6.140625" style="249" bestFit="1" customWidth="1"/>
    <col min="2310" max="2311" width="11.42578125" style="249"/>
    <col min="2312" max="2312" width="21.85546875" style="249" customWidth="1"/>
    <col min="2313" max="2544" width="11.42578125" style="249"/>
    <col min="2545" max="2545" width="25.7109375" style="249" customWidth="1"/>
    <col min="2546" max="2549" width="0" style="249" hidden="1" customWidth="1"/>
    <col min="2550" max="2550" width="5.7109375" style="249" bestFit="1" customWidth="1"/>
    <col min="2551" max="2556" width="6.28515625" style="249" bestFit="1" customWidth="1"/>
    <col min="2557" max="2557" width="7.140625" style="249" bestFit="1" customWidth="1"/>
    <col min="2558" max="2559" width="6.28515625" style="249" bestFit="1" customWidth="1"/>
    <col min="2560" max="2562" width="5.7109375" style="249" bestFit="1" customWidth="1"/>
    <col min="2563" max="2563" width="9.7109375" style="249" bestFit="1" customWidth="1"/>
    <col min="2564" max="2564" width="5.5703125" style="249" bestFit="1" customWidth="1"/>
    <col min="2565" max="2565" width="6.140625" style="249" bestFit="1" customWidth="1"/>
    <col min="2566" max="2567" width="11.42578125" style="249"/>
    <col min="2568" max="2568" width="21.85546875" style="249" customWidth="1"/>
    <col min="2569" max="2800" width="11.42578125" style="249"/>
    <col min="2801" max="2801" width="25.7109375" style="249" customWidth="1"/>
    <col min="2802" max="2805" width="0" style="249" hidden="1" customWidth="1"/>
    <col min="2806" max="2806" width="5.7109375" style="249" bestFit="1" customWidth="1"/>
    <col min="2807" max="2812" width="6.28515625" style="249" bestFit="1" customWidth="1"/>
    <col min="2813" max="2813" width="7.140625" style="249" bestFit="1" customWidth="1"/>
    <col min="2814" max="2815" width="6.28515625" style="249" bestFit="1" customWidth="1"/>
    <col min="2816" max="2818" width="5.7109375" style="249" bestFit="1" customWidth="1"/>
    <col min="2819" max="2819" width="9.7109375" style="249" bestFit="1" customWidth="1"/>
    <col min="2820" max="2820" width="5.5703125" style="249" bestFit="1" customWidth="1"/>
    <col min="2821" max="2821" width="6.140625" style="249" bestFit="1" customWidth="1"/>
    <col min="2822" max="2823" width="11.42578125" style="249"/>
    <col min="2824" max="2824" width="21.85546875" style="249" customWidth="1"/>
    <col min="2825" max="3056" width="11.42578125" style="249"/>
    <col min="3057" max="3057" width="25.7109375" style="249" customWidth="1"/>
    <col min="3058" max="3061" width="0" style="249" hidden="1" customWidth="1"/>
    <col min="3062" max="3062" width="5.7109375" style="249" bestFit="1" customWidth="1"/>
    <col min="3063" max="3068" width="6.28515625" style="249" bestFit="1" customWidth="1"/>
    <col min="3069" max="3069" width="7.140625" style="249" bestFit="1" customWidth="1"/>
    <col min="3070" max="3071" width="6.28515625" style="249" bestFit="1" customWidth="1"/>
    <col min="3072" max="3074" width="5.7109375" style="249" bestFit="1" customWidth="1"/>
    <col min="3075" max="3075" width="9.7109375" style="249" bestFit="1" customWidth="1"/>
    <col min="3076" max="3076" width="5.5703125" style="249" bestFit="1" customWidth="1"/>
    <col min="3077" max="3077" width="6.140625" style="249" bestFit="1" customWidth="1"/>
    <col min="3078" max="3079" width="11.42578125" style="249"/>
    <col min="3080" max="3080" width="21.85546875" style="249" customWidth="1"/>
    <col min="3081" max="3312" width="11.42578125" style="249"/>
    <col min="3313" max="3313" width="25.7109375" style="249" customWidth="1"/>
    <col min="3314" max="3317" width="0" style="249" hidden="1" customWidth="1"/>
    <col min="3318" max="3318" width="5.7109375" style="249" bestFit="1" customWidth="1"/>
    <col min="3319" max="3324" width="6.28515625" style="249" bestFit="1" customWidth="1"/>
    <col min="3325" max="3325" width="7.140625" style="249" bestFit="1" customWidth="1"/>
    <col min="3326" max="3327" width="6.28515625" style="249" bestFit="1" customWidth="1"/>
    <col min="3328" max="3330" width="5.7109375" style="249" bestFit="1" customWidth="1"/>
    <col min="3331" max="3331" width="9.7109375" style="249" bestFit="1" customWidth="1"/>
    <col min="3332" max="3332" width="5.5703125" style="249" bestFit="1" customWidth="1"/>
    <col min="3333" max="3333" width="6.140625" style="249" bestFit="1" customWidth="1"/>
    <col min="3334" max="3335" width="11.42578125" style="249"/>
    <col min="3336" max="3336" width="21.85546875" style="249" customWidth="1"/>
    <col min="3337" max="3568" width="11.42578125" style="249"/>
    <col min="3569" max="3569" width="25.7109375" style="249" customWidth="1"/>
    <col min="3570" max="3573" width="0" style="249" hidden="1" customWidth="1"/>
    <col min="3574" max="3574" width="5.7109375" style="249" bestFit="1" customWidth="1"/>
    <col min="3575" max="3580" width="6.28515625" style="249" bestFit="1" customWidth="1"/>
    <col min="3581" max="3581" width="7.140625" style="249" bestFit="1" customWidth="1"/>
    <col min="3582" max="3583" width="6.28515625" style="249" bestFit="1" customWidth="1"/>
    <col min="3584" max="3586" width="5.7109375" style="249" bestFit="1" customWidth="1"/>
    <col min="3587" max="3587" width="9.7109375" style="249" bestFit="1" customWidth="1"/>
    <col min="3588" max="3588" width="5.5703125" style="249" bestFit="1" customWidth="1"/>
    <col min="3589" max="3589" width="6.140625" style="249" bestFit="1" customWidth="1"/>
    <col min="3590" max="3591" width="11.42578125" style="249"/>
    <col min="3592" max="3592" width="21.85546875" style="249" customWidth="1"/>
    <col min="3593" max="3824" width="11.42578125" style="249"/>
    <col min="3825" max="3825" width="25.7109375" style="249" customWidth="1"/>
    <col min="3826" max="3829" width="0" style="249" hidden="1" customWidth="1"/>
    <col min="3830" max="3830" width="5.7109375" style="249" bestFit="1" customWidth="1"/>
    <col min="3831" max="3836" width="6.28515625" style="249" bestFit="1" customWidth="1"/>
    <col min="3837" max="3837" width="7.140625" style="249" bestFit="1" customWidth="1"/>
    <col min="3838" max="3839" width="6.28515625" style="249" bestFit="1" customWidth="1"/>
    <col min="3840" max="3842" width="5.7109375" style="249" bestFit="1" customWidth="1"/>
    <col min="3843" max="3843" width="9.7109375" style="249" bestFit="1" customWidth="1"/>
    <col min="3844" max="3844" width="5.5703125" style="249" bestFit="1" customWidth="1"/>
    <col min="3845" max="3845" width="6.140625" style="249" bestFit="1" customWidth="1"/>
    <col min="3846" max="3847" width="11.42578125" style="249"/>
    <col min="3848" max="3848" width="21.85546875" style="249" customWidth="1"/>
    <col min="3849" max="4080" width="11.42578125" style="249"/>
    <col min="4081" max="4081" width="25.7109375" style="249" customWidth="1"/>
    <col min="4082" max="4085" width="0" style="249" hidden="1" customWidth="1"/>
    <col min="4086" max="4086" width="5.7109375" style="249" bestFit="1" customWidth="1"/>
    <col min="4087" max="4092" width="6.28515625" style="249" bestFit="1" customWidth="1"/>
    <col min="4093" max="4093" width="7.140625" style="249" bestFit="1" customWidth="1"/>
    <col min="4094" max="4095" width="6.28515625" style="249" bestFit="1" customWidth="1"/>
    <col min="4096" max="4098" width="5.7109375" style="249" bestFit="1" customWidth="1"/>
    <col min="4099" max="4099" width="9.7109375" style="249" bestFit="1" customWidth="1"/>
    <col min="4100" max="4100" width="5.5703125" style="249" bestFit="1" customWidth="1"/>
    <col min="4101" max="4101" width="6.140625" style="249" bestFit="1" customWidth="1"/>
    <col min="4102" max="4103" width="11.42578125" style="249"/>
    <col min="4104" max="4104" width="21.85546875" style="249" customWidth="1"/>
    <col min="4105" max="4336" width="11.42578125" style="249"/>
    <col min="4337" max="4337" width="25.7109375" style="249" customWidth="1"/>
    <col min="4338" max="4341" width="0" style="249" hidden="1" customWidth="1"/>
    <col min="4342" max="4342" width="5.7109375" style="249" bestFit="1" customWidth="1"/>
    <col min="4343" max="4348" width="6.28515625" style="249" bestFit="1" customWidth="1"/>
    <col min="4349" max="4349" width="7.140625" style="249" bestFit="1" customWidth="1"/>
    <col min="4350" max="4351" width="6.28515625" style="249" bestFit="1" customWidth="1"/>
    <col min="4352" max="4354" width="5.7109375" style="249" bestFit="1" customWidth="1"/>
    <col min="4355" max="4355" width="9.7109375" style="249" bestFit="1" customWidth="1"/>
    <col min="4356" max="4356" width="5.5703125" style="249" bestFit="1" customWidth="1"/>
    <col min="4357" max="4357" width="6.140625" style="249" bestFit="1" customWidth="1"/>
    <col min="4358" max="4359" width="11.42578125" style="249"/>
    <col min="4360" max="4360" width="21.85546875" style="249" customWidth="1"/>
    <col min="4361" max="4592" width="11.42578125" style="249"/>
    <col min="4593" max="4593" width="25.7109375" style="249" customWidth="1"/>
    <col min="4594" max="4597" width="0" style="249" hidden="1" customWidth="1"/>
    <col min="4598" max="4598" width="5.7109375" style="249" bestFit="1" customWidth="1"/>
    <col min="4599" max="4604" width="6.28515625" style="249" bestFit="1" customWidth="1"/>
    <col min="4605" max="4605" width="7.140625" style="249" bestFit="1" customWidth="1"/>
    <col min="4606" max="4607" width="6.28515625" style="249" bestFit="1" customWidth="1"/>
    <col min="4608" max="4610" width="5.7109375" style="249" bestFit="1" customWidth="1"/>
    <col min="4611" max="4611" width="9.7109375" style="249" bestFit="1" customWidth="1"/>
    <col min="4612" max="4612" width="5.5703125" style="249" bestFit="1" customWidth="1"/>
    <col min="4613" max="4613" width="6.140625" style="249" bestFit="1" customWidth="1"/>
    <col min="4614" max="4615" width="11.42578125" style="249"/>
    <col min="4616" max="4616" width="21.85546875" style="249" customWidth="1"/>
    <col min="4617" max="4848" width="11.42578125" style="249"/>
    <col min="4849" max="4849" width="25.7109375" style="249" customWidth="1"/>
    <col min="4850" max="4853" width="0" style="249" hidden="1" customWidth="1"/>
    <col min="4854" max="4854" width="5.7109375" style="249" bestFit="1" customWidth="1"/>
    <col min="4855" max="4860" width="6.28515625" style="249" bestFit="1" customWidth="1"/>
    <col min="4861" max="4861" width="7.140625" style="249" bestFit="1" customWidth="1"/>
    <col min="4862" max="4863" width="6.28515625" style="249" bestFit="1" customWidth="1"/>
    <col min="4864" max="4866" width="5.7109375" style="249" bestFit="1" customWidth="1"/>
    <col min="4867" max="4867" width="9.7109375" style="249" bestFit="1" customWidth="1"/>
    <col min="4868" max="4868" width="5.5703125" style="249" bestFit="1" customWidth="1"/>
    <col min="4869" max="4869" width="6.140625" style="249" bestFit="1" customWidth="1"/>
    <col min="4870" max="4871" width="11.42578125" style="249"/>
    <col min="4872" max="4872" width="21.85546875" style="249" customWidth="1"/>
    <col min="4873" max="5104" width="11.42578125" style="249"/>
    <col min="5105" max="5105" width="25.7109375" style="249" customWidth="1"/>
    <col min="5106" max="5109" width="0" style="249" hidden="1" customWidth="1"/>
    <col min="5110" max="5110" width="5.7109375" style="249" bestFit="1" customWidth="1"/>
    <col min="5111" max="5116" width="6.28515625" style="249" bestFit="1" customWidth="1"/>
    <col min="5117" max="5117" width="7.140625" style="249" bestFit="1" customWidth="1"/>
    <col min="5118" max="5119" width="6.28515625" style="249" bestFit="1" customWidth="1"/>
    <col min="5120" max="5122" width="5.7109375" style="249" bestFit="1" customWidth="1"/>
    <col min="5123" max="5123" width="9.7109375" style="249" bestFit="1" customWidth="1"/>
    <col min="5124" max="5124" width="5.5703125" style="249" bestFit="1" customWidth="1"/>
    <col min="5125" max="5125" width="6.140625" style="249" bestFit="1" customWidth="1"/>
    <col min="5126" max="5127" width="11.42578125" style="249"/>
    <col min="5128" max="5128" width="21.85546875" style="249" customWidth="1"/>
    <col min="5129" max="5360" width="11.42578125" style="249"/>
    <col min="5361" max="5361" width="25.7109375" style="249" customWidth="1"/>
    <col min="5362" max="5365" width="0" style="249" hidden="1" customWidth="1"/>
    <col min="5366" max="5366" width="5.7109375" style="249" bestFit="1" customWidth="1"/>
    <col min="5367" max="5372" width="6.28515625" style="249" bestFit="1" customWidth="1"/>
    <col min="5373" max="5373" width="7.140625" style="249" bestFit="1" customWidth="1"/>
    <col min="5374" max="5375" width="6.28515625" style="249" bestFit="1" customWidth="1"/>
    <col min="5376" max="5378" width="5.7109375" style="249" bestFit="1" customWidth="1"/>
    <col min="5379" max="5379" width="9.7109375" style="249" bestFit="1" customWidth="1"/>
    <col min="5380" max="5380" width="5.5703125" style="249" bestFit="1" customWidth="1"/>
    <col min="5381" max="5381" width="6.140625" style="249" bestFit="1" customWidth="1"/>
    <col min="5382" max="5383" width="11.42578125" style="249"/>
    <col min="5384" max="5384" width="21.85546875" style="249" customWidth="1"/>
    <col min="5385" max="5616" width="11.42578125" style="249"/>
    <col min="5617" max="5617" width="25.7109375" style="249" customWidth="1"/>
    <col min="5618" max="5621" width="0" style="249" hidden="1" customWidth="1"/>
    <col min="5622" max="5622" width="5.7109375" style="249" bestFit="1" customWidth="1"/>
    <col min="5623" max="5628" width="6.28515625" style="249" bestFit="1" customWidth="1"/>
    <col min="5629" max="5629" width="7.140625" style="249" bestFit="1" customWidth="1"/>
    <col min="5630" max="5631" width="6.28515625" style="249" bestFit="1" customWidth="1"/>
    <col min="5632" max="5634" width="5.7109375" style="249" bestFit="1" customWidth="1"/>
    <col min="5635" max="5635" width="9.7109375" style="249" bestFit="1" customWidth="1"/>
    <col min="5636" max="5636" width="5.5703125" style="249" bestFit="1" customWidth="1"/>
    <col min="5637" max="5637" width="6.140625" style="249" bestFit="1" customWidth="1"/>
    <col min="5638" max="5639" width="11.42578125" style="249"/>
    <col min="5640" max="5640" width="21.85546875" style="249" customWidth="1"/>
    <col min="5641" max="5872" width="11.42578125" style="249"/>
    <col min="5873" max="5873" width="25.7109375" style="249" customWidth="1"/>
    <col min="5874" max="5877" width="0" style="249" hidden="1" customWidth="1"/>
    <col min="5878" max="5878" width="5.7109375" style="249" bestFit="1" customWidth="1"/>
    <col min="5879" max="5884" width="6.28515625" style="249" bestFit="1" customWidth="1"/>
    <col min="5885" max="5885" width="7.140625" style="249" bestFit="1" customWidth="1"/>
    <col min="5886" max="5887" width="6.28515625" style="249" bestFit="1" customWidth="1"/>
    <col min="5888" max="5890" width="5.7109375" style="249" bestFit="1" customWidth="1"/>
    <col min="5891" max="5891" width="9.7109375" style="249" bestFit="1" customWidth="1"/>
    <col min="5892" max="5892" width="5.5703125" style="249" bestFit="1" customWidth="1"/>
    <col min="5893" max="5893" width="6.140625" style="249" bestFit="1" customWidth="1"/>
    <col min="5894" max="5895" width="11.42578125" style="249"/>
    <col min="5896" max="5896" width="21.85546875" style="249" customWidth="1"/>
    <col min="5897" max="6128" width="11.42578125" style="249"/>
    <col min="6129" max="6129" width="25.7109375" style="249" customWidth="1"/>
    <col min="6130" max="6133" width="0" style="249" hidden="1" customWidth="1"/>
    <col min="6134" max="6134" width="5.7109375" style="249" bestFit="1" customWidth="1"/>
    <col min="6135" max="6140" width="6.28515625" style="249" bestFit="1" customWidth="1"/>
    <col min="6141" max="6141" width="7.140625" style="249" bestFit="1" customWidth="1"/>
    <col min="6142" max="6143" width="6.28515625" style="249" bestFit="1" customWidth="1"/>
    <col min="6144" max="6146" width="5.7109375" style="249" bestFit="1" customWidth="1"/>
    <col min="6147" max="6147" width="9.7109375" style="249" bestFit="1" customWidth="1"/>
    <col min="6148" max="6148" width="5.5703125" style="249" bestFit="1" customWidth="1"/>
    <col min="6149" max="6149" width="6.140625" style="249" bestFit="1" customWidth="1"/>
    <col min="6150" max="6151" width="11.42578125" style="249"/>
    <col min="6152" max="6152" width="21.85546875" style="249" customWidth="1"/>
    <col min="6153" max="6384" width="11.42578125" style="249"/>
    <col min="6385" max="6385" width="25.7109375" style="249" customWidth="1"/>
    <col min="6386" max="6389" width="0" style="249" hidden="1" customWidth="1"/>
    <col min="6390" max="6390" width="5.7109375" style="249" bestFit="1" customWidth="1"/>
    <col min="6391" max="6396" width="6.28515625" style="249" bestFit="1" customWidth="1"/>
    <col min="6397" max="6397" width="7.140625" style="249" bestFit="1" customWidth="1"/>
    <col min="6398" max="6399" width="6.28515625" style="249" bestFit="1" customWidth="1"/>
    <col min="6400" max="6402" width="5.7109375" style="249" bestFit="1" customWidth="1"/>
    <col min="6403" max="6403" width="9.7109375" style="249" bestFit="1" customWidth="1"/>
    <col min="6404" max="6404" width="5.5703125" style="249" bestFit="1" customWidth="1"/>
    <col min="6405" max="6405" width="6.140625" style="249" bestFit="1" customWidth="1"/>
    <col min="6406" max="6407" width="11.42578125" style="249"/>
    <col min="6408" max="6408" width="21.85546875" style="249" customWidth="1"/>
    <col min="6409" max="6640" width="11.42578125" style="249"/>
    <col min="6641" max="6641" width="25.7109375" style="249" customWidth="1"/>
    <col min="6642" max="6645" width="0" style="249" hidden="1" customWidth="1"/>
    <col min="6646" max="6646" width="5.7109375" style="249" bestFit="1" customWidth="1"/>
    <col min="6647" max="6652" width="6.28515625" style="249" bestFit="1" customWidth="1"/>
    <col min="6653" max="6653" width="7.140625" style="249" bestFit="1" customWidth="1"/>
    <col min="6654" max="6655" width="6.28515625" style="249" bestFit="1" customWidth="1"/>
    <col min="6656" max="6658" width="5.7109375" style="249" bestFit="1" customWidth="1"/>
    <col min="6659" max="6659" width="9.7109375" style="249" bestFit="1" customWidth="1"/>
    <col min="6660" max="6660" width="5.5703125" style="249" bestFit="1" customWidth="1"/>
    <col min="6661" max="6661" width="6.140625" style="249" bestFit="1" customWidth="1"/>
    <col min="6662" max="6663" width="11.42578125" style="249"/>
    <col min="6664" max="6664" width="21.85546875" style="249" customWidth="1"/>
    <col min="6665" max="6896" width="11.42578125" style="249"/>
    <col min="6897" max="6897" width="25.7109375" style="249" customWidth="1"/>
    <col min="6898" max="6901" width="0" style="249" hidden="1" customWidth="1"/>
    <col min="6902" max="6902" width="5.7109375" style="249" bestFit="1" customWidth="1"/>
    <col min="6903" max="6908" width="6.28515625" style="249" bestFit="1" customWidth="1"/>
    <col min="6909" max="6909" width="7.140625" style="249" bestFit="1" customWidth="1"/>
    <col min="6910" max="6911" width="6.28515625" style="249" bestFit="1" customWidth="1"/>
    <col min="6912" max="6914" width="5.7109375" style="249" bestFit="1" customWidth="1"/>
    <col min="6915" max="6915" width="9.7109375" style="249" bestFit="1" customWidth="1"/>
    <col min="6916" max="6916" width="5.5703125" style="249" bestFit="1" customWidth="1"/>
    <col min="6917" max="6917" width="6.140625" style="249" bestFit="1" customWidth="1"/>
    <col min="6918" max="6919" width="11.42578125" style="249"/>
    <col min="6920" max="6920" width="21.85546875" style="249" customWidth="1"/>
    <col min="6921" max="7152" width="11.42578125" style="249"/>
    <col min="7153" max="7153" width="25.7109375" style="249" customWidth="1"/>
    <col min="7154" max="7157" width="0" style="249" hidden="1" customWidth="1"/>
    <col min="7158" max="7158" width="5.7109375" style="249" bestFit="1" customWidth="1"/>
    <col min="7159" max="7164" width="6.28515625" style="249" bestFit="1" customWidth="1"/>
    <col min="7165" max="7165" width="7.140625" style="249" bestFit="1" customWidth="1"/>
    <col min="7166" max="7167" width="6.28515625" style="249" bestFit="1" customWidth="1"/>
    <col min="7168" max="7170" width="5.7109375" style="249" bestFit="1" customWidth="1"/>
    <col min="7171" max="7171" width="9.7109375" style="249" bestFit="1" customWidth="1"/>
    <col min="7172" max="7172" width="5.5703125" style="249" bestFit="1" customWidth="1"/>
    <col min="7173" max="7173" width="6.140625" style="249" bestFit="1" customWidth="1"/>
    <col min="7174" max="7175" width="11.42578125" style="249"/>
    <col min="7176" max="7176" width="21.85546875" style="249" customWidth="1"/>
    <col min="7177" max="7408" width="11.42578125" style="249"/>
    <col min="7409" max="7409" width="25.7109375" style="249" customWidth="1"/>
    <col min="7410" max="7413" width="0" style="249" hidden="1" customWidth="1"/>
    <col min="7414" max="7414" width="5.7109375" style="249" bestFit="1" customWidth="1"/>
    <col min="7415" max="7420" width="6.28515625" style="249" bestFit="1" customWidth="1"/>
    <col min="7421" max="7421" width="7.140625" style="249" bestFit="1" customWidth="1"/>
    <col min="7422" max="7423" width="6.28515625" style="249" bestFit="1" customWidth="1"/>
    <col min="7424" max="7426" width="5.7109375" style="249" bestFit="1" customWidth="1"/>
    <col min="7427" max="7427" width="9.7109375" style="249" bestFit="1" customWidth="1"/>
    <col min="7428" max="7428" width="5.5703125" style="249" bestFit="1" customWidth="1"/>
    <col min="7429" max="7429" width="6.140625" style="249" bestFit="1" customWidth="1"/>
    <col min="7430" max="7431" width="11.42578125" style="249"/>
    <col min="7432" max="7432" width="21.85546875" style="249" customWidth="1"/>
    <col min="7433" max="7664" width="11.42578125" style="249"/>
    <col min="7665" max="7665" width="25.7109375" style="249" customWidth="1"/>
    <col min="7666" max="7669" width="0" style="249" hidden="1" customWidth="1"/>
    <col min="7670" max="7670" width="5.7109375" style="249" bestFit="1" customWidth="1"/>
    <col min="7671" max="7676" width="6.28515625" style="249" bestFit="1" customWidth="1"/>
    <col min="7677" max="7677" width="7.140625" style="249" bestFit="1" customWidth="1"/>
    <col min="7678" max="7679" width="6.28515625" style="249" bestFit="1" customWidth="1"/>
    <col min="7680" max="7682" width="5.7109375" style="249" bestFit="1" customWidth="1"/>
    <col min="7683" max="7683" width="9.7109375" style="249" bestFit="1" customWidth="1"/>
    <col min="7684" max="7684" width="5.5703125" style="249" bestFit="1" customWidth="1"/>
    <col min="7685" max="7685" width="6.140625" style="249" bestFit="1" customWidth="1"/>
    <col min="7686" max="7687" width="11.42578125" style="249"/>
    <col min="7688" max="7688" width="21.85546875" style="249" customWidth="1"/>
    <col min="7689" max="7920" width="11.42578125" style="249"/>
    <col min="7921" max="7921" width="25.7109375" style="249" customWidth="1"/>
    <col min="7922" max="7925" width="0" style="249" hidden="1" customWidth="1"/>
    <col min="7926" max="7926" width="5.7109375" style="249" bestFit="1" customWidth="1"/>
    <col min="7927" max="7932" width="6.28515625" style="249" bestFit="1" customWidth="1"/>
    <col min="7933" max="7933" width="7.140625" style="249" bestFit="1" customWidth="1"/>
    <col min="7934" max="7935" width="6.28515625" style="249" bestFit="1" customWidth="1"/>
    <col min="7936" max="7938" width="5.7109375" style="249" bestFit="1" customWidth="1"/>
    <col min="7939" max="7939" width="9.7109375" style="249" bestFit="1" customWidth="1"/>
    <col min="7940" max="7940" width="5.5703125" style="249" bestFit="1" customWidth="1"/>
    <col min="7941" max="7941" width="6.140625" style="249" bestFit="1" customWidth="1"/>
    <col min="7942" max="7943" width="11.42578125" style="249"/>
    <col min="7944" max="7944" width="21.85546875" style="249" customWidth="1"/>
    <col min="7945" max="8176" width="11.42578125" style="249"/>
    <col min="8177" max="8177" width="25.7109375" style="249" customWidth="1"/>
    <col min="8178" max="8181" width="0" style="249" hidden="1" customWidth="1"/>
    <col min="8182" max="8182" width="5.7109375" style="249" bestFit="1" customWidth="1"/>
    <col min="8183" max="8188" width="6.28515625" style="249" bestFit="1" customWidth="1"/>
    <col min="8189" max="8189" width="7.140625" style="249" bestFit="1" customWidth="1"/>
    <col min="8190" max="8191" width="6.28515625" style="249" bestFit="1" customWidth="1"/>
    <col min="8192" max="8194" width="5.7109375" style="249" bestFit="1" customWidth="1"/>
    <col min="8195" max="8195" width="9.7109375" style="249" bestFit="1" customWidth="1"/>
    <col min="8196" max="8196" width="5.5703125" style="249" bestFit="1" customWidth="1"/>
    <col min="8197" max="8197" width="6.140625" style="249" bestFit="1" customWidth="1"/>
    <col min="8198" max="8199" width="11.42578125" style="249"/>
    <col min="8200" max="8200" width="21.85546875" style="249" customWidth="1"/>
    <col min="8201" max="8432" width="11.42578125" style="249"/>
    <col min="8433" max="8433" width="25.7109375" style="249" customWidth="1"/>
    <col min="8434" max="8437" width="0" style="249" hidden="1" customWidth="1"/>
    <col min="8438" max="8438" width="5.7109375" style="249" bestFit="1" customWidth="1"/>
    <col min="8439" max="8444" width="6.28515625" style="249" bestFit="1" customWidth="1"/>
    <col min="8445" max="8445" width="7.140625" style="249" bestFit="1" customWidth="1"/>
    <col min="8446" max="8447" width="6.28515625" style="249" bestFit="1" customWidth="1"/>
    <col min="8448" max="8450" width="5.7109375" style="249" bestFit="1" customWidth="1"/>
    <col min="8451" max="8451" width="9.7109375" style="249" bestFit="1" customWidth="1"/>
    <col min="8452" max="8452" width="5.5703125" style="249" bestFit="1" customWidth="1"/>
    <col min="8453" max="8453" width="6.140625" style="249" bestFit="1" customWidth="1"/>
    <col min="8454" max="8455" width="11.42578125" style="249"/>
    <col min="8456" max="8456" width="21.85546875" style="249" customWidth="1"/>
    <col min="8457" max="8688" width="11.42578125" style="249"/>
    <col min="8689" max="8689" width="25.7109375" style="249" customWidth="1"/>
    <col min="8690" max="8693" width="0" style="249" hidden="1" customWidth="1"/>
    <col min="8694" max="8694" width="5.7109375" style="249" bestFit="1" customWidth="1"/>
    <col min="8695" max="8700" width="6.28515625" style="249" bestFit="1" customWidth="1"/>
    <col min="8701" max="8701" width="7.140625" style="249" bestFit="1" customWidth="1"/>
    <col min="8702" max="8703" width="6.28515625" style="249" bestFit="1" customWidth="1"/>
    <col min="8704" max="8706" width="5.7109375" style="249" bestFit="1" customWidth="1"/>
    <col min="8707" max="8707" width="9.7109375" style="249" bestFit="1" customWidth="1"/>
    <col min="8708" max="8708" width="5.5703125" style="249" bestFit="1" customWidth="1"/>
    <col min="8709" max="8709" width="6.140625" style="249" bestFit="1" customWidth="1"/>
    <col min="8710" max="8711" width="11.42578125" style="249"/>
    <col min="8712" max="8712" width="21.85546875" style="249" customWidth="1"/>
    <col min="8713" max="8944" width="11.42578125" style="249"/>
    <col min="8945" max="8945" width="25.7109375" style="249" customWidth="1"/>
    <col min="8946" max="8949" width="0" style="249" hidden="1" customWidth="1"/>
    <col min="8950" max="8950" width="5.7109375" style="249" bestFit="1" customWidth="1"/>
    <col min="8951" max="8956" width="6.28515625" style="249" bestFit="1" customWidth="1"/>
    <col min="8957" max="8957" width="7.140625" style="249" bestFit="1" customWidth="1"/>
    <col min="8958" max="8959" width="6.28515625" style="249" bestFit="1" customWidth="1"/>
    <col min="8960" max="8962" width="5.7109375" style="249" bestFit="1" customWidth="1"/>
    <col min="8963" max="8963" width="9.7109375" style="249" bestFit="1" customWidth="1"/>
    <col min="8964" max="8964" width="5.5703125" style="249" bestFit="1" customWidth="1"/>
    <col min="8965" max="8965" width="6.140625" style="249" bestFit="1" customWidth="1"/>
    <col min="8966" max="8967" width="11.42578125" style="249"/>
    <col min="8968" max="8968" width="21.85546875" style="249" customWidth="1"/>
    <col min="8969" max="9200" width="11.42578125" style="249"/>
    <col min="9201" max="9201" width="25.7109375" style="249" customWidth="1"/>
    <col min="9202" max="9205" width="0" style="249" hidden="1" customWidth="1"/>
    <col min="9206" max="9206" width="5.7109375" style="249" bestFit="1" customWidth="1"/>
    <col min="9207" max="9212" width="6.28515625" style="249" bestFit="1" customWidth="1"/>
    <col min="9213" max="9213" width="7.140625" style="249" bestFit="1" customWidth="1"/>
    <col min="9214" max="9215" width="6.28515625" style="249" bestFit="1" customWidth="1"/>
    <col min="9216" max="9218" width="5.7109375" style="249" bestFit="1" customWidth="1"/>
    <col min="9219" max="9219" width="9.7109375" style="249" bestFit="1" customWidth="1"/>
    <col min="9220" max="9220" width="5.5703125" style="249" bestFit="1" customWidth="1"/>
    <col min="9221" max="9221" width="6.140625" style="249" bestFit="1" customWidth="1"/>
    <col min="9222" max="9223" width="11.42578125" style="249"/>
    <col min="9224" max="9224" width="21.85546875" style="249" customWidth="1"/>
    <col min="9225" max="9456" width="11.42578125" style="249"/>
    <col min="9457" max="9457" width="25.7109375" style="249" customWidth="1"/>
    <col min="9458" max="9461" width="0" style="249" hidden="1" customWidth="1"/>
    <col min="9462" max="9462" width="5.7109375" style="249" bestFit="1" customWidth="1"/>
    <col min="9463" max="9468" width="6.28515625" style="249" bestFit="1" customWidth="1"/>
    <col min="9469" max="9469" width="7.140625" style="249" bestFit="1" customWidth="1"/>
    <col min="9470" max="9471" width="6.28515625" style="249" bestFit="1" customWidth="1"/>
    <col min="9472" max="9474" width="5.7109375" style="249" bestFit="1" customWidth="1"/>
    <col min="9475" max="9475" width="9.7109375" style="249" bestFit="1" customWidth="1"/>
    <col min="9476" max="9476" width="5.5703125" style="249" bestFit="1" customWidth="1"/>
    <col min="9477" max="9477" width="6.140625" style="249" bestFit="1" customWidth="1"/>
    <col min="9478" max="9479" width="11.42578125" style="249"/>
    <col min="9480" max="9480" width="21.85546875" style="249" customWidth="1"/>
    <col min="9481" max="9712" width="11.42578125" style="249"/>
    <col min="9713" max="9713" width="25.7109375" style="249" customWidth="1"/>
    <col min="9714" max="9717" width="0" style="249" hidden="1" customWidth="1"/>
    <col min="9718" max="9718" width="5.7109375" style="249" bestFit="1" customWidth="1"/>
    <col min="9719" max="9724" width="6.28515625" style="249" bestFit="1" customWidth="1"/>
    <col min="9725" max="9725" width="7.140625" style="249" bestFit="1" customWidth="1"/>
    <col min="9726" max="9727" width="6.28515625" style="249" bestFit="1" customWidth="1"/>
    <col min="9728" max="9730" width="5.7109375" style="249" bestFit="1" customWidth="1"/>
    <col min="9731" max="9731" width="9.7109375" style="249" bestFit="1" customWidth="1"/>
    <col min="9732" max="9732" width="5.5703125" style="249" bestFit="1" customWidth="1"/>
    <col min="9733" max="9733" width="6.140625" style="249" bestFit="1" customWidth="1"/>
    <col min="9734" max="9735" width="11.42578125" style="249"/>
    <col min="9736" max="9736" width="21.85546875" style="249" customWidth="1"/>
    <col min="9737" max="9968" width="11.42578125" style="249"/>
    <col min="9969" max="9969" width="25.7109375" style="249" customWidth="1"/>
    <col min="9970" max="9973" width="0" style="249" hidden="1" customWidth="1"/>
    <col min="9974" max="9974" width="5.7109375" style="249" bestFit="1" customWidth="1"/>
    <col min="9975" max="9980" width="6.28515625" style="249" bestFit="1" customWidth="1"/>
    <col min="9981" max="9981" width="7.140625" style="249" bestFit="1" customWidth="1"/>
    <col min="9982" max="9983" width="6.28515625" style="249" bestFit="1" customWidth="1"/>
    <col min="9984" max="9986" width="5.7109375" style="249" bestFit="1" customWidth="1"/>
    <col min="9987" max="9987" width="9.7109375" style="249" bestFit="1" customWidth="1"/>
    <col min="9988" max="9988" width="5.5703125" style="249" bestFit="1" customWidth="1"/>
    <col min="9989" max="9989" width="6.140625" style="249" bestFit="1" customWidth="1"/>
    <col min="9990" max="9991" width="11.42578125" style="249"/>
    <col min="9992" max="9992" width="21.85546875" style="249" customWidth="1"/>
    <col min="9993" max="10224" width="11.42578125" style="249"/>
    <col min="10225" max="10225" width="25.7109375" style="249" customWidth="1"/>
    <col min="10226" max="10229" width="0" style="249" hidden="1" customWidth="1"/>
    <col min="10230" max="10230" width="5.7109375" style="249" bestFit="1" customWidth="1"/>
    <col min="10231" max="10236" width="6.28515625" style="249" bestFit="1" customWidth="1"/>
    <col min="10237" max="10237" width="7.140625" style="249" bestFit="1" customWidth="1"/>
    <col min="10238" max="10239" width="6.28515625" style="249" bestFit="1" customWidth="1"/>
    <col min="10240" max="10242" width="5.7109375" style="249" bestFit="1" customWidth="1"/>
    <col min="10243" max="10243" width="9.7109375" style="249" bestFit="1" customWidth="1"/>
    <col min="10244" max="10244" width="5.5703125" style="249" bestFit="1" customWidth="1"/>
    <col min="10245" max="10245" width="6.140625" style="249" bestFit="1" customWidth="1"/>
    <col min="10246" max="10247" width="11.42578125" style="249"/>
    <col min="10248" max="10248" width="21.85546875" style="249" customWidth="1"/>
    <col min="10249" max="10480" width="11.42578125" style="249"/>
    <col min="10481" max="10481" width="25.7109375" style="249" customWidth="1"/>
    <col min="10482" max="10485" width="0" style="249" hidden="1" customWidth="1"/>
    <col min="10486" max="10486" width="5.7109375" style="249" bestFit="1" customWidth="1"/>
    <col min="10487" max="10492" width="6.28515625" style="249" bestFit="1" customWidth="1"/>
    <col min="10493" max="10493" width="7.140625" style="249" bestFit="1" customWidth="1"/>
    <col min="10494" max="10495" width="6.28515625" style="249" bestFit="1" customWidth="1"/>
    <col min="10496" max="10498" width="5.7109375" style="249" bestFit="1" customWidth="1"/>
    <col min="10499" max="10499" width="9.7109375" style="249" bestFit="1" customWidth="1"/>
    <col min="10500" max="10500" width="5.5703125" style="249" bestFit="1" customWidth="1"/>
    <col min="10501" max="10501" width="6.140625" style="249" bestFit="1" customWidth="1"/>
    <col min="10502" max="10503" width="11.42578125" style="249"/>
    <col min="10504" max="10504" width="21.85546875" style="249" customWidth="1"/>
    <col min="10505" max="10736" width="11.42578125" style="249"/>
    <col min="10737" max="10737" width="25.7109375" style="249" customWidth="1"/>
    <col min="10738" max="10741" width="0" style="249" hidden="1" customWidth="1"/>
    <col min="10742" max="10742" width="5.7109375" style="249" bestFit="1" customWidth="1"/>
    <col min="10743" max="10748" width="6.28515625" style="249" bestFit="1" customWidth="1"/>
    <col min="10749" max="10749" width="7.140625" style="249" bestFit="1" customWidth="1"/>
    <col min="10750" max="10751" width="6.28515625" style="249" bestFit="1" customWidth="1"/>
    <col min="10752" max="10754" width="5.7109375" style="249" bestFit="1" customWidth="1"/>
    <col min="10755" max="10755" width="9.7109375" style="249" bestFit="1" customWidth="1"/>
    <col min="10756" max="10756" width="5.5703125" style="249" bestFit="1" customWidth="1"/>
    <col min="10757" max="10757" width="6.140625" style="249" bestFit="1" customWidth="1"/>
    <col min="10758" max="10759" width="11.42578125" style="249"/>
    <col min="10760" max="10760" width="21.85546875" style="249" customWidth="1"/>
    <col min="10761" max="10992" width="11.42578125" style="249"/>
    <col min="10993" max="10993" width="25.7109375" style="249" customWidth="1"/>
    <col min="10994" max="10997" width="0" style="249" hidden="1" customWidth="1"/>
    <col min="10998" max="10998" width="5.7109375" style="249" bestFit="1" customWidth="1"/>
    <col min="10999" max="11004" width="6.28515625" style="249" bestFit="1" customWidth="1"/>
    <col min="11005" max="11005" width="7.140625" style="249" bestFit="1" customWidth="1"/>
    <col min="11006" max="11007" width="6.28515625" style="249" bestFit="1" customWidth="1"/>
    <col min="11008" max="11010" width="5.7109375" style="249" bestFit="1" customWidth="1"/>
    <col min="11011" max="11011" width="9.7109375" style="249" bestFit="1" customWidth="1"/>
    <col min="11012" max="11012" width="5.5703125" style="249" bestFit="1" customWidth="1"/>
    <col min="11013" max="11013" width="6.140625" style="249" bestFit="1" customWidth="1"/>
    <col min="11014" max="11015" width="11.42578125" style="249"/>
    <col min="11016" max="11016" width="21.85546875" style="249" customWidth="1"/>
    <col min="11017" max="11248" width="11.42578125" style="249"/>
    <col min="11249" max="11249" width="25.7109375" style="249" customWidth="1"/>
    <col min="11250" max="11253" width="0" style="249" hidden="1" customWidth="1"/>
    <col min="11254" max="11254" width="5.7109375" style="249" bestFit="1" customWidth="1"/>
    <col min="11255" max="11260" width="6.28515625" style="249" bestFit="1" customWidth="1"/>
    <col min="11261" max="11261" width="7.140625" style="249" bestFit="1" customWidth="1"/>
    <col min="11262" max="11263" width="6.28515625" style="249" bestFit="1" customWidth="1"/>
    <col min="11264" max="11266" width="5.7109375" style="249" bestFit="1" customWidth="1"/>
    <col min="11267" max="11267" width="9.7109375" style="249" bestFit="1" customWidth="1"/>
    <col min="11268" max="11268" width="5.5703125" style="249" bestFit="1" customWidth="1"/>
    <col min="11269" max="11269" width="6.140625" style="249" bestFit="1" customWidth="1"/>
    <col min="11270" max="11271" width="11.42578125" style="249"/>
    <col min="11272" max="11272" width="21.85546875" style="249" customWidth="1"/>
    <col min="11273" max="11504" width="11.42578125" style="249"/>
    <col min="11505" max="11505" width="25.7109375" style="249" customWidth="1"/>
    <col min="11506" max="11509" width="0" style="249" hidden="1" customWidth="1"/>
    <col min="11510" max="11510" width="5.7109375" style="249" bestFit="1" customWidth="1"/>
    <col min="11511" max="11516" width="6.28515625" style="249" bestFit="1" customWidth="1"/>
    <col min="11517" max="11517" width="7.140625" style="249" bestFit="1" customWidth="1"/>
    <col min="11518" max="11519" width="6.28515625" style="249" bestFit="1" customWidth="1"/>
    <col min="11520" max="11522" width="5.7109375" style="249" bestFit="1" customWidth="1"/>
    <col min="11523" max="11523" width="9.7109375" style="249" bestFit="1" customWidth="1"/>
    <col min="11524" max="11524" width="5.5703125" style="249" bestFit="1" customWidth="1"/>
    <col min="11525" max="11525" width="6.140625" style="249" bestFit="1" customWidth="1"/>
    <col min="11526" max="11527" width="11.42578125" style="249"/>
    <col min="11528" max="11528" width="21.85546875" style="249" customWidth="1"/>
    <col min="11529" max="11760" width="11.42578125" style="249"/>
    <col min="11761" max="11761" width="25.7109375" style="249" customWidth="1"/>
    <col min="11762" max="11765" width="0" style="249" hidden="1" customWidth="1"/>
    <col min="11766" max="11766" width="5.7109375" style="249" bestFit="1" customWidth="1"/>
    <col min="11767" max="11772" width="6.28515625" style="249" bestFit="1" customWidth="1"/>
    <col min="11773" max="11773" width="7.140625" style="249" bestFit="1" customWidth="1"/>
    <col min="11774" max="11775" width="6.28515625" style="249" bestFit="1" customWidth="1"/>
    <col min="11776" max="11778" width="5.7109375" style="249" bestFit="1" customWidth="1"/>
    <col min="11779" max="11779" width="9.7109375" style="249" bestFit="1" customWidth="1"/>
    <col min="11780" max="11780" width="5.5703125" style="249" bestFit="1" customWidth="1"/>
    <col min="11781" max="11781" width="6.140625" style="249" bestFit="1" customWidth="1"/>
    <col min="11782" max="11783" width="11.42578125" style="249"/>
    <col min="11784" max="11784" width="21.85546875" style="249" customWidth="1"/>
    <col min="11785" max="12016" width="11.42578125" style="249"/>
    <col min="12017" max="12017" width="25.7109375" style="249" customWidth="1"/>
    <col min="12018" max="12021" width="0" style="249" hidden="1" customWidth="1"/>
    <col min="12022" max="12022" width="5.7109375" style="249" bestFit="1" customWidth="1"/>
    <col min="12023" max="12028" width="6.28515625" style="249" bestFit="1" customWidth="1"/>
    <col min="12029" max="12029" width="7.140625" style="249" bestFit="1" customWidth="1"/>
    <col min="12030" max="12031" width="6.28515625" style="249" bestFit="1" customWidth="1"/>
    <col min="12032" max="12034" width="5.7109375" style="249" bestFit="1" customWidth="1"/>
    <col min="12035" max="12035" width="9.7109375" style="249" bestFit="1" customWidth="1"/>
    <col min="12036" max="12036" width="5.5703125" style="249" bestFit="1" customWidth="1"/>
    <col min="12037" max="12037" width="6.140625" style="249" bestFit="1" customWidth="1"/>
    <col min="12038" max="12039" width="11.42578125" style="249"/>
    <col min="12040" max="12040" width="21.85546875" style="249" customWidth="1"/>
    <col min="12041" max="12272" width="11.42578125" style="249"/>
    <col min="12273" max="12273" width="25.7109375" style="249" customWidth="1"/>
    <col min="12274" max="12277" width="0" style="249" hidden="1" customWidth="1"/>
    <col min="12278" max="12278" width="5.7109375" style="249" bestFit="1" customWidth="1"/>
    <col min="12279" max="12284" width="6.28515625" style="249" bestFit="1" customWidth="1"/>
    <col min="12285" max="12285" width="7.140625" style="249" bestFit="1" customWidth="1"/>
    <col min="12286" max="12287" width="6.28515625" style="249" bestFit="1" customWidth="1"/>
    <col min="12288" max="12290" width="5.7109375" style="249" bestFit="1" customWidth="1"/>
    <col min="12291" max="12291" width="9.7109375" style="249" bestFit="1" customWidth="1"/>
    <col min="12292" max="12292" width="5.5703125" style="249" bestFit="1" customWidth="1"/>
    <col min="12293" max="12293" width="6.140625" style="249" bestFit="1" customWidth="1"/>
    <col min="12294" max="12295" width="11.42578125" style="249"/>
    <col min="12296" max="12296" width="21.85546875" style="249" customWidth="1"/>
    <col min="12297" max="12528" width="11.42578125" style="249"/>
    <col min="12529" max="12529" width="25.7109375" style="249" customWidth="1"/>
    <col min="12530" max="12533" width="0" style="249" hidden="1" customWidth="1"/>
    <col min="12534" max="12534" width="5.7109375" style="249" bestFit="1" customWidth="1"/>
    <col min="12535" max="12540" width="6.28515625" style="249" bestFit="1" customWidth="1"/>
    <col min="12541" max="12541" width="7.140625" style="249" bestFit="1" customWidth="1"/>
    <col min="12542" max="12543" width="6.28515625" style="249" bestFit="1" customWidth="1"/>
    <col min="12544" max="12546" width="5.7109375" style="249" bestFit="1" customWidth="1"/>
    <col min="12547" max="12547" width="9.7109375" style="249" bestFit="1" customWidth="1"/>
    <col min="12548" max="12548" width="5.5703125" style="249" bestFit="1" customWidth="1"/>
    <col min="12549" max="12549" width="6.140625" style="249" bestFit="1" customWidth="1"/>
    <col min="12550" max="12551" width="11.42578125" style="249"/>
    <col min="12552" max="12552" width="21.85546875" style="249" customWidth="1"/>
    <col min="12553" max="12784" width="11.42578125" style="249"/>
    <col min="12785" max="12785" width="25.7109375" style="249" customWidth="1"/>
    <col min="12786" max="12789" width="0" style="249" hidden="1" customWidth="1"/>
    <col min="12790" max="12790" width="5.7109375" style="249" bestFit="1" customWidth="1"/>
    <col min="12791" max="12796" width="6.28515625" style="249" bestFit="1" customWidth="1"/>
    <col min="12797" max="12797" width="7.140625" style="249" bestFit="1" customWidth="1"/>
    <col min="12798" max="12799" width="6.28515625" style="249" bestFit="1" customWidth="1"/>
    <col min="12800" max="12802" width="5.7109375" style="249" bestFit="1" customWidth="1"/>
    <col min="12803" max="12803" width="9.7109375" style="249" bestFit="1" customWidth="1"/>
    <col min="12804" max="12804" width="5.5703125" style="249" bestFit="1" customWidth="1"/>
    <col min="12805" max="12805" width="6.140625" style="249" bestFit="1" customWidth="1"/>
    <col min="12806" max="12807" width="11.42578125" style="249"/>
    <col min="12808" max="12808" width="21.85546875" style="249" customWidth="1"/>
    <col min="12809" max="13040" width="11.42578125" style="249"/>
    <col min="13041" max="13041" width="25.7109375" style="249" customWidth="1"/>
    <col min="13042" max="13045" width="0" style="249" hidden="1" customWidth="1"/>
    <col min="13046" max="13046" width="5.7109375" style="249" bestFit="1" customWidth="1"/>
    <col min="13047" max="13052" width="6.28515625" style="249" bestFit="1" customWidth="1"/>
    <col min="13053" max="13053" width="7.140625" style="249" bestFit="1" customWidth="1"/>
    <col min="13054" max="13055" width="6.28515625" style="249" bestFit="1" customWidth="1"/>
    <col min="13056" max="13058" width="5.7109375" style="249" bestFit="1" customWidth="1"/>
    <col min="13059" max="13059" width="9.7109375" style="249" bestFit="1" customWidth="1"/>
    <col min="13060" max="13060" width="5.5703125" style="249" bestFit="1" customWidth="1"/>
    <col min="13061" max="13061" width="6.140625" style="249" bestFit="1" customWidth="1"/>
    <col min="13062" max="13063" width="11.42578125" style="249"/>
    <col min="13064" max="13064" width="21.85546875" style="249" customWidth="1"/>
    <col min="13065" max="13296" width="11.42578125" style="249"/>
    <col min="13297" max="13297" width="25.7109375" style="249" customWidth="1"/>
    <col min="13298" max="13301" width="0" style="249" hidden="1" customWidth="1"/>
    <col min="13302" max="13302" width="5.7109375" style="249" bestFit="1" customWidth="1"/>
    <col min="13303" max="13308" width="6.28515625" style="249" bestFit="1" customWidth="1"/>
    <col min="13309" max="13309" width="7.140625" style="249" bestFit="1" customWidth="1"/>
    <col min="13310" max="13311" width="6.28515625" style="249" bestFit="1" customWidth="1"/>
    <col min="13312" max="13314" width="5.7109375" style="249" bestFit="1" customWidth="1"/>
    <col min="13315" max="13315" width="9.7109375" style="249" bestFit="1" customWidth="1"/>
    <col min="13316" max="13316" width="5.5703125" style="249" bestFit="1" customWidth="1"/>
    <col min="13317" max="13317" width="6.140625" style="249" bestFit="1" customWidth="1"/>
    <col min="13318" max="13319" width="11.42578125" style="249"/>
    <col min="13320" max="13320" width="21.85546875" style="249" customWidth="1"/>
    <col min="13321" max="13552" width="11.42578125" style="249"/>
    <col min="13553" max="13553" width="25.7109375" style="249" customWidth="1"/>
    <col min="13554" max="13557" width="0" style="249" hidden="1" customWidth="1"/>
    <col min="13558" max="13558" width="5.7109375" style="249" bestFit="1" customWidth="1"/>
    <col min="13559" max="13564" width="6.28515625" style="249" bestFit="1" customWidth="1"/>
    <col min="13565" max="13565" width="7.140625" style="249" bestFit="1" customWidth="1"/>
    <col min="13566" max="13567" width="6.28515625" style="249" bestFit="1" customWidth="1"/>
    <col min="13568" max="13570" width="5.7109375" style="249" bestFit="1" customWidth="1"/>
    <col min="13571" max="13571" width="9.7109375" style="249" bestFit="1" customWidth="1"/>
    <col min="13572" max="13572" width="5.5703125" style="249" bestFit="1" customWidth="1"/>
    <col min="13573" max="13573" width="6.140625" style="249" bestFit="1" customWidth="1"/>
    <col min="13574" max="13575" width="11.42578125" style="249"/>
    <col min="13576" max="13576" width="21.85546875" style="249" customWidth="1"/>
    <col min="13577" max="13808" width="11.42578125" style="249"/>
    <col min="13809" max="13809" width="25.7109375" style="249" customWidth="1"/>
    <col min="13810" max="13813" width="0" style="249" hidden="1" customWidth="1"/>
    <col min="13814" max="13814" width="5.7109375" style="249" bestFit="1" customWidth="1"/>
    <col min="13815" max="13820" width="6.28515625" style="249" bestFit="1" customWidth="1"/>
    <col min="13821" max="13821" width="7.140625" style="249" bestFit="1" customWidth="1"/>
    <col min="13822" max="13823" width="6.28515625" style="249" bestFit="1" customWidth="1"/>
    <col min="13824" max="13826" width="5.7109375" style="249" bestFit="1" customWidth="1"/>
    <col min="13827" max="13827" width="9.7109375" style="249" bestFit="1" customWidth="1"/>
    <col min="13828" max="13828" width="5.5703125" style="249" bestFit="1" customWidth="1"/>
    <col min="13829" max="13829" width="6.140625" style="249" bestFit="1" customWidth="1"/>
    <col min="13830" max="13831" width="11.42578125" style="249"/>
    <col min="13832" max="13832" width="21.85546875" style="249" customWidth="1"/>
    <col min="13833" max="14064" width="11.42578125" style="249"/>
    <col min="14065" max="14065" width="25.7109375" style="249" customWidth="1"/>
    <col min="14066" max="14069" width="0" style="249" hidden="1" customWidth="1"/>
    <col min="14070" max="14070" width="5.7109375" style="249" bestFit="1" customWidth="1"/>
    <col min="14071" max="14076" width="6.28515625" style="249" bestFit="1" customWidth="1"/>
    <col min="14077" max="14077" width="7.140625" style="249" bestFit="1" customWidth="1"/>
    <col min="14078" max="14079" width="6.28515625" style="249" bestFit="1" customWidth="1"/>
    <col min="14080" max="14082" width="5.7109375" style="249" bestFit="1" customWidth="1"/>
    <col min="14083" max="14083" width="9.7109375" style="249" bestFit="1" customWidth="1"/>
    <col min="14084" max="14084" width="5.5703125" style="249" bestFit="1" customWidth="1"/>
    <col min="14085" max="14085" width="6.140625" style="249" bestFit="1" customWidth="1"/>
    <col min="14086" max="14087" width="11.42578125" style="249"/>
    <col min="14088" max="14088" width="21.85546875" style="249" customWidth="1"/>
    <col min="14089" max="14320" width="11.42578125" style="249"/>
    <col min="14321" max="14321" width="25.7109375" style="249" customWidth="1"/>
    <col min="14322" max="14325" width="0" style="249" hidden="1" customWidth="1"/>
    <col min="14326" max="14326" width="5.7109375" style="249" bestFit="1" customWidth="1"/>
    <col min="14327" max="14332" width="6.28515625" style="249" bestFit="1" customWidth="1"/>
    <col min="14333" max="14333" width="7.140625" style="249" bestFit="1" customWidth="1"/>
    <col min="14334" max="14335" width="6.28515625" style="249" bestFit="1" customWidth="1"/>
    <col min="14336" max="14338" width="5.7109375" style="249" bestFit="1" customWidth="1"/>
    <col min="14339" max="14339" width="9.7109375" style="249" bestFit="1" customWidth="1"/>
    <col min="14340" max="14340" width="5.5703125" style="249" bestFit="1" customWidth="1"/>
    <col min="14341" max="14341" width="6.140625" style="249" bestFit="1" customWidth="1"/>
    <col min="14342" max="14343" width="11.42578125" style="249"/>
    <col min="14344" max="14344" width="21.85546875" style="249" customWidth="1"/>
    <col min="14345" max="14576" width="11.42578125" style="249"/>
    <col min="14577" max="14577" width="25.7109375" style="249" customWidth="1"/>
    <col min="14578" max="14581" width="0" style="249" hidden="1" customWidth="1"/>
    <col min="14582" max="14582" width="5.7109375" style="249" bestFit="1" customWidth="1"/>
    <col min="14583" max="14588" width="6.28515625" style="249" bestFit="1" customWidth="1"/>
    <col min="14589" max="14589" width="7.140625" style="249" bestFit="1" customWidth="1"/>
    <col min="14590" max="14591" width="6.28515625" style="249" bestFit="1" customWidth="1"/>
    <col min="14592" max="14594" width="5.7109375" style="249" bestFit="1" customWidth="1"/>
    <col min="14595" max="14595" width="9.7109375" style="249" bestFit="1" customWidth="1"/>
    <col min="14596" max="14596" width="5.5703125" style="249" bestFit="1" customWidth="1"/>
    <col min="14597" max="14597" width="6.140625" style="249" bestFit="1" customWidth="1"/>
    <col min="14598" max="14599" width="11.42578125" style="249"/>
    <col min="14600" max="14600" width="21.85546875" style="249" customWidth="1"/>
    <col min="14601" max="14832" width="11.42578125" style="249"/>
    <col min="14833" max="14833" width="25.7109375" style="249" customWidth="1"/>
    <col min="14834" max="14837" width="0" style="249" hidden="1" customWidth="1"/>
    <col min="14838" max="14838" width="5.7109375" style="249" bestFit="1" customWidth="1"/>
    <col min="14839" max="14844" width="6.28515625" style="249" bestFit="1" customWidth="1"/>
    <col min="14845" max="14845" width="7.140625" style="249" bestFit="1" customWidth="1"/>
    <col min="14846" max="14847" width="6.28515625" style="249" bestFit="1" customWidth="1"/>
    <col min="14848" max="14850" width="5.7109375" style="249" bestFit="1" customWidth="1"/>
    <col min="14851" max="14851" width="9.7109375" style="249" bestFit="1" customWidth="1"/>
    <col min="14852" max="14852" width="5.5703125" style="249" bestFit="1" customWidth="1"/>
    <col min="14853" max="14853" width="6.140625" style="249" bestFit="1" customWidth="1"/>
    <col min="14854" max="14855" width="11.42578125" style="249"/>
    <col min="14856" max="14856" width="21.85546875" style="249" customWidth="1"/>
    <col min="14857" max="15088" width="11.42578125" style="249"/>
    <col min="15089" max="15089" width="25.7109375" style="249" customWidth="1"/>
    <col min="15090" max="15093" width="0" style="249" hidden="1" customWidth="1"/>
    <col min="15094" max="15094" width="5.7109375" style="249" bestFit="1" customWidth="1"/>
    <col min="15095" max="15100" width="6.28515625" style="249" bestFit="1" customWidth="1"/>
    <col min="15101" max="15101" width="7.140625" style="249" bestFit="1" customWidth="1"/>
    <col min="15102" max="15103" width="6.28515625" style="249" bestFit="1" customWidth="1"/>
    <col min="15104" max="15106" width="5.7109375" style="249" bestFit="1" customWidth="1"/>
    <col min="15107" max="15107" width="9.7109375" style="249" bestFit="1" customWidth="1"/>
    <col min="15108" max="15108" width="5.5703125" style="249" bestFit="1" customWidth="1"/>
    <col min="15109" max="15109" width="6.140625" style="249" bestFit="1" customWidth="1"/>
    <col min="15110" max="15111" width="11.42578125" style="249"/>
    <col min="15112" max="15112" width="21.85546875" style="249" customWidth="1"/>
    <col min="15113" max="15344" width="11.42578125" style="249"/>
    <col min="15345" max="15345" width="25.7109375" style="249" customWidth="1"/>
    <col min="15346" max="15349" width="0" style="249" hidden="1" customWidth="1"/>
    <col min="15350" max="15350" width="5.7109375" style="249" bestFit="1" customWidth="1"/>
    <col min="15351" max="15356" width="6.28515625" style="249" bestFit="1" customWidth="1"/>
    <col min="15357" max="15357" width="7.140625" style="249" bestFit="1" customWidth="1"/>
    <col min="15358" max="15359" width="6.28515625" style="249" bestFit="1" customWidth="1"/>
    <col min="15360" max="15362" width="5.7109375" style="249" bestFit="1" customWidth="1"/>
    <col min="15363" max="15363" width="9.7109375" style="249" bestFit="1" customWidth="1"/>
    <col min="15364" max="15364" width="5.5703125" style="249" bestFit="1" customWidth="1"/>
    <col min="15365" max="15365" width="6.140625" style="249" bestFit="1" customWidth="1"/>
    <col min="15366" max="15367" width="11.42578125" style="249"/>
    <col min="15368" max="15368" width="21.85546875" style="249" customWidth="1"/>
    <col min="15369" max="15600" width="11.42578125" style="249"/>
    <col min="15601" max="15601" width="25.7109375" style="249" customWidth="1"/>
    <col min="15602" max="15605" width="0" style="249" hidden="1" customWidth="1"/>
    <col min="15606" max="15606" width="5.7109375" style="249" bestFit="1" customWidth="1"/>
    <col min="15607" max="15612" width="6.28515625" style="249" bestFit="1" customWidth="1"/>
    <col min="15613" max="15613" width="7.140625" style="249" bestFit="1" customWidth="1"/>
    <col min="15614" max="15615" width="6.28515625" style="249" bestFit="1" customWidth="1"/>
    <col min="15616" max="15618" width="5.7109375" style="249" bestFit="1" customWidth="1"/>
    <col min="15619" max="15619" width="9.7109375" style="249" bestFit="1" customWidth="1"/>
    <col min="15620" max="15620" width="5.5703125" style="249" bestFit="1" customWidth="1"/>
    <col min="15621" max="15621" width="6.140625" style="249" bestFit="1" customWidth="1"/>
    <col min="15622" max="15623" width="11.42578125" style="249"/>
    <col min="15624" max="15624" width="21.85546875" style="249" customWidth="1"/>
    <col min="15625" max="15856" width="11.42578125" style="249"/>
    <col min="15857" max="15857" width="25.7109375" style="249" customWidth="1"/>
    <col min="15858" max="15861" width="0" style="249" hidden="1" customWidth="1"/>
    <col min="15862" max="15862" width="5.7109375" style="249" bestFit="1" customWidth="1"/>
    <col min="15863" max="15868" width="6.28515625" style="249" bestFit="1" customWidth="1"/>
    <col min="15869" max="15869" width="7.140625" style="249" bestFit="1" customWidth="1"/>
    <col min="15870" max="15871" width="6.28515625" style="249" bestFit="1" customWidth="1"/>
    <col min="15872" max="15874" width="5.7109375" style="249" bestFit="1" customWidth="1"/>
    <col min="15875" max="15875" width="9.7109375" style="249" bestFit="1" customWidth="1"/>
    <col min="15876" max="15876" width="5.5703125" style="249" bestFit="1" customWidth="1"/>
    <col min="15877" max="15877" width="6.140625" style="249" bestFit="1" customWidth="1"/>
    <col min="15878" max="15879" width="11.42578125" style="249"/>
    <col min="15880" max="15880" width="21.85546875" style="249" customWidth="1"/>
    <col min="15881" max="16112" width="11.42578125" style="249"/>
    <col min="16113" max="16113" width="25.7109375" style="249" customWidth="1"/>
    <col min="16114" max="16117" width="0" style="249" hidden="1" customWidth="1"/>
    <col min="16118" max="16118" width="5.7109375" style="249" bestFit="1" customWidth="1"/>
    <col min="16119" max="16124" width="6.28515625" style="249" bestFit="1" customWidth="1"/>
    <col min="16125" max="16125" width="7.140625" style="249" bestFit="1" customWidth="1"/>
    <col min="16126" max="16127" width="6.28515625" style="249" bestFit="1" customWidth="1"/>
    <col min="16128" max="16130" width="5.7109375" style="249" bestFit="1" customWidth="1"/>
    <col min="16131" max="16131" width="9.7109375" style="249" bestFit="1" customWidth="1"/>
    <col min="16132" max="16132" width="5.5703125" style="249" bestFit="1" customWidth="1"/>
    <col min="16133" max="16133" width="6.140625" style="249" bestFit="1" customWidth="1"/>
    <col min="16134" max="16135" width="11.42578125" style="249"/>
    <col min="16136" max="16136" width="21.85546875" style="249" customWidth="1"/>
    <col min="16137" max="16384" width="11.42578125" style="249"/>
  </cols>
  <sheetData>
    <row r="1" spans="1:16" ht="21" customHeight="1" x14ac:dyDescent="0.25">
      <c r="A1" s="775" t="s">
        <v>327</v>
      </c>
      <c r="B1" s="775"/>
      <c r="C1" s="775"/>
      <c r="D1" s="775"/>
      <c r="E1" s="775"/>
      <c r="F1" s="721"/>
      <c r="G1" s="721"/>
      <c r="H1" s="721"/>
    </row>
    <row r="2" spans="1:16" ht="10.5" customHeight="1" x14ac:dyDescent="0.25">
      <c r="A2" s="425" t="s">
        <v>84</v>
      </c>
      <c r="B2" s="330"/>
      <c r="C2" s="232"/>
      <c r="D2" s="330"/>
      <c r="E2" s="330"/>
    </row>
    <row r="3" spans="1:16" s="254" customFormat="1" ht="60" x14ac:dyDescent="0.25">
      <c r="A3" s="668" t="s">
        <v>358</v>
      </c>
      <c r="B3" s="404">
        <v>2013</v>
      </c>
      <c r="C3" s="404">
        <v>2014</v>
      </c>
      <c r="D3" s="404">
        <v>2015</v>
      </c>
      <c r="E3" s="404">
        <v>2016</v>
      </c>
      <c r="F3" s="465">
        <v>2017</v>
      </c>
      <c r="G3" s="466">
        <v>2018</v>
      </c>
      <c r="H3" s="416" t="s">
        <v>365</v>
      </c>
      <c r="I3" s="416" t="s">
        <v>369</v>
      </c>
    </row>
    <row r="4" spans="1:16" ht="29.25" customHeight="1" x14ac:dyDescent="0.25">
      <c r="A4" s="417" t="s">
        <v>406</v>
      </c>
      <c r="B4" s="421">
        <v>3.0640597380000001</v>
      </c>
      <c r="C4" s="421">
        <v>3.18570149</v>
      </c>
      <c r="D4" s="421">
        <v>3.272359002</v>
      </c>
      <c r="E4" s="644">
        <v>3.56</v>
      </c>
      <c r="F4" s="421">
        <v>3.6854976279999998</v>
      </c>
      <c r="G4" s="669">
        <v>3.96</v>
      </c>
      <c r="H4" s="440">
        <f>100*(F4/E4-1)</f>
        <v>3.5252142696629241</v>
      </c>
      <c r="I4" s="440">
        <f>100*(POWER(F4/'[1]6.1.7 évol dép colloc web'!I4,1/14)-1)</f>
        <v>14.982143988353492</v>
      </c>
    </row>
    <row r="5" spans="1:16" ht="17.25" customHeight="1" x14ac:dyDescent="0.25">
      <c r="A5" s="418" t="s">
        <v>222</v>
      </c>
      <c r="B5" s="422">
        <v>11.825795089</v>
      </c>
      <c r="C5" s="422">
        <v>12.148125701</v>
      </c>
      <c r="D5" s="422">
        <v>12.156726540999999</v>
      </c>
      <c r="E5" s="670">
        <v>11.91</v>
      </c>
      <c r="F5" s="422">
        <v>12.072911380000001</v>
      </c>
      <c r="G5" s="671">
        <v>12.04</v>
      </c>
      <c r="H5" s="442">
        <f t="shared" ref="H5:H9" si="0">100*(F5/E5-1)</f>
        <v>1.3678537363560173</v>
      </c>
      <c r="I5" s="442">
        <f>100*(POWER(F5/'[1]6.1.7 évol dép colloc web'!I5,1/14)-1)</f>
        <v>6.1909386464500393</v>
      </c>
    </row>
    <row r="6" spans="1:16" ht="16.5" customHeight="1" x14ac:dyDescent="0.25">
      <c r="A6" s="418" t="s">
        <v>223</v>
      </c>
      <c r="B6" s="422">
        <v>35.014060763000003</v>
      </c>
      <c r="C6" s="422">
        <v>36.428662633000002</v>
      </c>
      <c r="D6" s="422">
        <v>36.935499754890017</v>
      </c>
      <c r="E6" s="422">
        <v>36.925785627000003</v>
      </c>
      <c r="F6" s="422">
        <v>37.614639396000001</v>
      </c>
      <c r="G6" s="422" t="s">
        <v>216</v>
      </c>
      <c r="H6" s="442">
        <f t="shared" si="0"/>
        <v>1.8655087692875272</v>
      </c>
      <c r="I6" s="442">
        <f>100*(POWER(F6/'[1]6.1.7 évol dép colloc web'!I6,1/14)-1)</f>
        <v>2.6732150146894229</v>
      </c>
    </row>
    <row r="7" spans="1:16" ht="17.25" customHeight="1" x14ac:dyDescent="0.25">
      <c r="A7" s="418" t="s">
        <v>359</v>
      </c>
      <c r="B7" s="422">
        <v>6.7244730979999998</v>
      </c>
      <c r="C7" s="422">
        <v>7.2130181220000003</v>
      </c>
      <c r="D7" s="422">
        <v>7.7542872349999996</v>
      </c>
      <c r="E7" s="422">
        <v>8.2813937810000002</v>
      </c>
      <c r="F7" s="422">
        <v>9.0278383180000006</v>
      </c>
      <c r="G7" s="422" t="s">
        <v>216</v>
      </c>
      <c r="H7" s="442">
        <f t="shared" si="0"/>
        <v>9.0135133860264958</v>
      </c>
      <c r="I7" s="442">
        <f>100*(POWER(F7/'[1]6.1.7 évol dép colloc web'!I7,1/14)-1)</f>
        <v>8.6794962592645408</v>
      </c>
    </row>
    <row r="8" spans="1:16" ht="39.75" customHeight="1" x14ac:dyDescent="0.25">
      <c r="A8" s="419" t="s">
        <v>225</v>
      </c>
      <c r="B8" s="423">
        <v>56.628388688119998</v>
      </c>
      <c r="C8" s="423">
        <v>58.975507946460006</v>
      </c>
      <c r="D8" s="423">
        <v>60.118870141180004</v>
      </c>
      <c r="E8" s="423">
        <v>60.675306286859993</v>
      </c>
      <c r="F8" s="423">
        <v>62.400886722000003</v>
      </c>
      <c r="G8" s="423" t="s">
        <v>216</v>
      </c>
      <c r="H8" s="446">
        <f t="shared" si="0"/>
        <v>2.8439583427594561</v>
      </c>
      <c r="I8" s="446">
        <f>100*(POWER(F8/'[1]6.1.7 évol dép colloc web'!I8,1/14)-1)</f>
        <v>4.3145346747604618</v>
      </c>
    </row>
    <row r="9" spans="1:16" ht="48.75" customHeight="1" x14ac:dyDescent="0.25">
      <c r="A9" s="420" t="s">
        <v>360</v>
      </c>
      <c r="B9" s="424">
        <v>230.66415149146002</v>
      </c>
      <c r="C9" s="424">
        <v>230.49879725848999</v>
      </c>
      <c r="D9" s="424">
        <v>228.98176640372</v>
      </c>
      <c r="E9" s="424">
        <v>227.30966312528997</v>
      </c>
      <c r="F9" s="424">
        <v>233.47118605599999</v>
      </c>
      <c r="G9" s="424" t="s">
        <v>216</v>
      </c>
      <c r="H9" s="447">
        <f t="shared" si="0"/>
        <v>2.710629564091116</v>
      </c>
      <c r="I9" s="447">
        <f>100*(POWER(F9/'[1]6.1.7 évol dép colloc web'!I9,1/14)-1)</f>
        <v>3.1524806256334026</v>
      </c>
    </row>
    <row r="10" spans="1:16" x14ac:dyDescent="0.25">
      <c r="A10" s="691" t="s">
        <v>227</v>
      </c>
      <c r="B10" s="691"/>
      <c r="C10" s="691"/>
      <c r="D10" s="691"/>
      <c r="E10" s="691"/>
      <c r="F10" s="691"/>
      <c r="G10" s="691"/>
      <c r="H10" s="691"/>
      <c r="I10" s="691"/>
    </row>
    <row r="11" spans="1:16" ht="11.25" customHeight="1" x14ac:dyDescent="0.25">
      <c r="A11" s="776" t="s">
        <v>339</v>
      </c>
      <c r="B11" s="776"/>
      <c r="C11" s="776"/>
      <c r="D11" s="776"/>
      <c r="E11" s="776"/>
      <c r="F11" s="776"/>
      <c r="G11" s="776"/>
      <c r="H11" s="776"/>
      <c r="I11" s="776"/>
      <c r="J11" s="655"/>
      <c r="K11" s="655"/>
      <c r="L11" s="655"/>
      <c r="M11" s="655"/>
      <c r="N11" s="655"/>
      <c r="O11" s="655"/>
      <c r="P11" s="655"/>
    </row>
    <row r="12" spans="1:16" ht="10.5" customHeight="1" x14ac:dyDescent="0.25">
      <c r="A12" s="777" t="s">
        <v>407</v>
      </c>
      <c r="B12" s="777"/>
      <c r="C12" s="777"/>
      <c r="D12" s="777"/>
      <c r="E12" s="777"/>
      <c r="F12" s="777"/>
      <c r="G12" s="777"/>
      <c r="H12" s="777"/>
      <c r="I12" s="777"/>
      <c r="J12" s="655"/>
      <c r="K12" s="655"/>
      <c r="L12" s="655"/>
      <c r="M12" s="655"/>
      <c r="N12" s="655"/>
      <c r="O12" s="655"/>
      <c r="P12" s="655"/>
    </row>
    <row r="13" spans="1:16" ht="15" customHeight="1" x14ac:dyDescent="0.25">
      <c r="A13" s="654" t="s">
        <v>314</v>
      </c>
      <c r="B13" s="653"/>
      <c r="C13" s="653"/>
      <c r="D13" s="653"/>
      <c r="E13" s="653"/>
      <c r="F13" s="653"/>
      <c r="G13" s="653"/>
      <c r="H13" s="653"/>
      <c r="I13" s="653"/>
      <c r="J13" s="655"/>
      <c r="K13" s="655"/>
      <c r="L13" s="655"/>
      <c r="M13" s="655"/>
      <c r="N13" s="655"/>
      <c r="O13" s="655"/>
      <c r="P13" s="655"/>
    </row>
    <row r="14" spans="1:16" ht="15" customHeight="1" x14ac:dyDescent="0.25">
      <c r="A14" s="654" t="s">
        <v>408</v>
      </c>
      <c r="B14" s="653"/>
      <c r="C14" s="653"/>
      <c r="D14" s="653"/>
      <c r="E14" s="653"/>
      <c r="F14" s="653"/>
      <c r="G14" s="653"/>
      <c r="H14" s="653"/>
      <c r="I14" s="653"/>
      <c r="J14" s="655"/>
      <c r="K14" s="655"/>
      <c r="L14" s="655"/>
      <c r="M14" s="655"/>
      <c r="N14" s="655"/>
      <c r="O14" s="655"/>
      <c r="P14" s="655"/>
    </row>
    <row r="15" spans="1:16" ht="15" customHeight="1" x14ac:dyDescent="0.25">
      <c r="A15" s="654" t="s">
        <v>409</v>
      </c>
      <c r="B15" s="653"/>
      <c r="C15" s="653"/>
      <c r="D15" s="653"/>
      <c r="E15" s="653"/>
      <c r="F15" s="653"/>
      <c r="G15" s="653"/>
      <c r="H15" s="653"/>
      <c r="I15" s="653"/>
      <c r="J15" s="655"/>
      <c r="K15" s="655"/>
      <c r="L15" s="655"/>
      <c r="M15" s="655"/>
      <c r="N15" s="655"/>
      <c r="O15" s="655"/>
      <c r="P15" s="655"/>
    </row>
    <row r="16" spans="1:16" ht="15" customHeight="1" x14ac:dyDescent="0.25">
      <c r="A16" s="654" t="s">
        <v>410</v>
      </c>
      <c r="B16" s="653"/>
      <c r="C16" s="653"/>
      <c r="D16" s="653"/>
      <c r="E16" s="653"/>
      <c r="F16" s="653"/>
      <c r="G16" s="653"/>
      <c r="H16" s="653"/>
      <c r="I16" s="653"/>
      <c r="J16" s="42"/>
      <c r="K16" s="42"/>
      <c r="L16" s="42"/>
      <c r="M16" s="42"/>
      <c r="N16" s="42"/>
      <c r="O16" s="42"/>
      <c r="P16" s="42"/>
    </row>
    <row r="17" spans="1:9" x14ac:dyDescent="0.25">
      <c r="A17" s="692" t="s">
        <v>229</v>
      </c>
      <c r="B17" s="692"/>
      <c r="C17" s="692"/>
      <c r="D17" s="692"/>
      <c r="E17" s="692"/>
      <c r="F17" s="692"/>
      <c r="G17" s="692"/>
      <c r="H17" s="692"/>
      <c r="I17" s="692"/>
    </row>
    <row r="18" spans="1:9" x14ac:dyDescent="0.25">
      <c r="A18" s="777" t="s">
        <v>230</v>
      </c>
      <c r="B18" s="777"/>
      <c r="C18" s="777"/>
      <c r="D18" s="777"/>
      <c r="E18" s="777"/>
      <c r="F18" s="777"/>
      <c r="G18" s="777"/>
      <c r="H18" s="777"/>
      <c r="I18" s="777"/>
    </row>
    <row r="19" spans="1:9" x14ac:dyDescent="0.25">
      <c r="A19" s="692" t="s">
        <v>411</v>
      </c>
      <c r="B19" s="692"/>
      <c r="C19" s="692"/>
      <c r="D19" s="692"/>
      <c r="E19" s="692"/>
      <c r="F19" s="692"/>
      <c r="G19" s="692"/>
      <c r="H19" s="692"/>
      <c r="I19" s="692"/>
    </row>
    <row r="20" spans="1:9" x14ac:dyDescent="0.25">
      <c r="A20" s="692" t="s">
        <v>87</v>
      </c>
      <c r="B20" s="692"/>
      <c r="C20" s="692"/>
      <c r="D20" s="692"/>
      <c r="E20" s="692"/>
      <c r="F20" s="692"/>
      <c r="G20" s="692"/>
      <c r="H20" s="692"/>
      <c r="I20" s="692"/>
    </row>
    <row r="21" spans="1:9" ht="35.25" customHeight="1" x14ac:dyDescent="0.25">
      <c r="A21" s="690" t="s">
        <v>412</v>
      </c>
      <c r="B21" s="690"/>
      <c r="C21" s="690"/>
      <c r="D21" s="690"/>
      <c r="E21" s="690"/>
      <c r="F21" s="690"/>
      <c r="G21" s="690"/>
      <c r="H21" s="690"/>
      <c r="I21" s="690"/>
    </row>
    <row r="22" spans="1:9" ht="23.25" customHeight="1" x14ac:dyDescent="0.25"/>
    <row r="28" spans="1:9" x14ac:dyDescent="0.25">
      <c r="A28" s="263"/>
    </row>
    <row r="29" spans="1:9" x14ac:dyDescent="0.25">
      <c r="A29" s="263"/>
    </row>
  </sheetData>
  <mergeCells count="9">
    <mergeCell ref="A19:I19"/>
    <mergeCell ref="A20:I20"/>
    <mergeCell ref="A21:I21"/>
    <mergeCell ref="A1:H1"/>
    <mergeCell ref="A10:I10"/>
    <mergeCell ref="A11:I11"/>
    <mergeCell ref="A12:I12"/>
    <mergeCell ref="A18:I18"/>
    <mergeCell ref="A17:I17"/>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Y21"/>
  <sheetViews>
    <sheetView workbookViewId="0">
      <pane xSplit="1" ySplit="3" topLeftCell="H4" activePane="bottomRight" state="frozen"/>
      <selection activeCell="E22" sqref="E22"/>
      <selection pane="topRight" activeCell="E22" sqref="E22"/>
      <selection pane="bottomLeft" activeCell="E22" sqref="E22"/>
      <selection pane="bottomRight" activeCell="A9" sqref="A9:XFD9"/>
    </sheetView>
  </sheetViews>
  <sheetFormatPr baseColWidth="10" defaultRowHeight="15" x14ac:dyDescent="0.25"/>
  <cols>
    <col min="1" max="1" width="25.7109375" style="249" customWidth="1"/>
    <col min="2" max="23" width="15.7109375" style="249" customWidth="1"/>
    <col min="24" max="24" width="15.7109375" style="252" customWidth="1"/>
    <col min="25" max="25" width="15.7109375" style="249" customWidth="1"/>
    <col min="26" max="256" width="11.42578125" style="249"/>
    <col min="257" max="257" width="25.7109375" style="249" customWidth="1"/>
    <col min="258" max="261" width="0" style="249" hidden="1" customWidth="1"/>
    <col min="262" max="262" width="5.7109375" style="249" bestFit="1" customWidth="1"/>
    <col min="263" max="268" width="6.28515625" style="249" bestFit="1" customWidth="1"/>
    <col min="269" max="269" width="7.140625" style="249" bestFit="1" customWidth="1"/>
    <col min="270" max="271" width="6.28515625" style="249" bestFit="1" customWidth="1"/>
    <col min="272" max="274" width="5.7109375" style="249" bestFit="1" customWidth="1"/>
    <col min="275" max="275" width="9.7109375" style="249" bestFit="1" customWidth="1"/>
    <col min="276" max="276" width="5.5703125" style="249" bestFit="1" customWidth="1"/>
    <col min="277" max="277" width="6.140625" style="249" bestFit="1" customWidth="1"/>
    <col min="278" max="279" width="11.42578125" style="249"/>
    <col min="280" max="280" width="21.85546875" style="249" customWidth="1"/>
    <col min="281" max="512" width="11.42578125" style="249"/>
    <col min="513" max="513" width="25.7109375" style="249" customWidth="1"/>
    <col min="514" max="517" width="0" style="249" hidden="1" customWidth="1"/>
    <col min="518" max="518" width="5.7109375" style="249" bestFit="1" customWidth="1"/>
    <col min="519" max="524" width="6.28515625" style="249" bestFit="1" customWidth="1"/>
    <col min="525" max="525" width="7.140625" style="249" bestFit="1" customWidth="1"/>
    <col min="526" max="527" width="6.28515625" style="249" bestFit="1" customWidth="1"/>
    <col min="528" max="530" width="5.7109375" style="249" bestFit="1" customWidth="1"/>
    <col min="531" max="531" width="9.7109375" style="249" bestFit="1" customWidth="1"/>
    <col min="532" max="532" width="5.5703125" style="249" bestFit="1" customWidth="1"/>
    <col min="533" max="533" width="6.140625" style="249" bestFit="1" customWidth="1"/>
    <col min="534" max="535" width="11.42578125" style="249"/>
    <col min="536" max="536" width="21.85546875" style="249" customWidth="1"/>
    <col min="537" max="768" width="11.42578125" style="249"/>
    <col min="769" max="769" width="25.7109375" style="249" customWidth="1"/>
    <col min="770" max="773" width="0" style="249" hidden="1" customWidth="1"/>
    <col min="774" max="774" width="5.7109375" style="249" bestFit="1" customWidth="1"/>
    <col min="775" max="780" width="6.28515625" style="249" bestFit="1" customWidth="1"/>
    <col min="781" max="781" width="7.140625" style="249" bestFit="1" customWidth="1"/>
    <col min="782" max="783" width="6.28515625" style="249" bestFit="1" customWidth="1"/>
    <col min="784" max="786" width="5.7109375" style="249" bestFit="1" customWidth="1"/>
    <col min="787" max="787" width="9.7109375" style="249" bestFit="1" customWidth="1"/>
    <col min="788" max="788" width="5.5703125" style="249" bestFit="1" customWidth="1"/>
    <col min="789" max="789" width="6.140625" style="249" bestFit="1" customWidth="1"/>
    <col min="790" max="791" width="11.42578125" style="249"/>
    <col min="792" max="792" width="21.85546875" style="249" customWidth="1"/>
    <col min="793" max="1024" width="11.42578125" style="249"/>
    <col min="1025" max="1025" width="25.7109375" style="249" customWidth="1"/>
    <col min="1026" max="1029" width="0" style="249" hidden="1" customWidth="1"/>
    <col min="1030" max="1030" width="5.7109375" style="249" bestFit="1" customWidth="1"/>
    <col min="1031" max="1036" width="6.28515625" style="249" bestFit="1" customWidth="1"/>
    <col min="1037" max="1037" width="7.140625" style="249" bestFit="1" customWidth="1"/>
    <col min="1038" max="1039" width="6.28515625" style="249" bestFit="1" customWidth="1"/>
    <col min="1040" max="1042" width="5.7109375" style="249" bestFit="1" customWidth="1"/>
    <col min="1043" max="1043" width="9.7109375" style="249" bestFit="1" customWidth="1"/>
    <col min="1044" max="1044" width="5.5703125" style="249" bestFit="1" customWidth="1"/>
    <col min="1045" max="1045" width="6.140625" style="249" bestFit="1" customWidth="1"/>
    <col min="1046" max="1047" width="11.42578125" style="249"/>
    <col min="1048" max="1048" width="21.85546875" style="249" customWidth="1"/>
    <col min="1049" max="1280" width="11.42578125" style="249"/>
    <col min="1281" max="1281" width="25.7109375" style="249" customWidth="1"/>
    <col min="1282" max="1285" width="0" style="249" hidden="1" customWidth="1"/>
    <col min="1286" max="1286" width="5.7109375" style="249" bestFit="1" customWidth="1"/>
    <col min="1287" max="1292" width="6.28515625" style="249" bestFit="1" customWidth="1"/>
    <col min="1293" max="1293" width="7.140625" style="249" bestFit="1" customWidth="1"/>
    <col min="1294" max="1295" width="6.28515625" style="249" bestFit="1" customWidth="1"/>
    <col min="1296" max="1298" width="5.7109375" style="249" bestFit="1" customWidth="1"/>
    <col min="1299" max="1299" width="9.7109375" style="249" bestFit="1" customWidth="1"/>
    <col min="1300" max="1300" width="5.5703125" style="249" bestFit="1" customWidth="1"/>
    <col min="1301" max="1301" width="6.140625" style="249" bestFit="1" customWidth="1"/>
    <col min="1302" max="1303" width="11.42578125" style="249"/>
    <col min="1304" max="1304" width="21.85546875" style="249" customWidth="1"/>
    <col min="1305" max="1536" width="11.42578125" style="249"/>
    <col min="1537" max="1537" width="25.7109375" style="249" customWidth="1"/>
    <col min="1538" max="1541" width="0" style="249" hidden="1" customWidth="1"/>
    <col min="1542" max="1542" width="5.7109375" style="249" bestFit="1" customWidth="1"/>
    <col min="1543" max="1548" width="6.28515625" style="249" bestFit="1" customWidth="1"/>
    <col min="1549" max="1549" width="7.140625" style="249" bestFit="1" customWidth="1"/>
    <col min="1550" max="1551" width="6.28515625" style="249" bestFit="1" customWidth="1"/>
    <col min="1552" max="1554" width="5.7109375" style="249" bestFit="1" customWidth="1"/>
    <col min="1555" max="1555" width="9.7109375" style="249" bestFit="1" customWidth="1"/>
    <col min="1556" max="1556" width="5.5703125" style="249" bestFit="1" customWidth="1"/>
    <col min="1557" max="1557" width="6.140625" style="249" bestFit="1" customWidth="1"/>
    <col min="1558" max="1559" width="11.42578125" style="249"/>
    <col min="1560" max="1560" width="21.85546875" style="249" customWidth="1"/>
    <col min="1561" max="1792" width="11.42578125" style="249"/>
    <col min="1793" max="1793" width="25.7109375" style="249" customWidth="1"/>
    <col min="1794" max="1797" width="0" style="249" hidden="1" customWidth="1"/>
    <col min="1798" max="1798" width="5.7109375" style="249" bestFit="1" customWidth="1"/>
    <col min="1799" max="1804" width="6.28515625" style="249" bestFit="1" customWidth="1"/>
    <col min="1805" max="1805" width="7.140625" style="249" bestFit="1" customWidth="1"/>
    <col min="1806" max="1807" width="6.28515625" style="249" bestFit="1" customWidth="1"/>
    <col min="1808" max="1810" width="5.7109375" style="249" bestFit="1" customWidth="1"/>
    <col min="1811" max="1811" width="9.7109375" style="249" bestFit="1" customWidth="1"/>
    <col min="1812" max="1812" width="5.5703125" style="249" bestFit="1" customWidth="1"/>
    <col min="1813" max="1813" width="6.140625" style="249" bestFit="1" customWidth="1"/>
    <col min="1814" max="1815" width="11.42578125" style="249"/>
    <col min="1816" max="1816" width="21.85546875" style="249" customWidth="1"/>
    <col min="1817" max="2048" width="11.42578125" style="249"/>
    <col min="2049" max="2049" width="25.7109375" style="249" customWidth="1"/>
    <col min="2050" max="2053" width="0" style="249" hidden="1" customWidth="1"/>
    <col min="2054" max="2054" width="5.7109375" style="249" bestFit="1" customWidth="1"/>
    <col min="2055" max="2060" width="6.28515625" style="249" bestFit="1" customWidth="1"/>
    <col min="2061" max="2061" width="7.140625" style="249" bestFit="1" customWidth="1"/>
    <col min="2062" max="2063" width="6.28515625" style="249" bestFit="1" customWidth="1"/>
    <col min="2064" max="2066" width="5.7109375" style="249" bestFit="1" customWidth="1"/>
    <col min="2067" max="2067" width="9.7109375" style="249" bestFit="1" customWidth="1"/>
    <col min="2068" max="2068" width="5.5703125" style="249" bestFit="1" customWidth="1"/>
    <col min="2069" max="2069" width="6.140625" style="249" bestFit="1" customWidth="1"/>
    <col min="2070" max="2071" width="11.42578125" style="249"/>
    <col min="2072" max="2072" width="21.85546875" style="249" customWidth="1"/>
    <col min="2073" max="2304" width="11.42578125" style="249"/>
    <col min="2305" max="2305" width="25.7109375" style="249" customWidth="1"/>
    <col min="2306" max="2309" width="0" style="249" hidden="1" customWidth="1"/>
    <col min="2310" max="2310" width="5.7109375" style="249" bestFit="1" customWidth="1"/>
    <col min="2311" max="2316" width="6.28515625" style="249" bestFit="1" customWidth="1"/>
    <col min="2317" max="2317" width="7.140625" style="249" bestFit="1" customWidth="1"/>
    <col min="2318" max="2319" width="6.28515625" style="249" bestFit="1" customWidth="1"/>
    <col min="2320" max="2322" width="5.7109375" style="249" bestFit="1" customWidth="1"/>
    <col min="2323" max="2323" width="9.7109375" style="249" bestFit="1" customWidth="1"/>
    <col min="2324" max="2324" width="5.5703125" style="249" bestFit="1" customWidth="1"/>
    <col min="2325" max="2325" width="6.140625" style="249" bestFit="1" customWidth="1"/>
    <col min="2326" max="2327" width="11.42578125" style="249"/>
    <col min="2328" max="2328" width="21.85546875" style="249" customWidth="1"/>
    <col min="2329" max="2560" width="11.42578125" style="249"/>
    <col min="2561" max="2561" width="25.7109375" style="249" customWidth="1"/>
    <col min="2562" max="2565" width="0" style="249" hidden="1" customWidth="1"/>
    <col min="2566" max="2566" width="5.7109375" style="249" bestFit="1" customWidth="1"/>
    <col min="2567" max="2572" width="6.28515625" style="249" bestFit="1" customWidth="1"/>
    <col min="2573" max="2573" width="7.140625" style="249" bestFit="1" customWidth="1"/>
    <col min="2574" max="2575" width="6.28515625" style="249" bestFit="1" customWidth="1"/>
    <col min="2576" max="2578" width="5.7109375" style="249" bestFit="1" customWidth="1"/>
    <col min="2579" max="2579" width="9.7109375" style="249" bestFit="1" customWidth="1"/>
    <col min="2580" max="2580" width="5.5703125" style="249" bestFit="1" customWidth="1"/>
    <col min="2581" max="2581" width="6.140625" style="249" bestFit="1" customWidth="1"/>
    <col min="2582" max="2583" width="11.42578125" style="249"/>
    <col min="2584" max="2584" width="21.85546875" style="249" customWidth="1"/>
    <col min="2585" max="2816" width="11.42578125" style="249"/>
    <col min="2817" max="2817" width="25.7109375" style="249" customWidth="1"/>
    <col min="2818" max="2821" width="0" style="249" hidden="1" customWidth="1"/>
    <col min="2822" max="2822" width="5.7109375" style="249" bestFit="1" customWidth="1"/>
    <col min="2823" max="2828" width="6.28515625" style="249" bestFit="1" customWidth="1"/>
    <col min="2829" max="2829" width="7.140625" style="249" bestFit="1" customWidth="1"/>
    <col min="2830" max="2831" width="6.28515625" style="249" bestFit="1" customWidth="1"/>
    <col min="2832" max="2834" width="5.7109375" style="249" bestFit="1" customWidth="1"/>
    <col min="2835" max="2835" width="9.7109375" style="249" bestFit="1" customWidth="1"/>
    <col min="2836" max="2836" width="5.5703125" style="249" bestFit="1" customWidth="1"/>
    <col min="2837" max="2837" width="6.140625" style="249" bestFit="1" customWidth="1"/>
    <col min="2838" max="2839" width="11.42578125" style="249"/>
    <col min="2840" max="2840" width="21.85546875" style="249" customWidth="1"/>
    <col min="2841" max="3072" width="11.42578125" style="249"/>
    <col min="3073" max="3073" width="25.7109375" style="249" customWidth="1"/>
    <col min="3074" max="3077" width="0" style="249" hidden="1" customWidth="1"/>
    <col min="3078" max="3078" width="5.7109375" style="249" bestFit="1" customWidth="1"/>
    <col min="3079" max="3084" width="6.28515625" style="249" bestFit="1" customWidth="1"/>
    <col min="3085" max="3085" width="7.140625" style="249" bestFit="1" customWidth="1"/>
    <col min="3086" max="3087" width="6.28515625" style="249" bestFit="1" customWidth="1"/>
    <col min="3088" max="3090" width="5.7109375" style="249" bestFit="1" customWidth="1"/>
    <col min="3091" max="3091" width="9.7109375" style="249" bestFit="1" customWidth="1"/>
    <col min="3092" max="3092" width="5.5703125" style="249" bestFit="1" customWidth="1"/>
    <col min="3093" max="3093" width="6.140625" style="249" bestFit="1" customWidth="1"/>
    <col min="3094" max="3095" width="11.42578125" style="249"/>
    <col min="3096" max="3096" width="21.85546875" style="249" customWidth="1"/>
    <col min="3097" max="3328" width="11.42578125" style="249"/>
    <col min="3329" max="3329" width="25.7109375" style="249" customWidth="1"/>
    <col min="3330" max="3333" width="0" style="249" hidden="1" customWidth="1"/>
    <col min="3334" max="3334" width="5.7109375" style="249" bestFit="1" customWidth="1"/>
    <col min="3335" max="3340" width="6.28515625" style="249" bestFit="1" customWidth="1"/>
    <col min="3341" max="3341" width="7.140625" style="249" bestFit="1" customWidth="1"/>
    <col min="3342" max="3343" width="6.28515625" style="249" bestFit="1" customWidth="1"/>
    <col min="3344" max="3346" width="5.7109375" style="249" bestFit="1" customWidth="1"/>
    <col min="3347" max="3347" width="9.7109375" style="249" bestFit="1" customWidth="1"/>
    <col min="3348" max="3348" width="5.5703125" style="249" bestFit="1" customWidth="1"/>
    <col min="3349" max="3349" width="6.140625" style="249" bestFit="1" customWidth="1"/>
    <col min="3350" max="3351" width="11.42578125" style="249"/>
    <col min="3352" max="3352" width="21.85546875" style="249" customWidth="1"/>
    <col min="3353" max="3584" width="11.42578125" style="249"/>
    <col min="3585" max="3585" width="25.7109375" style="249" customWidth="1"/>
    <col min="3586" max="3589" width="0" style="249" hidden="1" customWidth="1"/>
    <col min="3590" max="3590" width="5.7109375" style="249" bestFit="1" customWidth="1"/>
    <col min="3591" max="3596" width="6.28515625" style="249" bestFit="1" customWidth="1"/>
    <col min="3597" max="3597" width="7.140625" style="249" bestFit="1" customWidth="1"/>
    <col min="3598" max="3599" width="6.28515625" style="249" bestFit="1" customWidth="1"/>
    <col min="3600" max="3602" width="5.7109375" style="249" bestFit="1" customWidth="1"/>
    <col min="3603" max="3603" width="9.7109375" style="249" bestFit="1" customWidth="1"/>
    <col min="3604" max="3604" width="5.5703125" style="249" bestFit="1" customWidth="1"/>
    <col min="3605" max="3605" width="6.140625" style="249" bestFit="1" customWidth="1"/>
    <col min="3606" max="3607" width="11.42578125" style="249"/>
    <col min="3608" max="3608" width="21.85546875" style="249" customWidth="1"/>
    <col min="3609" max="3840" width="11.42578125" style="249"/>
    <col min="3841" max="3841" width="25.7109375" style="249" customWidth="1"/>
    <col min="3842" max="3845" width="0" style="249" hidden="1" customWidth="1"/>
    <col min="3846" max="3846" width="5.7109375" style="249" bestFit="1" customWidth="1"/>
    <col min="3847" max="3852" width="6.28515625" style="249" bestFit="1" customWidth="1"/>
    <col min="3853" max="3853" width="7.140625" style="249" bestFit="1" customWidth="1"/>
    <col min="3854" max="3855" width="6.28515625" style="249" bestFit="1" customWidth="1"/>
    <col min="3856" max="3858" width="5.7109375" style="249" bestFit="1" customWidth="1"/>
    <col min="3859" max="3859" width="9.7109375" style="249" bestFit="1" customWidth="1"/>
    <col min="3860" max="3860" width="5.5703125" style="249" bestFit="1" customWidth="1"/>
    <col min="3861" max="3861" width="6.140625" style="249" bestFit="1" customWidth="1"/>
    <col min="3862" max="3863" width="11.42578125" style="249"/>
    <col min="3864" max="3864" width="21.85546875" style="249" customWidth="1"/>
    <col min="3865" max="4096" width="11.42578125" style="249"/>
    <col min="4097" max="4097" width="25.7109375" style="249" customWidth="1"/>
    <col min="4098" max="4101" width="0" style="249" hidden="1" customWidth="1"/>
    <col min="4102" max="4102" width="5.7109375" style="249" bestFit="1" customWidth="1"/>
    <col min="4103" max="4108" width="6.28515625" style="249" bestFit="1" customWidth="1"/>
    <col min="4109" max="4109" width="7.140625" style="249" bestFit="1" customWidth="1"/>
    <col min="4110" max="4111" width="6.28515625" style="249" bestFit="1" customWidth="1"/>
    <col min="4112" max="4114" width="5.7109375" style="249" bestFit="1" customWidth="1"/>
    <col min="4115" max="4115" width="9.7109375" style="249" bestFit="1" customWidth="1"/>
    <col min="4116" max="4116" width="5.5703125" style="249" bestFit="1" customWidth="1"/>
    <col min="4117" max="4117" width="6.140625" style="249" bestFit="1" customWidth="1"/>
    <col min="4118" max="4119" width="11.42578125" style="249"/>
    <col min="4120" max="4120" width="21.85546875" style="249" customWidth="1"/>
    <col min="4121" max="4352" width="11.42578125" style="249"/>
    <col min="4353" max="4353" width="25.7109375" style="249" customWidth="1"/>
    <col min="4354" max="4357" width="0" style="249" hidden="1" customWidth="1"/>
    <col min="4358" max="4358" width="5.7109375" style="249" bestFit="1" customWidth="1"/>
    <col min="4359" max="4364" width="6.28515625" style="249" bestFit="1" customWidth="1"/>
    <col min="4365" max="4365" width="7.140625" style="249" bestFit="1" customWidth="1"/>
    <col min="4366" max="4367" width="6.28515625" style="249" bestFit="1" customWidth="1"/>
    <col min="4368" max="4370" width="5.7109375" style="249" bestFit="1" customWidth="1"/>
    <col min="4371" max="4371" width="9.7109375" style="249" bestFit="1" customWidth="1"/>
    <col min="4372" max="4372" width="5.5703125" style="249" bestFit="1" customWidth="1"/>
    <col min="4373" max="4373" width="6.140625" style="249" bestFit="1" customWidth="1"/>
    <col min="4374" max="4375" width="11.42578125" style="249"/>
    <col min="4376" max="4376" width="21.85546875" style="249" customWidth="1"/>
    <col min="4377" max="4608" width="11.42578125" style="249"/>
    <col min="4609" max="4609" width="25.7109375" style="249" customWidth="1"/>
    <col min="4610" max="4613" width="0" style="249" hidden="1" customWidth="1"/>
    <col min="4614" max="4614" width="5.7109375" style="249" bestFit="1" customWidth="1"/>
    <col min="4615" max="4620" width="6.28515625" style="249" bestFit="1" customWidth="1"/>
    <col min="4621" max="4621" width="7.140625" style="249" bestFit="1" customWidth="1"/>
    <col min="4622" max="4623" width="6.28515625" style="249" bestFit="1" customWidth="1"/>
    <col min="4624" max="4626" width="5.7109375" style="249" bestFit="1" customWidth="1"/>
    <col min="4627" max="4627" width="9.7109375" style="249" bestFit="1" customWidth="1"/>
    <col min="4628" max="4628" width="5.5703125" style="249" bestFit="1" customWidth="1"/>
    <col min="4629" max="4629" width="6.140625" style="249" bestFit="1" customWidth="1"/>
    <col min="4630" max="4631" width="11.42578125" style="249"/>
    <col min="4632" max="4632" width="21.85546875" style="249" customWidth="1"/>
    <col min="4633" max="4864" width="11.42578125" style="249"/>
    <col min="4865" max="4865" width="25.7109375" style="249" customWidth="1"/>
    <col min="4866" max="4869" width="0" style="249" hidden="1" customWidth="1"/>
    <col min="4870" max="4870" width="5.7109375" style="249" bestFit="1" customWidth="1"/>
    <col min="4871" max="4876" width="6.28515625" style="249" bestFit="1" customWidth="1"/>
    <col min="4877" max="4877" width="7.140625" style="249" bestFit="1" customWidth="1"/>
    <col min="4878" max="4879" width="6.28515625" style="249" bestFit="1" customWidth="1"/>
    <col min="4880" max="4882" width="5.7109375" style="249" bestFit="1" customWidth="1"/>
    <col min="4883" max="4883" width="9.7109375" style="249" bestFit="1" customWidth="1"/>
    <col min="4884" max="4884" width="5.5703125" style="249" bestFit="1" customWidth="1"/>
    <col min="4885" max="4885" width="6.140625" style="249" bestFit="1" customWidth="1"/>
    <col min="4886" max="4887" width="11.42578125" style="249"/>
    <col min="4888" max="4888" width="21.85546875" style="249" customWidth="1"/>
    <col min="4889" max="5120" width="11.42578125" style="249"/>
    <col min="5121" max="5121" width="25.7109375" style="249" customWidth="1"/>
    <col min="5122" max="5125" width="0" style="249" hidden="1" customWidth="1"/>
    <col min="5126" max="5126" width="5.7109375" style="249" bestFit="1" customWidth="1"/>
    <col min="5127" max="5132" width="6.28515625" style="249" bestFit="1" customWidth="1"/>
    <col min="5133" max="5133" width="7.140625" style="249" bestFit="1" customWidth="1"/>
    <col min="5134" max="5135" width="6.28515625" style="249" bestFit="1" customWidth="1"/>
    <col min="5136" max="5138" width="5.7109375" style="249" bestFit="1" customWidth="1"/>
    <col min="5139" max="5139" width="9.7109375" style="249" bestFit="1" customWidth="1"/>
    <col min="5140" max="5140" width="5.5703125" style="249" bestFit="1" customWidth="1"/>
    <col min="5141" max="5141" width="6.140625" style="249" bestFit="1" customWidth="1"/>
    <col min="5142" max="5143" width="11.42578125" style="249"/>
    <col min="5144" max="5144" width="21.85546875" style="249" customWidth="1"/>
    <col min="5145" max="5376" width="11.42578125" style="249"/>
    <col min="5377" max="5377" width="25.7109375" style="249" customWidth="1"/>
    <col min="5378" max="5381" width="0" style="249" hidden="1" customWidth="1"/>
    <col min="5382" max="5382" width="5.7109375" style="249" bestFit="1" customWidth="1"/>
    <col min="5383" max="5388" width="6.28515625" style="249" bestFit="1" customWidth="1"/>
    <col min="5389" max="5389" width="7.140625" style="249" bestFit="1" customWidth="1"/>
    <col min="5390" max="5391" width="6.28515625" style="249" bestFit="1" customWidth="1"/>
    <col min="5392" max="5394" width="5.7109375" style="249" bestFit="1" customWidth="1"/>
    <col min="5395" max="5395" width="9.7109375" style="249" bestFit="1" customWidth="1"/>
    <col min="5396" max="5396" width="5.5703125" style="249" bestFit="1" customWidth="1"/>
    <col min="5397" max="5397" width="6.140625" style="249" bestFit="1" customWidth="1"/>
    <col min="5398" max="5399" width="11.42578125" style="249"/>
    <col min="5400" max="5400" width="21.85546875" style="249" customWidth="1"/>
    <col min="5401" max="5632" width="11.42578125" style="249"/>
    <col min="5633" max="5633" width="25.7109375" style="249" customWidth="1"/>
    <col min="5634" max="5637" width="0" style="249" hidden="1" customWidth="1"/>
    <col min="5638" max="5638" width="5.7109375" style="249" bestFit="1" customWidth="1"/>
    <col min="5639" max="5644" width="6.28515625" style="249" bestFit="1" customWidth="1"/>
    <col min="5645" max="5645" width="7.140625" style="249" bestFit="1" customWidth="1"/>
    <col min="5646" max="5647" width="6.28515625" style="249" bestFit="1" customWidth="1"/>
    <col min="5648" max="5650" width="5.7109375" style="249" bestFit="1" customWidth="1"/>
    <col min="5651" max="5651" width="9.7109375" style="249" bestFit="1" customWidth="1"/>
    <col min="5652" max="5652" width="5.5703125" style="249" bestFit="1" customWidth="1"/>
    <col min="5653" max="5653" width="6.140625" style="249" bestFit="1" customWidth="1"/>
    <col min="5654" max="5655" width="11.42578125" style="249"/>
    <col min="5656" max="5656" width="21.85546875" style="249" customWidth="1"/>
    <col min="5657" max="5888" width="11.42578125" style="249"/>
    <col min="5889" max="5889" width="25.7109375" style="249" customWidth="1"/>
    <col min="5890" max="5893" width="0" style="249" hidden="1" customWidth="1"/>
    <col min="5894" max="5894" width="5.7109375" style="249" bestFit="1" customWidth="1"/>
    <col min="5895" max="5900" width="6.28515625" style="249" bestFit="1" customWidth="1"/>
    <col min="5901" max="5901" width="7.140625" style="249" bestFit="1" customWidth="1"/>
    <col min="5902" max="5903" width="6.28515625" style="249" bestFit="1" customWidth="1"/>
    <col min="5904" max="5906" width="5.7109375" style="249" bestFit="1" customWidth="1"/>
    <col min="5907" max="5907" width="9.7109375" style="249" bestFit="1" customWidth="1"/>
    <col min="5908" max="5908" width="5.5703125" style="249" bestFit="1" customWidth="1"/>
    <col min="5909" max="5909" width="6.140625" style="249" bestFit="1" customWidth="1"/>
    <col min="5910" max="5911" width="11.42578125" style="249"/>
    <col min="5912" max="5912" width="21.85546875" style="249" customWidth="1"/>
    <col min="5913" max="6144" width="11.42578125" style="249"/>
    <col min="6145" max="6145" width="25.7109375" style="249" customWidth="1"/>
    <col min="6146" max="6149" width="0" style="249" hidden="1" customWidth="1"/>
    <col min="6150" max="6150" width="5.7109375" style="249" bestFit="1" customWidth="1"/>
    <col min="6151" max="6156" width="6.28515625" style="249" bestFit="1" customWidth="1"/>
    <col min="6157" max="6157" width="7.140625" style="249" bestFit="1" customWidth="1"/>
    <col min="6158" max="6159" width="6.28515625" style="249" bestFit="1" customWidth="1"/>
    <col min="6160" max="6162" width="5.7109375" style="249" bestFit="1" customWidth="1"/>
    <col min="6163" max="6163" width="9.7109375" style="249" bestFit="1" customWidth="1"/>
    <col min="6164" max="6164" width="5.5703125" style="249" bestFit="1" customWidth="1"/>
    <col min="6165" max="6165" width="6.140625" style="249" bestFit="1" customWidth="1"/>
    <col min="6166" max="6167" width="11.42578125" style="249"/>
    <col min="6168" max="6168" width="21.85546875" style="249" customWidth="1"/>
    <col min="6169" max="6400" width="11.42578125" style="249"/>
    <col min="6401" max="6401" width="25.7109375" style="249" customWidth="1"/>
    <col min="6402" max="6405" width="0" style="249" hidden="1" customWidth="1"/>
    <col min="6406" max="6406" width="5.7109375" style="249" bestFit="1" customWidth="1"/>
    <col min="6407" max="6412" width="6.28515625" style="249" bestFit="1" customWidth="1"/>
    <col min="6413" max="6413" width="7.140625" style="249" bestFit="1" customWidth="1"/>
    <col min="6414" max="6415" width="6.28515625" style="249" bestFit="1" customWidth="1"/>
    <col min="6416" max="6418" width="5.7109375" style="249" bestFit="1" customWidth="1"/>
    <col min="6419" max="6419" width="9.7109375" style="249" bestFit="1" customWidth="1"/>
    <col min="6420" max="6420" width="5.5703125" style="249" bestFit="1" customWidth="1"/>
    <col min="6421" max="6421" width="6.140625" style="249" bestFit="1" customWidth="1"/>
    <col min="6422" max="6423" width="11.42578125" style="249"/>
    <col min="6424" max="6424" width="21.85546875" style="249" customWidth="1"/>
    <col min="6425" max="6656" width="11.42578125" style="249"/>
    <col min="6657" max="6657" width="25.7109375" style="249" customWidth="1"/>
    <col min="6658" max="6661" width="0" style="249" hidden="1" customWidth="1"/>
    <col min="6662" max="6662" width="5.7109375" style="249" bestFit="1" customWidth="1"/>
    <col min="6663" max="6668" width="6.28515625" style="249" bestFit="1" customWidth="1"/>
    <col min="6669" max="6669" width="7.140625" style="249" bestFit="1" customWidth="1"/>
    <col min="6670" max="6671" width="6.28515625" style="249" bestFit="1" customWidth="1"/>
    <col min="6672" max="6674" width="5.7109375" style="249" bestFit="1" customWidth="1"/>
    <col min="6675" max="6675" width="9.7109375" style="249" bestFit="1" customWidth="1"/>
    <col min="6676" max="6676" width="5.5703125" style="249" bestFit="1" customWidth="1"/>
    <col min="6677" max="6677" width="6.140625" style="249" bestFit="1" customWidth="1"/>
    <col min="6678" max="6679" width="11.42578125" style="249"/>
    <col min="6680" max="6680" width="21.85546875" style="249" customWidth="1"/>
    <col min="6681" max="6912" width="11.42578125" style="249"/>
    <col min="6913" max="6913" width="25.7109375" style="249" customWidth="1"/>
    <col min="6914" max="6917" width="0" style="249" hidden="1" customWidth="1"/>
    <col min="6918" max="6918" width="5.7109375" style="249" bestFit="1" customWidth="1"/>
    <col min="6919" max="6924" width="6.28515625" style="249" bestFit="1" customWidth="1"/>
    <col min="6925" max="6925" width="7.140625" style="249" bestFit="1" customWidth="1"/>
    <col min="6926" max="6927" width="6.28515625" style="249" bestFit="1" customWidth="1"/>
    <col min="6928" max="6930" width="5.7109375" style="249" bestFit="1" customWidth="1"/>
    <col min="6931" max="6931" width="9.7109375" style="249" bestFit="1" customWidth="1"/>
    <col min="6932" max="6932" width="5.5703125" style="249" bestFit="1" customWidth="1"/>
    <col min="6933" max="6933" width="6.140625" style="249" bestFit="1" customWidth="1"/>
    <col min="6934" max="6935" width="11.42578125" style="249"/>
    <col min="6936" max="6936" width="21.85546875" style="249" customWidth="1"/>
    <col min="6937" max="7168" width="11.42578125" style="249"/>
    <col min="7169" max="7169" width="25.7109375" style="249" customWidth="1"/>
    <col min="7170" max="7173" width="0" style="249" hidden="1" customWidth="1"/>
    <col min="7174" max="7174" width="5.7109375" style="249" bestFit="1" customWidth="1"/>
    <col min="7175" max="7180" width="6.28515625" style="249" bestFit="1" customWidth="1"/>
    <col min="7181" max="7181" width="7.140625" style="249" bestFit="1" customWidth="1"/>
    <col min="7182" max="7183" width="6.28515625" style="249" bestFit="1" customWidth="1"/>
    <col min="7184" max="7186" width="5.7109375" style="249" bestFit="1" customWidth="1"/>
    <col min="7187" max="7187" width="9.7109375" style="249" bestFit="1" customWidth="1"/>
    <col min="7188" max="7188" width="5.5703125" style="249" bestFit="1" customWidth="1"/>
    <col min="7189" max="7189" width="6.140625" style="249" bestFit="1" customWidth="1"/>
    <col min="7190" max="7191" width="11.42578125" style="249"/>
    <col min="7192" max="7192" width="21.85546875" style="249" customWidth="1"/>
    <col min="7193" max="7424" width="11.42578125" style="249"/>
    <col min="7425" max="7425" width="25.7109375" style="249" customWidth="1"/>
    <col min="7426" max="7429" width="0" style="249" hidden="1" customWidth="1"/>
    <col min="7430" max="7430" width="5.7109375" style="249" bestFit="1" customWidth="1"/>
    <col min="7431" max="7436" width="6.28515625" style="249" bestFit="1" customWidth="1"/>
    <col min="7437" max="7437" width="7.140625" style="249" bestFit="1" customWidth="1"/>
    <col min="7438" max="7439" width="6.28515625" style="249" bestFit="1" customWidth="1"/>
    <col min="7440" max="7442" width="5.7109375" style="249" bestFit="1" customWidth="1"/>
    <col min="7443" max="7443" width="9.7109375" style="249" bestFit="1" customWidth="1"/>
    <col min="7444" max="7444" width="5.5703125" style="249" bestFit="1" customWidth="1"/>
    <col min="7445" max="7445" width="6.140625" style="249" bestFit="1" customWidth="1"/>
    <col min="7446" max="7447" width="11.42578125" style="249"/>
    <col min="7448" max="7448" width="21.85546875" style="249" customWidth="1"/>
    <col min="7449" max="7680" width="11.42578125" style="249"/>
    <col min="7681" max="7681" width="25.7109375" style="249" customWidth="1"/>
    <col min="7682" max="7685" width="0" style="249" hidden="1" customWidth="1"/>
    <col min="7686" max="7686" width="5.7109375" style="249" bestFit="1" customWidth="1"/>
    <col min="7687" max="7692" width="6.28515625" style="249" bestFit="1" customWidth="1"/>
    <col min="7693" max="7693" width="7.140625" style="249" bestFit="1" customWidth="1"/>
    <col min="7694" max="7695" width="6.28515625" style="249" bestFit="1" customWidth="1"/>
    <col min="7696" max="7698" width="5.7109375" style="249" bestFit="1" customWidth="1"/>
    <col min="7699" max="7699" width="9.7109375" style="249" bestFit="1" customWidth="1"/>
    <col min="7700" max="7700" width="5.5703125" style="249" bestFit="1" customWidth="1"/>
    <col min="7701" max="7701" width="6.140625" style="249" bestFit="1" customWidth="1"/>
    <col min="7702" max="7703" width="11.42578125" style="249"/>
    <col min="7704" max="7704" width="21.85546875" style="249" customWidth="1"/>
    <col min="7705" max="7936" width="11.42578125" style="249"/>
    <col min="7937" max="7937" width="25.7109375" style="249" customWidth="1"/>
    <col min="7938" max="7941" width="0" style="249" hidden="1" customWidth="1"/>
    <col min="7942" max="7942" width="5.7109375" style="249" bestFit="1" customWidth="1"/>
    <col min="7943" max="7948" width="6.28515625" style="249" bestFit="1" customWidth="1"/>
    <col min="7949" max="7949" width="7.140625" style="249" bestFit="1" customWidth="1"/>
    <col min="7950" max="7951" width="6.28515625" style="249" bestFit="1" customWidth="1"/>
    <col min="7952" max="7954" width="5.7109375" style="249" bestFit="1" customWidth="1"/>
    <col min="7955" max="7955" width="9.7109375" style="249" bestFit="1" customWidth="1"/>
    <col min="7956" max="7956" width="5.5703125" style="249" bestFit="1" customWidth="1"/>
    <col min="7957" max="7957" width="6.140625" style="249" bestFit="1" customWidth="1"/>
    <col min="7958" max="7959" width="11.42578125" style="249"/>
    <col min="7960" max="7960" width="21.85546875" style="249" customWidth="1"/>
    <col min="7961" max="8192" width="11.42578125" style="249"/>
    <col min="8193" max="8193" width="25.7109375" style="249" customWidth="1"/>
    <col min="8194" max="8197" width="0" style="249" hidden="1" customWidth="1"/>
    <col min="8198" max="8198" width="5.7109375" style="249" bestFit="1" customWidth="1"/>
    <col min="8199" max="8204" width="6.28515625" style="249" bestFit="1" customWidth="1"/>
    <col min="8205" max="8205" width="7.140625" style="249" bestFit="1" customWidth="1"/>
    <col min="8206" max="8207" width="6.28515625" style="249" bestFit="1" customWidth="1"/>
    <col min="8208" max="8210" width="5.7109375" style="249" bestFit="1" customWidth="1"/>
    <col min="8211" max="8211" width="9.7109375" style="249" bestFit="1" customWidth="1"/>
    <col min="8212" max="8212" width="5.5703125" style="249" bestFit="1" customWidth="1"/>
    <col min="8213" max="8213" width="6.140625" style="249" bestFit="1" customWidth="1"/>
    <col min="8214" max="8215" width="11.42578125" style="249"/>
    <col min="8216" max="8216" width="21.85546875" style="249" customWidth="1"/>
    <col min="8217" max="8448" width="11.42578125" style="249"/>
    <col min="8449" max="8449" width="25.7109375" style="249" customWidth="1"/>
    <col min="8450" max="8453" width="0" style="249" hidden="1" customWidth="1"/>
    <col min="8454" max="8454" width="5.7109375" style="249" bestFit="1" customWidth="1"/>
    <col min="8455" max="8460" width="6.28515625" style="249" bestFit="1" customWidth="1"/>
    <col min="8461" max="8461" width="7.140625" style="249" bestFit="1" customWidth="1"/>
    <col min="8462" max="8463" width="6.28515625" style="249" bestFit="1" customWidth="1"/>
    <col min="8464" max="8466" width="5.7109375" style="249" bestFit="1" customWidth="1"/>
    <col min="8467" max="8467" width="9.7109375" style="249" bestFit="1" customWidth="1"/>
    <col min="8468" max="8468" width="5.5703125" style="249" bestFit="1" customWidth="1"/>
    <col min="8469" max="8469" width="6.140625" style="249" bestFit="1" customWidth="1"/>
    <col min="8470" max="8471" width="11.42578125" style="249"/>
    <col min="8472" max="8472" width="21.85546875" style="249" customWidth="1"/>
    <col min="8473" max="8704" width="11.42578125" style="249"/>
    <col min="8705" max="8705" width="25.7109375" style="249" customWidth="1"/>
    <col min="8706" max="8709" width="0" style="249" hidden="1" customWidth="1"/>
    <col min="8710" max="8710" width="5.7109375" style="249" bestFit="1" customWidth="1"/>
    <col min="8711" max="8716" width="6.28515625" style="249" bestFit="1" customWidth="1"/>
    <col min="8717" max="8717" width="7.140625" style="249" bestFit="1" customWidth="1"/>
    <col min="8718" max="8719" width="6.28515625" style="249" bestFit="1" customWidth="1"/>
    <col min="8720" max="8722" width="5.7109375" style="249" bestFit="1" customWidth="1"/>
    <col min="8723" max="8723" width="9.7109375" style="249" bestFit="1" customWidth="1"/>
    <col min="8724" max="8724" width="5.5703125" style="249" bestFit="1" customWidth="1"/>
    <col min="8725" max="8725" width="6.140625" style="249" bestFit="1" customWidth="1"/>
    <col min="8726" max="8727" width="11.42578125" style="249"/>
    <col min="8728" max="8728" width="21.85546875" style="249" customWidth="1"/>
    <col min="8729" max="8960" width="11.42578125" style="249"/>
    <col min="8961" max="8961" width="25.7109375" style="249" customWidth="1"/>
    <col min="8962" max="8965" width="0" style="249" hidden="1" customWidth="1"/>
    <col min="8966" max="8966" width="5.7109375" style="249" bestFit="1" customWidth="1"/>
    <col min="8967" max="8972" width="6.28515625" style="249" bestFit="1" customWidth="1"/>
    <col min="8973" max="8973" width="7.140625" style="249" bestFit="1" customWidth="1"/>
    <col min="8974" max="8975" width="6.28515625" style="249" bestFit="1" customWidth="1"/>
    <col min="8976" max="8978" width="5.7109375" style="249" bestFit="1" customWidth="1"/>
    <col min="8979" max="8979" width="9.7109375" style="249" bestFit="1" customWidth="1"/>
    <col min="8980" max="8980" width="5.5703125" style="249" bestFit="1" customWidth="1"/>
    <col min="8981" max="8981" width="6.140625" style="249" bestFit="1" customWidth="1"/>
    <col min="8982" max="8983" width="11.42578125" style="249"/>
    <col min="8984" max="8984" width="21.85546875" style="249" customWidth="1"/>
    <col min="8985" max="9216" width="11.42578125" style="249"/>
    <col min="9217" max="9217" width="25.7109375" style="249" customWidth="1"/>
    <col min="9218" max="9221" width="0" style="249" hidden="1" customWidth="1"/>
    <col min="9222" max="9222" width="5.7109375" style="249" bestFit="1" customWidth="1"/>
    <col min="9223" max="9228" width="6.28515625" style="249" bestFit="1" customWidth="1"/>
    <col min="9229" max="9229" width="7.140625" style="249" bestFit="1" customWidth="1"/>
    <col min="9230" max="9231" width="6.28515625" style="249" bestFit="1" customWidth="1"/>
    <col min="9232" max="9234" width="5.7109375" style="249" bestFit="1" customWidth="1"/>
    <col min="9235" max="9235" width="9.7109375" style="249" bestFit="1" customWidth="1"/>
    <col min="9236" max="9236" width="5.5703125" style="249" bestFit="1" customWidth="1"/>
    <col min="9237" max="9237" width="6.140625" style="249" bestFit="1" customWidth="1"/>
    <col min="9238" max="9239" width="11.42578125" style="249"/>
    <col min="9240" max="9240" width="21.85546875" style="249" customWidth="1"/>
    <col min="9241" max="9472" width="11.42578125" style="249"/>
    <col min="9473" max="9473" width="25.7109375" style="249" customWidth="1"/>
    <col min="9474" max="9477" width="0" style="249" hidden="1" customWidth="1"/>
    <col min="9478" max="9478" width="5.7109375" style="249" bestFit="1" customWidth="1"/>
    <col min="9479" max="9484" width="6.28515625" style="249" bestFit="1" customWidth="1"/>
    <col min="9485" max="9485" width="7.140625" style="249" bestFit="1" customWidth="1"/>
    <col min="9486" max="9487" width="6.28515625" style="249" bestFit="1" customWidth="1"/>
    <col min="9488" max="9490" width="5.7109375" style="249" bestFit="1" customWidth="1"/>
    <col min="9491" max="9491" width="9.7109375" style="249" bestFit="1" customWidth="1"/>
    <col min="9492" max="9492" width="5.5703125" style="249" bestFit="1" customWidth="1"/>
    <col min="9493" max="9493" width="6.140625" style="249" bestFit="1" customWidth="1"/>
    <col min="9494" max="9495" width="11.42578125" style="249"/>
    <col min="9496" max="9496" width="21.85546875" style="249" customWidth="1"/>
    <col min="9497" max="9728" width="11.42578125" style="249"/>
    <col min="9729" max="9729" width="25.7109375" style="249" customWidth="1"/>
    <col min="9730" max="9733" width="0" style="249" hidden="1" customWidth="1"/>
    <col min="9734" max="9734" width="5.7109375" style="249" bestFit="1" customWidth="1"/>
    <col min="9735" max="9740" width="6.28515625" style="249" bestFit="1" customWidth="1"/>
    <col min="9741" max="9741" width="7.140625" style="249" bestFit="1" customWidth="1"/>
    <col min="9742" max="9743" width="6.28515625" style="249" bestFit="1" customWidth="1"/>
    <col min="9744" max="9746" width="5.7109375" style="249" bestFit="1" customWidth="1"/>
    <col min="9747" max="9747" width="9.7109375" style="249" bestFit="1" customWidth="1"/>
    <col min="9748" max="9748" width="5.5703125" style="249" bestFit="1" customWidth="1"/>
    <col min="9749" max="9749" width="6.140625" style="249" bestFit="1" customWidth="1"/>
    <col min="9750" max="9751" width="11.42578125" style="249"/>
    <col min="9752" max="9752" width="21.85546875" style="249" customWidth="1"/>
    <col min="9753" max="9984" width="11.42578125" style="249"/>
    <col min="9985" max="9985" width="25.7109375" style="249" customWidth="1"/>
    <col min="9986" max="9989" width="0" style="249" hidden="1" customWidth="1"/>
    <col min="9990" max="9990" width="5.7109375" style="249" bestFit="1" customWidth="1"/>
    <col min="9991" max="9996" width="6.28515625" style="249" bestFit="1" customWidth="1"/>
    <col min="9997" max="9997" width="7.140625" style="249" bestFit="1" customWidth="1"/>
    <col min="9998" max="9999" width="6.28515625" style="249" bestFit="1" customWidth="1"/>
    <col min="10000" max="10002" width="5.7109375" style="249" bestFit="1" customWidth="1"/>
    <col min="10003" max="10003" width="9.7109375" style="249" bestFit="1" customWidth="1"/>
    <col min="10004" max="10004" width="5.5703125" style="249" bestFit="1" customWidth="1"/>
    <col min="10005" max="10005" width="6.140625" style="249" bestFit="1" customWidth="1"/>
    <col min="10006" max="10007" width="11.42578125" style="249"/>
    <col min="10008" max="10008" width="21.85546875" style="249" customWidth="1"/>
    <col min="10009" max="10240" width="11.42578125" style="249"/>
    <col min="10241" max="10241" width="25.7109375" style="249" customWidth="1"/>
    <col min="10242" max="10245" width="0" style="249" hidden="1" customWidth="1"/>
    <col min="10246" max="10246" width="5.7109375" style="249" bestFit="1" customWidth="1"/>
    <col min="10247" max="10252" width="6.28515625" style="249" bestFit="1" customWidth="1"/>
    <col min="10253" max="10253" width="7.140625" style="249" bestFit="1" customWidth="1"/>
    <col min="10254" max="10255" width="6.28515625" style="249" bestFit="1" customWidth="1"/>
    <col min="10256" max="10258" width="5.7109375" style="249" bestFit="1" customWidth="1"/>
    <col min="10259" max="10259" width="9.7109375" style="249" bestFit="1" customWidth="1"/>
    <col min="10260" max="10260" width="5.5703125" style="249" bestFit="1" customWidth="1"/>
    <col min="10261" max="10261" width="6.140625" style="249" bestFit="1" customWidth="1"/>
    <col min="10262" max="10263" width="11.42578125" style="249"/>
    <col min="10264" max="10264" width="21.85546875" style="249" customWidth="1"/>
    <col min="10265" max="10496" width="11.42578125" style="249"/>
    <col min="10497" max="10497" width="25.7109375" style="249" customWidth="1"/>
    <col min="10498" max="10501" width="0" style="249" hidden="1" customWidth="1"/>
    <col min="10502" max="10502" width="5.7109375" style="249" bestFit="1" customWidth="1"/>
    <col min="10503" max="10508" width="6.28515625" style="249" bestFit="1" customWidth="1"/>
    <col min="10509" max="10509" width="7.140625" style="249" bestFit="1" customWidth="1"/>
    <col min="10510" max="10511" width="6.28515625" style="249" bestFit="1" customWidth="1"/>
    <col min="10512" max="10514" width="5.7109375" style="249" bestFit="1" customWidth="1"/>
    <col min="10515" max="10515" width="9.7109375" style="249" bestFit="1" customWidth="1"/>
    <col min="10516" max="10516" width="5.5703125" style="249" bestFit="1" customWidth="1"/>
    <col min="10517" max="10517" width="6.140625" style="249" bestFit="1" customWidth="1"/>
    <col min="10518" max="10519" width="11.42578125" style="249"/>
    <col min="10520" max="10520" width="21.85546875" style="249" customWidth="1"/>
    <col min="10521" max="10752" width="11.42578125" style="249"/>
    <col min="10753" max="10753" width="25.7109375" style="249" customWidth="1"/>
    <col min="10754" max="10757" width="0" style="249" hidden="1" customWidth="1"/>
    <col min="10758" max="10758" width="5.7109375" style="249" bestFit="1" customWidth="1"/>
    <col min="10759" max="10764" width="6.28515625" style="249" bestFit="1" customWidth="1"/>
    <col min="10765" max="10765" width="7.140625" style="249" bestFit="1" customWidth="1"/>
    <col min="10766" max="10767" width="6.28515625" style="249" bestFit="1" customWidth="1"/>
    <col min="10768" max="10770" width="5.7109375" style="249" bestFit="1" customWidth="1"/>
    <col min="10771" max="10771" width="9.7109375" style="249" bestFit="1" customWidth="1"/>
    <col min="10772" max="10772" width="5.5703125" style="249" bestFit="1" customWidth="1"/>
    <col min="10773" max="10773" width="6.140625" style="249" bestFit="1" customWidth="1"/>
    <col min="10774" max="10775" width="11.42578125" style="249"/>
    <col min="10776" max="10776" width="21.85546875" style="249" customWidth="1"/>
    <col min="10777" max="11008" width="11.42578125" style="249"/>
    <col min="11009" max="11009" width="25.7109375" style="249" customWidth="1"/>
    <col min="11010" max="11013" width="0" style="249" hidden="1" customWidth="1"/>
    <col min="11014" max="11014" width="5.7109375" style="249" bestFit="1" customWidth="1"/>
    <col min="11015" max="11020" width="6.28515625" style="249" bestFit="1" customWidth="1"/>
    <col min="11021" max="11021" width="7.140625" style="249" bestFit="1" customWidth="1"/>
    <col min="11022" max="11023" width="6.28515625" style="249" bestFit="1" customWidth="1"/>
    <col min="11024" max="11026" width="5.7109375" style="249" bestFit="1" customWidth="1"/>
    <col min="11027" max="11027" width="9.7109375" style="249" bestFit="1" customWidth="1"/>
    <col min="11028" max="11028" width="5.5703125" style="249" bestFit="1" customWidth="1"/>
    <col min="11029" max="11029" width="6.140625" style="249" bestFit="1" customWidth="1"/>
    <col min="11030" max="11031" width="11.42578125" style="249"/>
    <col min="11032" max="11032" width="21.85546875" style="249" customWidth="1"/>
    <col min="11033" max="11264" width="11.42578125" style="249"/>
    <col min="11265" max="11265" width="25.7109375" style="249" customWidth="1"/>
    <col min="11266" max="11269" width="0" style="249" hidden="1" customWidth="1"/>
    <col min="11270" max="11270" width="5.7109375" style="249" bestFit="1" customWidth="1"/>
    <col min="11271" max="11276" width="6.28515625" style="249" bestFit="1" customWidth="1"/>
    <col min="11277" max="11277" width="7.140625" style="249" bestFit="1" customWidth="1"/>
    <col min="11278" max="11279" width="6.28515625" style="249" bestFit="1" customWidth="1"/>
    <col min="11280" max="11282" width="5.7109375" style="249" bestFit="1" customWidth="1"/>
    <col min="11283" max="11283" width="9.7109375" style="249" bestFit="1" customWidth="1"/>
    <col min="11284" max="11284" width="5.5703125" style="249" bestFit="1" customWidth="1"/>
    <col min="11285" max="11285" width="6.140625" style="249" bestFit="1" customWidth="1"/>
    <col min="11286" max="11287" width="11.42578125" style="249"/>
    <col min="11288" max="11288" width="21.85546875" style="249" customWidth="1"/>
    <col min="11289" max="11520" width="11.42578125" style="249"/>
    <col min="11521" max="11521" width="25.7109375" style="249" customWidth="1"/>
    <col min="11522" max="11525" width="0" style="249" hidden="1" customWidth="1"/>
    <col min="11526" max="11526" width="5.7109375" style="249" bestFit="1" customWidth="1"/>
    <col min="11527" max="11532" width="6.28515625" style="249" bestFit="1" customWidth="1"/>
    <col min="11533" max="11533" width="7.140625" style="249" bestFit="1" customWidth="1"/>
    <col min="11534" max="11535" width="6.28515625" style="249" bestFit="1" customWidth="1"/>
    <col min="11536" max="11538" width="5.7109375" style="249" bestFit="1" customWidth="1"/>
    <col min="11539" max="11539" width="9.7109375" style="249" bestFit="1" customWidth="1"/>
    <col min="11540" max="11540" width="5.5703125" style="249" bestFit="1" customWidth="1"/>
    <col min="11541" max="11541" width="6.140625" style="249" bestFit="1" customWidth="1"/>
    <col min="11542" max="11543" width="11.42578125" style="249"/>
    <col min="11544" max="11544" width="21.85546875" style="249" customWidth="1"/>
    <col min="11545" max="11776" width="11.42578125" style="249"/>
    <col min="11777" max="11777" width="25.7109375" style="249" customWidth="1"/>
    <col min="11778" max="11781" width="0" style="249" hidden="1" customWidth="1"/>
    <col min="11782" max="11782" width="5.7109375" style="249" bestFit="1" customWidth="1"/>
    <col min="11783" max="11788" width="6.28515625" style="249" bestFit="1" customWidth="1"/>
    <col min="11789" max="11789" width="7.140625" style="249" bestFit="1" customWidth="1"/>
    <col min="11790" max="11791" width="6.28515625" style="249" bestFit="1" customWidth="1"/>
    <col min="11792" max="11794" width="5.7109375" style="249" bestFit="1" customWidth="1"/>
    <col min="11795" max="11795" width="9.7109375" style="249" bestFit="1" customWidth="1"/>
    <col min="11796" max="11796" width="5.5703125" style="249" bestFit="1" customWidth="1"/>
    <col min="11797" max="11797" width="6.140625" style="249" bestFit="1" customWidth="1"/>
    <col min="11798" max="11799" width="11.42578125" style="249"/>
    <col min="11800" max="11800" width="21.85546875" style="249" customWidth="1"/>
    <col min="11801" max="12032" width="11.42578125" style="249"/>
    <col min="12033" max="12033" width="25.7109375" style="249" customWidth="1"/>
    <col min="12034" max="12037" width="0" style="249" hidden="1" customWidth="1"/>
    <col min="12038" max="12038" width="5.7109375" style="249" bestFit="1" customWidth="1"/>
    <col min="12039" max="12044" width="6.28515625" style="249" bestFit="1" customWidth="1"/>
    <col min="12045" max="12045" width="7.140625" style="249" bestFit="1" customWidth="1"/>
    <col min="12046" max="12047" width="6.28515625" style="249" bestFit="1" customWidth="1"/>
    <col min="12048" max="12050" width="5.7109375" style="249" bestFit="1" customWidth="1"/>
    <col min="12051" max="12051" width="9.7109375" style="249" bestFit="1" customWidth="1"/>
    <col min="12052" max="12052" width="5.5703125" style="249" bestFit="1" customWidth="1"/>
    <col min="12053" max="12053" width="6.140625" style="249" bestFit="1" customWidth="1"/>
    <col min="12054" max="12055" width="11.42578125" style="249"/>
    <col min="12056" max="12056" width="21.85546875" style="249" customWidth="1"/>
    <col min="12057" max="12288" width="11.42578125" style="249"/>
    <col min="12289" max="12289" width="25.7109375" style="249" customWidth="1"/>
    <col min="12290" max="12293" width="0" style="249" hidden="1" customWidth="1"/>
    <col min="12294" max="12294" width="5.7109375" style="249" bestFit="1" customWidth="1"/>
    <col min="12295" max="12300" width="6.28515625" style="249" bestFit="1" customWidth="1"/>
    <col min="12301" max="12301" width="7.140625" style="249" bestFit="1" customWidth="1"/>
    <col min="12302" max="12303" width="6.28515625" style="249" bestFit="1" customWidth="1"/>
    <col min="12304" max="12306" width="5.7109375" style="249" bestFit="1" customWidth="1"/>
    <col min="12307" max="12307" width="9.7109375" style="249" bestFit="1" customWidth="1"/>
    <col min="12308" max="12308" width="5.5703125" style="249" bestFit="1" customWidth="1"/>
    <col min="12309" max="12309" width="6.140625" style="249" bestFit="1" customWidth="1"/>
    <col min="12310" max="12311" width="11.42578125" style="249"/>
    <col min="12312" max="12312" width="21.85546875" style="249" customWidth="1"/>
    <col min="12313" max="12544" width="11.42578125" style="249"/>
    <col min="12545" max="12545" width="25.7109375" style="249" customWidth="1"/>
    <col min="12546" max="12549" width="0" style="249" hidden="1" customWidth="1"/>
    <col min="12550" max="12550" width="5.7109375" style="249" bestFit="1" customWidth="1"/>
    <col min="12551" max="12556" width="6.28515625" style="249" bestFit="1" customWidth="1"/>
    <col min="12557" max="12557" width="7.140625" style="249" bestFit="1" customWidth="1"/>
    <col min="12558" max="12559" width="6.28515625" style="249" bestFit="1" customWidth="1"/>
    <col min="12560" max="12562" width="5.7109375" style="249" bestFit="1" customWidth="1"/>
    <col min="12563" max="12563" width="9.7109375" style="249" bestFit="1" customWidth="1"/>
    <col min="12564" max="12564" width="5.5703125" style="249" bestFit="1" customWidth="1"/>
    <col min="12565" max="12565" width="6.140625" style="249" bestFit="1" customWidth="1"/>
    <col min="12566" max="12567" width="11.42578125" style="249"/>
    <col min="12568" max="12568" width="21.85546875" style="249" customWidth="1"/>
    <col min="12569" max="12800" width="11.42578125" style="249"/>
    <col min="12801" max="12801" width="25.7109375" style="249" customWidth="1"/>
    <col min="12802" max="12805" width="0" style="249" hidden="1" customWidth="1"/>
    <col min="12806" max="12806" width="5.7109375" style="249" bestFit="1" customWidth="1"/>
    <col min="12807" max="12812" width="6.28515625" style="249" bestFit="1" customWidth="1"/>
    <col min="12813" max="12813" width="7.140625" style="249" bestFit="1" customWidth="1"/>
    <col min="12814" max="12815" width="6.28515625" style="249" bestFit="1" customWidth="1"/>
    <col min="12816" max="12818" width="5.7109375" style="249" bestFit="1" customWidth="1"/>
    <col min="12819" max="12819" width="9.7109375" style="249" bestFit="1" customWidth="1"/>
    <col min="12820" max="12820" width="5.5703125" style="249" bestFit="1" customWidth="1"/>
    <col min="12821" max="12821" width="6.140625" style="249" bestFit="1" customWidth="1"/>
    <col min="12822" max="12823" width="11.42578125" style="249"/>
    <col min="12824" max="12824" width="21.85546875" style="249" customWidth="1"/>
    <col min="12825" max="13056" width="11.42578125" style="249"/>
    <col min="13057" max="13057" width="25.7109375" style="249" customWidth="1"/>
    <col min="13058" max="13061" width="0" style="249" hidden="1" customWidth="1"/>
    <col min="13062" max="13062" width="5.7109375" style="249" bestFit="1" customWidth="1"/>
    <col min="13063" max="13068" width="6.28515625" style="249" bestFit="1" customWidth="1"/>
    <col min="13069" max="13069" width="7.140625" style="249" bestFit="1" customWidth="1"/>
    <col min="13070" max="13071" width="6.28515625" style="249" bestFit="1" customWidth="1"/>
    <col min="13072" max="13074" width="5.7109375" style="249" bestFit="1" customWidth="1"/>
    <col min="13075" max="13075" width="9.7109375" style="249" bestFit="1" customWidth="1"/>
    <col min="13076" max="13076" width="5.5703125" style="249" bestFit="1" customWidth="1"/>
    <col min="13077" max="13077" width="6.140625" style="249" bestFit="1" customWidth="1"/>
    <col min="13078" max="13079" width="11.42578125" style="249"/>
    <col min="13080" max="13080" width="21.85546875" style="249" customWidth="1"/>
    <col min="13081" max="13312" width="11.42578125" style="249"/>
    <col min="13313" max="13313" width="25.7109375" style="249" customWidth="1"/>
    <col min="13314" max="13317" width="0" style="249" hidden="1" customWidth="1"/>
    <col min="13318" max="13318" width="5.7109375" style="249" bestFit="1" customWidth="1"/>
    <col min="13319" max="13324" width="6.28515625" style="249" bestFit="1" customWidth="1"/>
    <col min="13325" max="13325" width="7.140625" style="249" bestFit="1" customWidth="1"/>
    <col min="13326" max="13327" width="6.28515625" style="249" bestFit="1" customWidth="1"/>
    <col min="13328" max="13330" width="5.7109375" style="249" bestFit="1" customWidth="1"/>
    <col min="13331" max="13331" width="9.7109375" style="249" bestFit="1" customWidth="1"/>
    <col min="13332" max="13332" width="5.5703125" style="249" bestFit="1" customWidth="1"/>
    <col min="13333" max="13333" width="6.140625" style="249" bestFit="1" customWidth="1"/>
    <col min="13334" max="13335" width="11.42578125" style="249"/>
    <col min="13336" max="13336" width="21.85546875" style="249" customWidth="1"/>
    <col min="13337" max="13568" width="11.42578125" style="249"/>
    <col min="13569" max="13569" width="25.7109375" style="249" customWidth="1"/>
    <col min="13570" max="13573" width="0" style="249" hidden="1" customWidth="1"/>
    <col min="13574" max="13574" width="5.7109375" style="249" bestFit="1" customWidth="1"/>
    <col min="13575" max="13580" width="6.28515625" style="249" bestFit="1" customWidth="1"/>
    <col min="13581" max="13581" width="7.140625" style="249" bestFit="1" customWidth="1"/>
    <col min="13582" max="13583" width="6.28515625" style="249" bestFit="1" customWidth="1"/>
    <col min="13584" max="13586" width="5.7109375" style="249" bestFit="1" customWidth="1"/>
    <col min="13587" max="13587" width="9.7109375" style="249" bestFit="1" customWidth="1"/>
    <col min="13588" max="13588" width="5.5703125" style="249" bestFit="1" customWidth="1"/>
    <col min="13589" max="13589" width="6.140625" style="249" bestFit="1" customWidth="1"/>
    <col min="13590" max="13591" width="11.42578125" style="249"/>
    <col min="13592" max="13592" width="21.85546875" style="249" customWidth="1"/>
    <col min="13593" max="13824" width="11.42578125" style="249"/>
    <col min="13825" max="13825" width="25.7109375" style="249" customWidth="1"/>
    <col min="13826" max="13829" width="0" style="249" hidden="1" customWidth="1"/>
    <col min="13830" max="13830" width="5.7109375" style="249" bestFit="1" customWidth="1"/>
    <col min="13831" max="13836" width="6.28515625" style="249" bestFit="1" customWidth="1"/>
    <col min="13837" max="13837" width="7.140625" style="249" bestFit="1" customWidth="1"/>
    <col min="13838" max="13839" width="6.28515625" style="249" bestFit="1" customWidth="1"/>
    <col min="13840" max="13842" width="5.7109375" style="249" bestFit="1" customWidth="1"/>
    <col min="13843" max="13843" width="9.7109375" style="249" bestFit="1" customWidth="1"/>
    <col min="13844" max="13844" width="5.5703125" style="249" bestFit="1" customWidth="1"/>
    <col min="13845" max="13845" width="6.140625" style="249" bestFit="1" customWidth="1"/>
    <col min="13846" max="13847" width="11.42578125" style="249"/>
    <col min="13848" max="13848" width="21.85546875" style="249" customWidth="1"/>
    <col min="13849" max="14080" width="11.42578125" style="249"/>
    <col min="14081" max="14081" width="25.7109375" style="249" customWidth="1"/>
    <col min="14082" max="14085" width="0" style="249" hidden="1" customWidth="1"/>
    <col min="14086" max="14086" width="5.7109375" style="249" bestFit="1" customWidth="1"/>
    <col min="14087" max="14092" width="6.28515625" style="249" bestFit="1" customWidth="1"/>
    <col min="14093" max="14093" width="7.140625" style="249" bestFit="1" customWidth="1"/>
    <col min="14094" max="14095" width="6.28515625" style="249" bestFit="1" customWidth="1"/>
    <col min="14096" max="14098" width="5.7109375" style="249" bestFit="1" customWidth="1"/>
    <col min="14099" max="14099" width="9.7109375" style="249" bestFit="1" customWidth="1"/>
    <col min="14100" max="14100" width="5.5703125" style="249" bestFit="1" customWidth="1"/>
    <col min="14101" max="14101" width="6.140625" style="249" bestFit="1" customWidth="1"/>
    <col min="14102" max="14103" width="11.42578125" style="249"/>
    <col min="14104" max="14104" width="21.85546875" style="249" customWidth="1"/>
    <col min="14105" max="14336" width="11.42578125" style="249"/>
    <col min="14337" max="14337" width="25.7109375" style="249" customWidth="1"/>
    <col min="14338" max="14341" width="0" style="249" hidden="1" customWidth="1"/>
    <col min="14342" max="14342" width="5.7109375" style="249" bestFit="1" customWidth="1"/>
    <col min="14343" max="14348" width="6.28515625" style="249" bestFit="1" customWidth="1"/>
    <col min="14349" max="14349" width="7.140625" style="249" bestFit="1" customWidth="1"/>
    <col min="14350" max="14351" width="6.28515625" style="249" bestFit="1" customWidth="1"/>
    <col min="14352" max="14354" width="5.7109375" style="249" bestFit="1" customWidth="1"/>
    <col min="14355" max="14355" width="9.7109375" style="249" bestFit="1" customWidth="1"/>
    <col min="14356" max="14356" width="5.5703125" style="249" bestFit="1" customWidth="1"/>
    <col min="14357" max="14357" width="6.140625" style="249" bestFit="1" customWidth="1"/>
    <col min="14358" max="14359" width="11.42578125" style="249"/>
    <col min="14360" max="14360" width="21.85546875" style="249" customWidth="1"/>
    <col min="14361" max="14592" width="11.42578125" style="249"/>
    <col min="14593" max="14593" width="25.7109375" style="249" customWidth="1"/>
    <col min="14594" max="14597" width="0" style="249" hidden="1" customWidth="1"/>
    <col min="14598" max="14598" width="5.7109375" style="249" bestFit="1" customWidth="1"/>
    <col min="14599" max="14604" width="6.28515625" style="249" bestFit="1" customWidth="1"/>
    <col min="14605" max="14605" width="7.140625" style="249" bestFit="1" customWidth="1"/>
    <col min="14606" max="14607" width="6.28515625" style="249" bestFit="1" customWidth="1"/>
    <col min="14608" max="14610" width="5.7109375" style="249" bestFit="1" customWidth="1"/>
    <col min="14611" max="14611" width="9.7109375" style="249" bestFit="1" customWidth="1"/>
    <col min="14612" max="14612" width="5.5703125" style="249" bestFit="1" customWidth="1"/>
    <col min="14613" max="14613" width="6.140625" style="249" bestFit="1" customWidth="1"/>
    <col min="14614" max="14615" width="11.42578125" style="249"/>
    <col min="14616" max="14616" width="21.85546875" style="249" customWidth="1"/>
    <col min="14617" max="14848" width="11.42578125" style="249"/>
    <col min="14849" max="14849" width="25.7109375" style="249" customWidth="1"/>
    <col min="14850" max="14853" width="0" style="249" hidden="1" customWidth="1"/>
    <col min="14854" max="14854" width="5.7109375" style="249" bestFit="1" customWidth="1"/>
    <col min="14855" max="14860" width="6.28515625" style="249" bestFit="1" customWidth="1"/>
    <col min="14861" max="14861" width="7.140625" style="249" bestFit="1" customWidth="1"/>
    <col min="14862" max="14863" width="6.28515625" style="249" bestFit="1" customWidth="1"/>
    <col min="14864" max="14866" width="5.7109375" style="249" bestFit="1" customWidth="1"/>
    <col min="14867" max="14867" width="9.7109375" style="249" bestFit="1" customWidth="1"/>
    <col min="14868" max="14868" width="5.5703125" style="249" bestFit="1" customWidth="1"/>
    <col min="14869" max="14869" width="6.140625" style="249" bestFit="1" customWidth="1"/>
    <col min="14870" max="14871" width="11.42578125" style="249"/>
    <col min="14872" max="14872" width="21.85546875" style="249" customWidth="1"/>
    <col min="14873" max="15104" width="11.42578125" style="249"/>
    <col min="15105" max="15105" width="25.7109375" style="249" customWidth="1"/>
    <col min="15106" max="15109" width="0" style="249" hidden="1" customWidth="1"/>
    <col min="15110" max="15110" width="5.7109375" style="249" bestFit="1" customWidth="1"/>
    <col min="15111" max="15116" width="6.28515625" style="249" bestFit="1" customWidth="1"/>
    <col min="15117" max="15117" width="7.140625" style="249" bestFit="1" customWidth="1"/>
    <col min="15118" max="15119" width="6.28515625" style="249" bestFit="1" customWidth="1"/>
    <col min="15120" max="15122" width="5.7109375" style="249" bestFit="1" customWidth="1"/>
    <col min="15123" max="15123" width="9.7109375" style="249" bestFit="1" customWidth="1"/>
    <col min="15124" max="15124" width="5.5703125" style="249" bestFit="1" customWidth="1"/>
    <col min="15125" max="15125" width="6.140625" style="249" bestFit="1" customWidth="1"/>
    <col min="15126" max="15127" width="11.42578125" style="249"/>
    <col min="15128" max="15128" width="21.85546875" style="249" customWidth="1"/>
    <col min="15129" max="15360" width="11.42578125" style="249"/>
    <col min="15361" max="15361" width="25.7109375" style="249" customWidth="1"/>
    <col min="15362" max="15365" width="0" style="249" hidden="1" customWidth="1"/>
    <col min="15366" max="15366" width="5.7109375" style="249" bestFit="1" customWidth="1"/>
    <col min="15367" max="15372" width="6.28515625" style="249" bestFit="1" customWidth="1"/>
    <col min="15373" max="15373" width="7.140625" style="249" bestFit="1" customWidth="1"/>
    <col min="15374" max="15375" width="6.28515625" style="249" bestFit="1" customWidth="1"/>
    <col min="15376" max="15378" width="5.7109375" style="249" bestFit="1" customWidth="1"/>
    <col min="15379" max="15379" width="9.7109375" style="249" bestFit="1" customWidth="1"/>
    <col min="15380" max="15380" width="5.5703125" style="249" bestFit="1" customWidth="1"/>
    <col min="15381" max="15381" width="6.140625" style="249" bestFit="1" customWidth="1"/>
    <col min="15382" max="15383" width="11.42578125" style="249"/>
    <col min="15384" max="15384" width="21.85546875" style="249" customWidth="1"/>
    <col min="15385" max="15616" width="11.42578125" style="249"/>
    <col min="15617" max="15617" width="25.7109375" style="249" customWidth="1"/>
    <col min="15618" max="15621" width="0" style="249" hidden="1" customWidth="1"/>
    <col min="15622" max="15622" width="5.7109375" style="249" bestFit="1" customWidth="1"/>
    <col min="15623" max="15628" width="6.28515625" style="249" bestFit="1" customWidth="1"/>
    <col min="15629" max="15629" width="7.140625" style="249" bestFit="1" customWidth="1"/>
    <col min="15630" max="15631" width="6.28515625" style="249" bestFit="1" customWidth="1"/>
    <col min="15632" max="15634" width="5.7109375" style="249" bestFit="1" customWidth="1"/>
    <col min="15635" max="15635" width="9.7109375" style="249" bestFit="1" customWidth="1"/>
    <col min="15636" max="15636" width="5.5703125" style="249" bestFit="1" customWidth="1"/>
    <col min="15637" max="15637" width="6.140625" style="249" bestFit="1" customWidth="1"/>
    <col min="15638" max="15639" width="11.42578125" style="249"/>
    <col min="15640" max="15640" width="21.85546875" style="249" customWidth="1"/>
    <col min="15641" max="15872" width="11.42578125" style="249"/>
    <col min="15873" max="15873" width="25.7109375" style="249" customWidth="1"/>
    <col min="15874" max="15877" width="0" style="249" hidden="1" customWidth="1"/>
    <col min="15878" max="15878" width="5.7109375" style="249" bestFit="1" customWidth="1"/>
    <col min="15879" max="15884" width="6.28515625" style="249" bestFit="1" customWidth="1"/>
    <col min="15885" max="15885" width="7.140625" style="249" bestFit="1" customWidth="1"/>
    <col min="15886" max="15887" width="6.28515625" style="249" bestFit="1" customWidth="1"/>
    <col min="15888" max="15890" width="5.7109375" style="249" bestFit="1" customWidth="1"/>
    <col min="15891" max="15891" width="9.7109375" style="249" bestFit="1" customWidth="1"/>
    <col min="15892" max="15892" width="5.5703125" style="249" bestFit="1" customWidth="1"/>
    <col min="15893" max="15893" width="6.140625" style="249" bestFit="1" customWidth="1"/>
    <col min="15894" max="15895" width="11.42578125" style="249"/>
    <col min="15896" max="15896" width="21.85546875" style="249" customWidth="1"/>
    <col min="15897" max="16128" width="11.42578125" style="249"/>
    <col min="16129" max="16129" width="25.7109375" style="249" customWidth="1"/>
    <col min="16130" max="16133" width="0" style="249" hidden="1" customWidth="1"/>
    <col min="16134" max="16134" width="5.7109375" style="249" bestFit="1" customWidth="1"/>
    <col min="16135" max="16140" width="6.28515625" style="249" bestFit="1" customWidth="1"/>
    <col min="16141" max="16141" width="7.140625" style="249" bestFit="1" customWidth="1"/>
    <col min="16142" max="16143" width="6.28515625" style="249" bestFit="1" customWidth="1"/>
    <col min="16144" max="16146" width="5.7109375" style="249" bestFit="1" customWidth="1"/>
    <col min="16147" max="16147" width="9.7109375" style="249" bestFit="1" customWidth="1"/>
    <col min="16148" max="16148" width="5.5703125" style="249" bestFit="1" customWidth="1"/>
    <col min="16149" max="16149" width="6.140625" style="249" bestFit="1" customWidth="1"/>
    <col min="16150" max="16151" width="11.42578125" style="249"/>
    <col min="16152" max="16152" width="21.85546875" style="249" customWidth="1"/>
    <col min="16153" max="16384" width="11.42578125" style="249"/>
  </cols>
  <sheetData>
    <row r="1" spans="1:25" x14ac:dyDescent="0.25">
      <c r="A1" s="778" t="s">
        <v>307</v>
      </c>
      <c r="B1" s="778"/>
      <c r="C1" s="778"/>
      <c r="D1" s="778"/>
      <c r="E1" s="778"/>
      <c r="F1" s="778"/>
      <c r="G1" s="778"/>
      <c r="H1" s="778"/>
      <c r="I1" s="778"/>
      <c r="J1" s="778"/>
      <c r="K1" s="778"/>
      <c r="L1" s="778"/>
      <c r="M1" s="778"/>
      <c r="N1" s="778"/>
      <c r="O1" s="778"/>
      <c r="P1" s="778"/>
      <c r="Q1" s="778"/>
      <c r="R1" s="778"/>
      <c r="S1" s="778"/>
      <c r="T1" s="778"/>
      <c r="U1" s="778"/>
      <c r="V1" s="778"/>
      <c r="W1" s="778"/>
      <c r="X1" s="721"/>
    </row>
    <row r="2" spans="1:25" ht="14.45" customHeight="1" x14ac:dyDescent="0.25">
      <c r="A2" s="250" t="s">
        <v>84</v>
      </c>
      <c r="B2" s="232"/>
      <c r="C2" s="232"/>
      <c r="D2" s="232"/>
      <c r="E2" s="232"/>
      <c r="F2" s="232"/>
      <c r="G2" s="251"/>
      <c r="H2" s="232"/>
      <c r="I2" s="251"/>
      <c r="J2" s="232"/>
      <c r="K2" s="251"/>
      <c r="L2" s="232"/>
      <c r="M2" s="251"/>
      <c r="N2" s="232"/>
      <c r="O2" s="251"/>
      <c r="P2" s="232"/>
      <c r="Q2" s="251"/>
      <c r="R2" s="232"/>
      <c r="S2" s="251"/>
      <c r="T2" s="232"/>
      <c r="U2" s="251"/>
      <c r="V2" s="251"/>
      <c r="W2" s="330"/>
    </row>
    <row r="3" spans="1:25" ht="33.75" x14ac:dyDescent="0.25">
      <c r="A3" s="264" t="s">
        <v>218</v>
      </c>
      <c r="B3" s="188">
        <v>1996</v>
      </c>
      <c r="C3" s="188">
        <v>1997</v>
      </c>
      <c r="D3" s="188">
        <v>1998</v>
      </c>
      <c r="E3" s="188">
        <v>1999</v>
      </c>
      <c r="F3" s="188">
        <v>2000</v>
      </c>
      <c r="G3" s="188">
        <v>2001</v>
      </c>
      <c r="H3" s="188">
        <v>2002</v>
      </c>
      <c r="I3" s="188">
        <v>2003</v>
      </c>
      <c r="J3" s="188">
        <v>2004</v>
      </c>
      <c r="K3" s="188">
        <v>2005</v>
      </c>
      <c r="L3" s="188">
        <v>2006</v>
      </c>
      <c r="M3" s="188">
        <v>2007</v>
      </c>
      <c r="N3" s="188">
        <v>2008</v>
      </c>
      <c r="O3" s="188">
        <v>2009</v>
      </c>
      <c r="P3" s="188">
        <v>2010</v>
      </c>
      <c r="Q3" s="188">
        <v>2011</v>
      </c>
      <c r="R3" s="188">
        <v>2012</v>
      </c>
      <c r="S3" s="188">
        <v>2013</v>
      </c>
      <c r="T3" s="331">
        <v>2014</v>
      </c>
      <c r="U3" s="332">
        <v>2015</v>
      </c>
      <c r="V3" s="332" t="s">
        <v>298</v>
      </c>
      <c r="W3" s="332" t="s">
        <v>299</v>
      </c>
      <c r="X3" s="253" t="s">
        <v>167</v>
      </c>
      <c r="Y3" s="341" t="s">
        <v>300</v>
      </c>
    </row>
    <row r="4" spans="1:25" ht="12.75" customHeight="1" x14ac:dyDescent="0.25">
      <c r="A4" s="255" t="s">
        <v>221</v>
      </c>
      <c r="B4" s="256">
        <v>0.29299999999999998</v>
      </c>
      <c r="C4" s="256">
        <v>0.317</v>
      </c>
      <c r="D4" s="256">
        <v>0.33800000000000002</v>
      </c>
      <c r="E4" s="256">
        <v>0.36799999999999999</v>
      </c>
      <c r="F4" s="256">
        <v>0.39797500000000002</v>
      </c>
      <c r="G4" s="256">
        <v>0.42887799999999998</v>
      </c>
      <c r="H4" s="256">
        <v>0.47188200000000002</v>
      </c>
      <c r="I4" s="256">
        <v>0.52200000000000002</v>
      </c>
      <c r="J4" s="256">
        <v>0.57099999999999995</v>
      </c>
      <c r="K4" s="256">
        <v>0.61899999999999999</v>
      </c>
      <c r="L4" s="256">
        <v>0.78322999999999998</v>
      </c>
      <c r="M4" s="256">
        <v>1.59581</v>
      </c>
      <c r="N4" s="256">
        <v>2.34606</v>
      </c>
      <c r="O4" s="256">
        <v>2.67883</v>
      </c>
      <c r="P4" s="256">
        <v>2.7824899999999997</v>
      </c>
      <c r="Q4" s="256">
        <v>2.8616799999999998</v>
      </c>
      <c r="R4" s="256">
        <v>2.9699141319800026</v>
      </c>
      <c r="S4" s="256">
        <v>3.0640597377000027</v>
      </c>
      <c r="T4" s="333">
        <v>3.18570149</v>
      </c>
      <c r="U4" s="333">
        <v>3.272359002</v>
      </c>
      <c r="V4" s="333" t="s">
        <v>301</v>
      </c>
      <c r="W4" s="333">
        <v>3.6980237902982918</v>
      </c>
      <c r="X4" s="257">
        <v>2.7202018608587064</v>
      </c>
      <c r="Y4" s="334">
        <v>15.914264595482198</v>
      </c>
    </row>
    <row r="5" spans="1:25" x14ac:dyDescent="0.25">
      <c r="A5" s="258" t="s">
        <v>222</v>
      </c>
      <c r="B5" s="51">
        <v>3.403</v>
      </c>
      <c r="C5" s="51">
        <v>3.532</v>
      </c>
      <c r="D5" s="51">
        <v>3.7320000000000002</v>
      </c>
      <c r="E5" s="51">
        <v>3.9830000000000001</v>
      </c>
      <c r="F5" s="51">
        <v>4.1829999999999998</v>
      </c>
      <c r="G5" s="51">
        <v>4.4740000000000002</v>
      </c>
      <c r="H5" s="51">
        <v>4.8220000000000001</v>
      </c>
      <c r="I5" s="51">
        <v>5.2069999999999999</v>
      </c>
      <c r="J5" s="51">
        <v>6.1312899999999999</v>
      </c>
      <c r="K5" s="51">
        <v>6.5552799999999998</v>
      </c>
      <c r="L5" s="51">
        <v>7.0688399999999998</v>
      </c>
      <c r="M5" s="51">
        <v>8.3327800000000014</v>
      </c>
      <c r="N5" s="51">
        <v>9.9277300000000004</v>
      </c>
      <c r="O5" s="51">
        <v>10.668799999999999</v>
      </c>
      <c r="P5" s="51">
        <v>10.95993</v>
      </c>
      <c r="Q5" s="51">
        <v>11.167339999999999</v>
      </c>
      <c r="R5" s="51">
        <v>11.537769137780012</v>
      </c>
      <c r="S5" s="51">
        <v>11.825795089419975</v>
      </c>
      <c r="T5" s="335">
        <v>12.148125701</v>
      </c>
      <c r="U5" s="335">
        <v>12.156726540999999</v>
      </c>
      <c r="V5" s="335" t="s">
        <v>303</v>
      </c>
      <c r="W5" s="335">
        <v>12.035156313014042</v>
      </c>
      <c r="X5" s="259">
        <v>7.5914130248772915</v>
      </c>
      <c r="Y5" s="336">
        <v>6.5713143113574679</v>
      </c>
    </row>
    <row r="6" spans="1:25" x14ac:dyDescent="0.25">
      <c r="A6" s="258" t="s">
        <v>223</v>
      </c>
      <c r="B6" s="51">
        <v>20.495999999999999</v>
      </c>
      <c r="C6" s="51">
        <v>21.401</v>
      </c>
      <c r="D6" s="51">
        <v>22.271000000000001</v>
      </c>
      <c r="E6" s="51">
        <v>22.518000000000001</v>
      </c>
      <c r="F6" s="51">
        <v>23.327000000000002</v>
      </c>
      <c r="G6" s="51">
        <v>24.22</v>
      </c>
      <c r="H6" s="51">
        <v>25.396999999999998</v>
      </c>
      <c r="I6" s="51">
        <v>25.998999999999999</v>
      </c>
      <c r="J6" s="51">
        <v>26.852</v>
      </c>
      <c r="K6" s="51">
        <v>27.898</v>
      </c>
      <c r="L6" s="51">
        <v>29</v>
      </c>
      <c r="M6" s="51">
        <v>30.382000000000001</v>
      </c>
      <c r="N6" s="51">
        <v>31.247340000001149</v>
      </c>
      <c r="O6" s="51">
        <v>31.95</v>
      </c>
      <c r="P6" s="51">
        <v>32.605210000000717</v>
      </c>
      <c r="Q6" s="51">
        <v>33.200630000000658</v>
      </c>
      <c r="R6" s="51">
        <v>34.119825407819448</v>
      </c>
      <c r="S6" s="51">
        <v>35.014060763340524</v>
      </c>
      <c r="T6" s="335">
        <v>36.428662633000002</v>
      </c>
      <c r="U6" s="335">
        <v>36.935499754890017</v>
      </c>
      <c r="V6" s="335">
        <v>36.925785627000003</v>
      </c>
      <c r="W6" s="335" t="s">
        <v>216</v>
      </c>
      <c r="X6" s="259">
        <v>2.9691972127207533</v>
      </c>
      <c r="Y6" s="336">
        <v>2.7356108913826338</v>
      </c>
    </row>
    <row r="7" spans="1:25" ht="15.75" customHeight="1" x14ac:dyDescent="0.25">
      <c r="A7" s="258" t="s">
        <v>224</v>
      </c>
      <c r="B7" s="51">
        <v>1.22</v>
      </c>
      <c r="C7" s="51">
        <v>1.37</v>
      </c>
      <c r="D7" s="51">
        <v>1.5</v>
      </c>
      <c r="E7" s="51">
        <v>1.56</v>
      </c>
      <c r="F7" s="51">
        <v>1.5944059947527049</v>
      </c>
      <c r="G7" s="51">
        <v>1.8540492865211302</v>
      </c>
      <c r="H7" s="51">
        <v>2.2928027919999998</v>
      </c>
      <c r="I7" s="51">
        <v>2.815251108</v>
      </c>
      <c r="J7" s="51">
        <v>3.0670000000000002</v>
      </c>
      <c r="K7" s="51">
        <v>3.4969999999999999</v>
      </c>
      <c r="L7" s="51">
        <v>3.8490000000000002</v>
      </c>
      <c r="M7" s="51">
        <v>4.1980000000000004</v>
      </c>
      <c r="N7" s="51">
        <v>4.5141500000000123</v>
      </c>
      <c r="O7" s="51">
        <v>5</v>
      </c>
      <c r="P7" s="51">
        <v>5.3886000000000074</v>
      </c>
      <c r="Q7" s="51">
        <v>5.7681100000000125</v>
      </c>
      <c r="R7" s="51">
        <v>6.2686546208400209</v>
      </c>
      <c r="S7" s="51">
        <v>6.7244730984299421</v>
      </c>
      <c r="T7" s="335">
        <v>7.2130181220000003</v>
      </c>
      <c r="U7" s="335">
        <v>7.7542872349999996</v>
      </c>
      <c r="V7" s="335">
        <v>8.2813937810000002</v>
      </c>
      <c r="W7" s="335" t="s">
        <v>216</v>
      </c>
      <c r="X7" s="259">
        <v>8.3611461898744679</v>
      </c>
      <c r="Y7" s="336">
        <v>8.6538450646457044</v>
      </c>
    </row>
    <row r="8" spans="1:25" ht="47.25" customHeight="1" x14ac:dyDescent="0.25">
      <c r="A8" s="268" t="s">
        <v>233</v>
      </c>
      <c r="B8" s="269">
        <v>25.41</v>
      </c>
      <c r="C8" s="269">
        <v>26.62</v>
      </c>
      <c r="D8" s="269">
        <v>27.84</v>
      </c>
      <c r="E8" s="269">
        <v>28.43</v>
      </c>
      <c r="F8" s="269">
        <v>29.502380994752706</v>
      </c>
      <c r="G8" s="269">
        <v>30.976927286521132</v>
      </c>
      <c r="H8" s="269">
        <v>32.983684791999998</v>
      </c>
      <c r="I8" s="269">
        <v>34.543251108</v>
      </c>
      <c r="J8" s="269">
        <v>36.621290000000002</v>
      </c>
      <c r="K8" s="269">
        <v>38.569279999999999</v>
      </c>
      <c r="L8" s="269">
        <v>40.700000000000003</v>
      </c>
      <c r="M8" s="269">
        <v>44.508589999999998</v>
      </c>
      <c r="N8" s="269">
        <v>48.035280000001165</v>
      </c>
      <c r="O8" s="269">
        <v>50.3</v>
      </c>
      <c r="P8" s="269">
        <v>51.74</v>
      </c>
      <c r="Q8" s="269">
        <v>52.997760000000667</v>
      </c>
      <c r="R8" s="269">
        <v>54.896163298419488</v>
      </c>
      <c r="S8" s="269">
        <v>56.628388688890439</v>
      </c>
      <c r="T8" s="338">
        <v>58.975507946460006</v>
      </c>
      <c r="U8" s="338">
        <v>60.118870141180004</v>
      </c>
      <c r="V8" s="338">
        <v>60.675306286859993</v>
      </c>
      <c r="W8" s="338" t="s">
        <v>216</v>
      </c>
      <c r="X8" s="270">
        <v>4.7254547858525786</v>
      </c>
      <c r="Y8" s="270">
        <v>4.4285231041500062</v>
      </c>
    </row>
    <row r="9" spans="1:25" ht="48" customHeight="1" x14ac:dyDescent="0.25">
      <c r="A9" s="260" t="s">
        <v>226</v>
      </c>
      <c r="B9" s="261">
        <v>121.79151987096716</v>
      </c>
      <c r="C9" s="261">
        <v>123.36174474851248</v>
      </c>
      <c r="D9" s="261">
        <v>127.26818521759802</v>
      </c>
      <c r="E9" s="261">
        <v>132.04679796995995</v>
      </c>
      <c r="F9" s="261">
        <v>133.77214347730109</v>
      </c>
      <c r="G9" s="261">
        <v>138.45151843334358</v>
      </c>
      <c r="H9" s="261">
        <v>145.35105554099999</v>
      </c>
      <c r="I9" s="261">
        <v>151.18817331099999</v>
      </c>
      <c r="J9" s="261">
        <v>167.0110240031859</v>
      </c>
      <c r="K9" s="261">
        <v>177.78701000000001</v>
      </c>
      <c r="L9" s="261">
        <v>187.56649948560971</v>
      </c>
      <c r="M9" s="261">
        <v>200.59</v>
      </c>
      <c r="N9" s="261">
        <v>206.82</v>
      </c>
      <c r="O9" s="261">
        <v>214.23</v>
      </c>
      <c r="P9" s="261">
        <v>212.82</v>
      </c>
      <c r="Q9" s="261">
        <v>219.38458938818314</v>
      </c>
      <c r="R9" s="261">
        <v>226.37361770651086</v>
      </c>
      <c r="S9" s="261">
        <v>234.30223716950721</v>
      </c>
      <c r="T9" s="342">
        <v>230.49879725848999</v>
      </c>
      <c r="U9" s="342">
        <v>228.98176640372</v>
      </c>
      <c r="V9" s="342">
        <v>227.30966312528997</v>
      </c>
      <c r="W9" s="342" t="s">
        <v>216</v>
      </c>
      <c r="X9" s="262">
        <v>3.7144479558145038</v>
      </c>
      <c r="Y9" s="343">
        <v>3.1865477961895206</v>
      </c>
    </row>
    <row r="11" spans="1:25" x14ac:dyDescent="0.25">
      <c r="A11" s="691" t="s">
        <v>227</v>
      </c>
      <c r="B11" s="691"/>
      <c r="C11" s="691"/>
      <c r="D11" s="691"/>
      <c r="E11" s="691"/>
      <c r="F11" s="691"/>
      <c r="G11" s="691"/>
      <c r="H11" s="691"/>
    </row>
    <row r="12" spans="1:25" x14ac:dyDescent="0.25">
      <c r="A12" s="776" t="s">
        <v>228</v>
      </c>
      <c r="B12" s="776"/>
      <c r="C12" s="776"/>
      <c r="D12" s="776"/>
      <c r="E12" s="776"/>
      <c r="F12" s="776"/>
      <c r="G12" s="776"/>
      <c r="H12" s="776"/>
    </row>
    <row r="13" spans="1:25" x14ac:dyDescent="0.25">
      <c r="A13" s="777" t="s">
        <v>313</v>
      </c>
      <c r="B13" s="777"/>
      <c r="C13" s="777"/>
      <c r="D13" s="777"/>
      <c r="E13" s="777"/>
      <c r="F13" s="777"/>
      <c r="G13" s="777"/>
      <c r="H13" s="777"/>
    </row>
    <row r="14" spans="1:25" x14ac:dyDescent="0.25">
      <c r="A14" s="344" t="s">
        <v>314</v>
      </c>
      <c r="B14" s="345"/>
      <c r="C14" s="345"/>
      <c r="D14" s="345"/>
      <c r="E14" s="345"/>
      <c r="F14" s="345"/>
      <c r="G14" s="345"/>
      <c r="H14" s="345"/>
    </row>
    <row r="15" spans="1:25" x14ac:dyDescent="0.25">
      <c r="A15" s="344" t="s">
        <v>315</v>
      </c>
      <c r="B15" s="345"/>
      <c r="C15" s="345"/>
      <c r="D15" s="345"/>
      <c r="E15" s="345"/>
      <c r="F15" s="345"/>
      <c r="G15" s="345"/>
      <c r="H15" s="345"/>
    </row>
    <row r="16" spans="1:25" x14ac:dyDescent="0.25">
      <c r="A16" s="344" t="s">
        <v>316</v>
      </c>
      <c r="B16" s="345"/>
      <c r="C16" s="345"/>
      <c r="D16" s="345"/>
      <c r="E16" s="345"/>
      <c r="F16" s="345"/>
      <c r="G16" s="345"/>
      <c r="H16" s="345"/>
    </row>
    <row r="17" spans="1:8" x14ac:dyDescent="0.25">
      <c r="A17" s="692" t="s">
        <v>229</v>
      </c>
      <c r="B17" s="692"/>
      <c r="C17" s="692"/>
      <c r="D17" s="692"/>
      <c r="E17" s="692"/>
      <c r="F17" s="692"/>
      <c r="G17" s="692"/>
      <c r="H17" s="692"/>
    </row>
    <row r="18" spans="1:8" x14ac:dyDescent="0.25">
      <c r="A18" s="777" t="s">
        <v>230</v>
      </c>
      <c r="B18" s="777"/>
      <c r="C18" s="777"/>
      <c r="D18" s="777"/>
      <c r="E18" s="777"/>
      <c r="F18" s="777"/>
      <c r="G18" s="777"/>
      <c r="H18" s="777"/>
    </row>
    <row r="19" spans="1:8" x14ac:dyDescent="0.25">
      <c r="A19" s="692" t="s">
        <v>231</v>
      </c>
      <c r="B19" s="692"/>
      <c r="C19" s="692"/>
      <c r="D19" s="692"/>
      <c r="E19" s="692"/>
      <c r="F19" s="692"/>
      <c r="G19" s="692"/>
      <c r="H19" s="692"/>
    </row>
    <row r="20" spans="1:8" x14ac:dyDescent="0.25">
      <c r="A20" s="692" t="s">
        <v>317</v>
      </c>
      <c r="B20" s="692"/>
      <c r="C20" s="692"/>
      <c r="D20" s="692"/>
      <c r="E20" s="692"/>
      <c r="F20" s="692"/>
      <c r="G20" s="692"/>
      <c r="H20" s="692"/>
    </row>
    <row r="21" spans="1:8" ht="34.5" customHeight="1" x14ac:dyDescent="0.25">
      <c r="A21" s="692" t="s">
        <v>318</v>
      </c>
      <c r="B21" s="692"/>
      <c r="C21" s="692"/>
      <c r="D21" s="692"/>
      <c r="E21" s="692"/>
      <c r="F21" s="692"/>
      <c r="G21" s="692"/>
      <c r="H21" s="692"/>
    </row>
  </sheetData>
  <mergeCells count="9">
    <mergeCell ref="A1:X1"/>
    <mergeCell ref="A11:H11"/>
    <mergeCell ref="A21:H21"/>
    <mergeCell ref="A12:H12"/>
    <mergeCell ref="A13:H13"/>
    <mergeCell ref="A17:H17"/>
    <mergeCell ref="A18:H18"/>
    <mergeCell ref="A19:H19"/>
    <mergeCell ref="A20:H20"/>
  </mergeCell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Y26"/>
  <sheetViews>
    <sheetView workbookViewId="0">
      <pane xSplit="1" ySplit="3" topLeftCell="K4" activePane="bottomRight" state="frozen"/>
      <selection sqref="A1:XFD1048576"/>
      <selection pane="topRight" sqref="A1:XFD1048576"/>
      <selection pane="bottomLeft" sqref="A1:XFD1048576"/>
      <selection pane="bottomRight" activeCell="M28" sqref="M28"/>
    </sheetView>
  </sheetViews>
  <sheetFormatPr baseColWidth="10" defaultColWidth="12.7109375" defaultRowHeight="15" x14ac:dyDescent="0.25"/>
  <cols>
    <col min="1" max="1" width="40.7109375" style="249" customWidth="1"/>
    <col min="2" max="22" width="12.7109375" style="249"/>
    <col min="23" max="23" width="12.7109375" style="252"/>
    <col min="24" max="16384" width="12.7109375" style="249"/>
  </cols>
  <sheetData>
    <row r="1" spans="1:25" x14ac:dyDescent="0.25">
      <c r="A1" s="778" t="s">
        <v>307</v>
      </c>
      <c r="B1" s="778"/>
      <c r="C1" s="778"/>
      <c r="D1" s="778"/>
      <c r="E1" s="778"/>
      <c r="F1" s="778"/>
      <c r="G1" s="778"/>
      <c r="H1" s="778"/>
      <c r="I1" s="778"/>
      <c r="J1" s="778"/>
      <c r="K1" s="778"/>
      <c r="L1" s="778"/>
      <c r="M1" s="778"/>
      <c r="N1" s="778"/>
      <c r="O1" s="778"/>
      <c r="P1" s="778"/>
      <c r="Q1" s="778"/>
      <c r="R1" s="778"/>
      <c r="S1" s="778"/>
      <c r="T1" s="778"/>
      <c r="U1" s="778"/>
      <c r="V1" s="778"/>
      <c r="W1" s="721"/>
    </row>
    <row r="2" spans="1:25" ht="14.45" customHeight="1" x14ac:dyDescent="0.25">
      <c r="A2" s="250" t="s">
        <v>84</v>
      </c>
      <c r="B2" s="232"/>
      <c r="C2" s="232"/>
      <c r="D2" s="232"/>
      <c r="E2" s="232"/>
      <c r="F2" s="232"/>
      <c r="G2" s="251"/>
      <c r="H2" s="232"/>
      <c r="I2" s="251"/>
      <c r="J2" s="232"/>
      <c r="K2" s="251"/>
      <c r="L2" s="232"/>
      <c r="M2" s="251"/>
      <c r="N2" s="232"/>
      <c r="O2" s="251"/>
      <c r="P2" s="232"/>
      <c r="Q2" s="251"/>
      <c r="R2" s="232"/>
      <c r="S2" s="251"/>
      <c r="T2" s="232"/>
      <c r="U2" s="251"/>
      <c r="V2" s="251"/>
    </row>
    <row r="3" spans="1:25" ht="56.25" x14ac:dyDescent="0.25">
      <c r="A3" s="264" t="s">
        <v>218</v>
      </c>
      <c r="B3" s="188">
        <v>1996</v>
      </c>
      <c r="C3" s="188">
        <v>1997</v>
      </c>
      <c r="D3" s="188">
        <v>1998</v>
      </c>
      <c r="E3" s="188">
        <v>1999</v>
      </c>
      <c r="F3" s="188">
        <v>2000</v>
      </c>
      <c r="G3" s="188">
        <v>2001</v>
      </c>
      <c r="H3" s="188">
        <v>2002</v>
      </c>
      <c r="I3" s="188">
        <v>2003</v>
      </c>
      <c r="J3" s="188">
        <v>2004</v>
      </c>
      <c r="K3" s="188">
        <v>2005</v>
      </c>
      <c r="L3" s="188">
        <v>2006</v>
      </c>
      <c r="M3" s="188">
        <v>2007</v>
      </c>
      <c r="N3" s="188">
        <v>2008</v>
      </c>
      <c r="O3" s="188">
        <v>2009</v>
      </c>
      <c r="P3" s="188">
        <v>2010</v>
      </c>
      <c r="Q3" s="188">
        <v>2011</v>
      </c>
      <c r="R3" s="188">
        <v>2012</v>
      </c>
      <c r="S3" s="188">
        <v>2013</v>
      </c>
      <c r="T3" s="188">
        <v>2014</v>
      </c>
      <c r="U3" s="332">
        <v>2015</v>
      </c>
      <c r="V3" s="332" t="s">
        <v>298</v>
      </c>
      <c r="W3" s="332" t="s">
        <v>299</v>
      </c>
      <c r="X3" s="341" t="s">
        <v>167</v>
      </c>
      <c r="Y3" s="341" t="s">
        <v>300</v>
      </c>
    </row>
    <row r="4" spans="1:25" ht="12.75" customHeight="1" x14ac:dyDescent="0.25">
      <c r="A4" s="255" t="s">
        <v>221</v>
      </c>
      <c r="B4" s="256">
        <v>0.29299999999999998</v>
      </c>
      <c r="C4" s="256">
        <v>0.317</v>
      </c>
      <c r="D4" s="256">
        <v>0.33800000000000002</v>
      </c>
      <c r="E4" s="256">
        <v>0.36799999999999999</v>
      </c>
      <c r="F4" s="256">
        <v>0.39797500000000002</v>
      </c>
      <c r="G4" s="256">
        <v>0.42887799999999998</v>
      </c>
      <c r="H4" s="256">
        <v>0.47188200000000002</v>
      </c>
      <c r="I4" s="256">
        <v>0.52200000000000002</v>
      </c>
      <c r="J4" s="256">
        <v>0.57099999999999995</v>
      </c>
      <c r="K4" s="256">
        <v>0.61899999999999999</v>
      </c>
      <c r="L4" s="256">
        <v>0.78322999999999998</v>
      </c>
      <c r="M4" s="256">
        <v>1.59581</v>
      </c>
      <c r="N4" s="256">
        <v>2.34606</v>
      </c>
      <c r="O4" s="256">
        <v>2.67883</v>
      </c>
      <c r="P4" s="256">
        <v>2.7824899999999997</v>
      </c>
      <c r="Q4" s="256">
        <v>2.8616799999999998</v>
      </c>
      <c r="R4" s="256">
        <v>2.9699141319800026</v>
      </c>
      <c r="S4" s="256">
        <v>3.0640597377000027</v>
      </c>
      <c r="T4" s="256">
        <v>3.18570149028</v>
      </c>
      <c r="U4" s="333">
        <v>3.272359002</v>
      </c>
      <c r="V4" s="333" t="s">
        <v>301</v>
      </c>
      <c r="W4" s="333">
        <v>3.6980237902982918</v>
      </c>
      <c r="X4" s="334">
        <v>2.7202018608587064</v>
      </c>
      <c r="Y4" s="334">
        <v>15.914264595482198</v>
      </c>
    </row>
    <row r="5" spans="1:25" x14ac:dyDescent="0.25">
      <c r="A5" s="258" t="s">
        <v>232</v>
      </c>
      <c r="B5" s="259"/>
      <c r="C5" s="259">
        <v>8.191126279863493</v>
      </c>
      <c r="D5" s="259">
        <v>6.6246056782334417</v>
      </c>
      <c r="E5" s="259">
        <v>8.875739644970416</v>
      </c>
      <c r="F5" s="259">
        <v>8.1453804347826129</v>
      </c>
      <c r="G5" s="259">
        <v>7.765060619385622</v>
      </c>
      <c r="H5" s="259">
        <v>10.027093952126265</v>
      </c>
      <c r="I5" s="259">
        <v>10.620875557872523</v>
      </c>
      <c r="J5" s="259">
        <v>9.3869731800766196</v>
      </c>
      <c r="K5" s="259">
        <v>8.4063047285464201</v>
      </c>
      <c r="L5" s="259">
        <v>26.531502423263319</v>
      </c>
      <c r="M5" s="259">
        <v>103.74730283569322</v>
      </c>
      <c r="N5" s="259">
        <v>47.013742237484422</v>
      </c>
      <c r="O5" s="259">
        <v>14.1842067125308</v>
      </c>
      <c r="P5" s="259">
        <v>3.8695997879671262</v>
      </c>
      <c r="Q5" s="259">
        <v>2.8460120252004506</v>
      </c>
      <c r="R5" s="259">
        <v>3.782188503955819</v>
      </c>
      <c r="S5" s="259">
        <v>3.1699773642019258</v>
      </c>
      <c r="T5" s="259">
        <v>3.9699536886740328</v>
      </c>
      <c r="U5" s="336">
        <f>100*(U4/T4-1)</f>
        <v>2.7202018765538405</v>
      </c>
      <c r="V5" s="346" t="s">
        <v>302</v>
      </c>
      <c r="W5" s="336">
        <v>3.8239999999999998</v>
      </c>
      <c r="X5" s="346">
        <v>-10.7304385823769</v>
      </c>
      <c r="Y5" s="346"/>
    </row>
    <row r="6" spans="1:25" x14ac:dyDescent="0.25">
      <c r="A6" s="258" t="s">
        <v>222</v>
      </c>
      <c r="B6" s="51">
        <v>3.403</v>
      </c>
      <c r="C6" s="51">
        <v>3.532</v>
      </c>
      <c r="D6" s="51">
        <v>3.7320000000000002</v>
      </c>
      <c r="E6" s="51">
        <v>3.9830000000000001</v>
      </c>
      <c r="F6" s="51">
        <v>4.1829999999999998</v>
      </c>
      <c r="G6" s="51">
        <v>4.4740000000000002</v>
      </c>
      <c r="H6" s="51">
        <v>4.8220000000000001</v>
      </c>
      <c r="I6" s="51">
        <v>5.2069999999999999</v>
      </c>
      <c r="J6" s="51">
        <v>6.1312899999999999</v>
      </c>
      <c r="K6" s="51">
        <v>6.5552799999999998</v>
      </c>
      <c r="L6" s="51">
        <v>7.0688399999999998</v>
      </c>
      <c r="M6" s="51">
        <v>8.3327800000000014</v>
      </c>
      <c r="N6" s="51">
        <v>9.9277300000000004</v>
      </c>
      <c r="O6" s="51">
        <v>10.668799999999999</v>
      </c>
      <c r="P6" s="51">
        <v>10.95993</v>
      </c>
      <c r="Q6" s="51">
        <v>11.167339999999999</v>
      </c>
      <c r="R6" s="51">
        <v>11.537769137780012</v>
      </c>
      <c r="S6" s="51">
        <v>11.825795089419975</v>
      </c>
      <c r="T6" s="51">
        <v>12.14812570118</v>
      </c>
      <c r="U6" s="335">
        <v>12.156726540999999</v>
      </c>
      <c r="V6" s="335" t="s">
        <v>303</v>
      </c>
      <c r="W6" s="335">
        <v>12.035156313014042</v>
      </c>
      <c r="X6" s="336">
        <v>7.5914130248772915</v>
      </c>
      <c r="Y6" s="336">
        <v>6.5713143113574679</v>
      </c>
    </row>
    <row r="7" spans="1:25" x14ac:dyDescent="0.25">
      <c r="A7" s="258" t="s">
        <v>232</v>
      </c>
      <c r="B7" s="259"/>
      <c r="C7" s="259">
        <v>3.7907728474875002</v>
      </c>
      <c r="D7" s="259">
        <v>5.6625141562854031</v>
      </c>
      <c r="E7" s="259">
        <v>6.7256162915326767</v>
      </c>
      <c r="F7" s="259">
        <v>5.0213406979663588</v>
      </c>
      <c r="G7" s="259">
        <v>6.9567296198900452</v>
      </c>
      <c r="H7" s="259">
        <v>7.7782744747429522</v>
      </c>
      <c r="I7" s="259">
        <v>7.9842389050186702</v>
      </c>
      <c r="J7" s="259">
        <v>17.750912233531778</v>
      </c>
      <c r="K7" s="259">
        <v>6.9151842434463262</v>
      </c>
      <c r="L7" s="259">
        <v>7.8342954076713767</v>
      </c>
      <c r="M7" s="259">
        <v>17.880444316182032</v>
      </c>
      <c r="N7" s="259">
        <v>19.140670940550429</v>
      </c>
      <c r="O7" s="259">
        <v>7.4646470038971513</v>
      </c>
      <c r="P7" s="259">
        <v>2.7287979904019322</v>
      </c>
      <c r="Q7" s="259">
        <v>1.8924390940453062</v>
      </c>
      <c r="R7" s="259">
        <v>3.3170758459938776</v>
      </c>
      <c r="S7" s="259">
        <v>2.4963747168144756</v>
      </c>
      <c r="T7" s="259">
        <v>2.7256570008421743</v>
      </c>
      <c r="U7" s="336" t="s">
        <v>304</v>
      </c>
      <c r="V7" s="346" t="s">
        <v>305</v>
      </c>
      <c r="W7" s="336">
        <v>1.0822228388238899</v>
      </c>
      <c r="X7" s="346">
        <v>-7.4925376613406698</v>
      </c>
      <c r="Y7" s="346"/>
    </row>
    <row r="8" spans="1:25" x14ac:dyDescent="0.25">
      <c r="A8" s="258" t="s">
        <v>223</v>
      </c>
      <c r="B8" s="51">
        <v>20.495999999999999</v>
      </c>
      <c r="C8" s="51">
        <v>21.401</v>
      </c>
      <c r="D8" s="51">
        <v>22.271000000000001</v>
      </c>
      <c r="E8" s="51">
        <v>22.518000000000001</v>
      </c>
      <c r="F8" s="51">
        <v>23.327000000000002</v>
      </c>
      <c r="G8" s="51">
        <v>24.22</v>
      </c>
      <c r="H8" s="51">
        <v>25.396999999999998</v>
      </c>
      <c r="I8" s="51">
        <v>25.998999999999999</v>
      </c>
      <c r="J8" s="51">
        <v>26.852</v>
      </c>
      <c r="K8" s="51">
        <v>27.898</v>
      </c>
      <c r="L8" s="51">
        <v>29</v>
      </c>
      <c r="M8" s="51">
        <v>30.382000000000001</v>
      </c>
      <c r="N8" s="51">
        <v>31.247340000001149</v>
      </c>
      <c r="O8" s="51">
        <v>31.95</v>
      </c>
      <c r="P8" s="51">
        <v>32.605210000000717</v>
      </c>
      <c r="Q8" s="51">
        <v>33.200630000000658</v>
      </c>
      <c r="R8" s="51">
        <v>34.119825407819448</v>
      </c>
      <c r="S8" s="51">
        <v>35.014060763340524</v>
      </c>
      <c r="T8" s="51">
        <v>36.428662633000002</v>
      </c>
      <c r="U8" s="335">
        <v>36.935499754890017</v>
      </c>
      <c r="V8" s="335">
        <v>36.925785627000003</v>
      </c>
      <c r="W8" s="335" t="s">
        <v>216</v>
      </c>
      <c r="X8" s="336">
        <v>2.9691972127207533</v>
      </c>
      <c r="Y8" s="336">
        <v>2.7356108913826338</v>
      </c>
    </row>
    <row r="9" spans="1:25" x14ac:dyDescent="0.25">
      <c r="A9" s="258" t="s">
        <v>232</v>
      </c>
      <c r="B9" s="259"/>
      <c r="C9" s="259">
        <v>4.4154957064793221</v>
      </c>
      <c r="D9" s="259">
        <v>4.0652305967010971</v>
      </c>
      <c r="E9" s="259">
        <v>1.1090656010057875</v>
      </c>
      <c r="F9" s="259">
        <v>3.592681410427212</v>
      </c>
      <c r="G9" s="259">
        <v>3.8281819350966639</v>
      </c>
      <c r="H9" s="259">
        <v>4.8596201486374779</v>
      </c>
      <c r="I9" s="259">
        <v>2.3703587037839036</v>
      </c>
      <c r="J9" s="259">
        <v>3.2808954190545858</v>
      </c>
      <c r="K9" s="259">
        <v>3.8954267838522183</v>
      </c>
      <c r="L9" s="259">
        <v>3.9501039501039559</v>
      </c>
      <c r="M9" s="259">
        <v>4.7655172413793245</v>
      </c>
      <c r="N9" s="259">
        <v>2.848199591867373</v>
      </c>
      <c r="O9" s="259">
        <v>2.2487034096304592</v>
      </c>
      <c r="P9" s="259">
        <v>2.0507355242588954</v>
      </c>
      <c r="Q9" s="259">
        <v>1.8261498699132073</v>
      </c>
      <c r="R9" s="259">
        <v>2.7686083300791919</v>
      </c>
      <c r="S9" s="259">
        <v>2.6208673251772785</v>
      </c>
      <c r="T9" s="259">
        <v>4.0400965749752604</v>
      </c>
      <c r="U9" s="336">
        <f>100*(U8/T8-1)</f>
        <v>1.3913141061370871</v>
      </c>
      <c r="V9" s="336">
        <f>100*(V8/U8-1)</f>
        <v>-2.630024760590377E-2</v>
      </c>
      <c r="W9" s="336" t="s">
        <v>216</v>
      </c>
      <c r="X9" s="346">
        <v>-4.3420314504780677</v>
      </c>
      <c r="Y9" s="346"/>
    </row>
    <row r="10" spans="1:25" ht="15.75" customHeight="1" x14ac:dyDescent="0.25">
      <c r="A10" s="258" t="s">
        <v>224</v>
      </c>
      <c r="B10" s="51">
        <v>1.22</v>
      </c>
      <c r="C10" s="51">
        <v>1.37</v>
      </c>
      <c r="D10" s="51">
        <v>1.5</v>
      </c>
      <c r="E10" s="51">
        <v>1.56</v>
      </c>
      <c r="F10" s="51">
        <v>1.5944059947527049</v>
      </c>
      <c r="G10" s="51">
        <v>1.8540492865211302</v>
      </c>
      <c r="H10" s="51">
        <v>2.2928027919999998</v>
      </c>
      <c r="I10" s="51">
        <v>2.815251108</v>
      </c>
      <c r="J10" s="51">
        <v>3.0670000000000002</v>
      </c>
      <c r="K10" s="51">
        <v>3.4969999999999999</v>
      </c>
      <c r="L10" s="51">
        <v>3.8490000000000002</v>
      </c>
      <c r="M10" s="51">
        <v>4.1980000000000004</v>
      </c>
      <c r="N10" s="51">
        <v>4.5141500000000123</v>
      </c>
      <c r="O10" s="51">
        <v>5</v>
      </c>
      <c r="P10" s="51">
        <v>5.3886000000000074</v>
      </c>
      <c r="Q10" s="51">
        <v>5.7681100000000125</v>
      </c>
      <c r="R10" s="51">
        <v>6.2686546208400209</v>
      </c>
      <c r="S10" s="51">
        <v>6.7244730984299421</v>
      </c>
      <c r="T10" s="51">
        <v>7.2130181223900003</v>
      </c>
      <c r="U10" s="335">
        <v>7.7542872349999996</v>
      </c>
      <c r="V10" s="335">
        <v>8.2813937810000002</v>
      </c>
      <c r="W10" s="335" t="s">
        <v>216</v>
      </c>
      <c r="X10" s="336">
        <v>8.3611461898744679</v>
      </c>
      <c r="Y10" s="336">
        <v>8.6538450646457044</v>
      </c>
    </row>
    <row r="11" spans="1:25" ht="15.75" customHeight="1" x14ac:dyDescent="0.25">
      <c r="A11" s="265" t="s">
        <v>232</v>
      </c>
      <c r="B11" s="266"/>
      <c r="C11" s="266">
        <v>12.295081967213118</v>
      </c>
      <c r="D11" s="266">
        <v>9.4890510948905096</v>
      </c>
      <c r="E11" s="266">
        <v>4.0000000000000036</v>
      </c>
      <c r="F11" s="266">
        <v>2.2055124841477536</v>
      </c>
      <c r="G11" s="266">
        <v>16.284640964906583</v>
      </c>
      <c r="H11" s="266">
        <v>23.664608523009136</v>
      </c>
      <c r="I11" s="266">
        <v>22.786448002545878</v>
      </c>
      <c r="J11" s="266">
        <v>8.9423245864148413</v>
      </c>
      <c r="K11" s="266">
        <v>14.020215194000652</v>
      </c>
      <c r="L11" s="266">
        <v>10.065770660566198</v>
      </c>
      <c r="M11" s="266">
        <v>9.0672902052481241</v>
      </c>
      <c r="N11" s="266">
        <v>7.5309671272037138</v>
      </c>
      <c r="O11" s="266">
        <v>10.762823565898039</v>
      </c>
      <c r="P11" s="266">
        <v>7.7720000000001566</v>
      </c>
      <c r="Q11" s="266">
        <v>7.0428311620829964</v>
      </c>
      <c r="R11" s="266">
        <v>8.6777925670628253</v>
      </c>
      <c r="S11" s="266">
        <v>7.2713924304357302</v>
      </c>
      <c r="T11" s="266">
        <v>7.2651792461497999</v>
      </c>
      <c r="U11" s="337" t="s">
        <v>306</v>
      </c>
      <c r="V11" s="337">
        <f>100*(V10/U10-1)</f>
        <v>6.7976144038208286</v>
      </c>
      <c r="W11" s="337" t="s">
        <v>216</v>
      </c>
      <c r="X11" s="267">
        <v>-17.390063659173659</v>
      </c>
      <c r="Y11" s="267"/>
    </row>
    <row r="12" spans="1:25" ht="47.25" customHeight="1" x14ac:dyDescent="0.25">
      <c r="A12" s="268" t="s">
        <v>233</v>
      </c>
      <c r="B12" s="269">
        <v>25.41</v>
      </c>
      <c r="C12" s="269">
        <v>26.62</v>
      </c>
      <c r="D12" s="269">
        <v>27.84</v>
      </c>
      <c r="E12" s="269">
        <v>28.43</v>
      </c>
      <c r="F12" s="269">
        <v>29.502380994752706</v>
      </c>
      <c r="G12" s="269">
        <v>30.976927286521132</v>
      </c>
      <c r="H12" s="269">
        <v>32.983684791999998</v>
      </c>
      <c r="I12" s="269">
        <v>34.543251108</v>
      </c>
      <c r="J12" s="269">
        <v>36.621290000000002</v>
      </c>
      <c r="K12" s="269">
        <v>38.569279999999999</v>
      </c>
      <c r="L12" s="269">
        <v>40.700000000000003</v>
      </c>
      <c r="M12" s="269">
        <v>44.508589999999998</v>
      </c>
      <c r="N12" s="269">
        <v>48.035280000001165</v>
      </c>
      <c r="O12" s="269">
        <v>50.3</v>
      </c>
      <c r="P12" s="269">
        <v>51.74</v>
      </c>
      <c r="Q12" s="269">
        <v>52.997760000000667</v>
      </c>
      <c r="R12" s="269">
        <v>54.896163298419488</v>
      </c>
      <c r="S12" s="269">
        <v>56.628388688890439</v>
      </c>
      <c r="T12" s="269">
        <v>58.975507946850001</v>
      </c>
      <c r="U12" s="338">
        <v>60.118870141180004</v>
      </c>
      <c r="V12" s="338">
        <v>60.675306286859993</v>
      </c>
      <c r="W12" s="338" t="s">
        <v>216</v>
      </c>
      <c r="X12" s="270">
        <v>4.7254547858525786</v>
      </c>
      <c r="Y12" s="270">
        <v>4.4285231041500062</v>
      </c>
    </row>
    <row r="13" spans="1:25" ht="15.75" customHeight="1" x14ac:dyDescent="0.25">
      <c r="A13" s="265" t="s">
        <v>232</v>
      </c>
      <c r="B13" s="266"/>
      <c r="C13" s="266">
        <v>4.7619047619047672</v>
      </c>
      <c r="D13" s="266">
        <v>4.5830202854996172</v>
      </c>
      <c r="E13" s="266">
        <v>2.1192528735632266</v>
      </c>
      <c r="F13" s="266">
        <v>3.7720049059187577</v>
      </c>
      <c r="G13" s="266">
        <v>4.9980586042553288</v>
      </c>
      <c r="H13" s="266">
        <v>6.4782329342008671</v>
      </c>
      <c r="I13" s="266">
        <v>4.7282962041229171</v>
      </c>
      <c r="J13" s="266">
        <v>6.0157594474908649</v>
      </c>
      <c r="K13" s="266">
        <v>5.3192828543177972</v>
      </c>
      <c r="L13" s="266">
        <v>5.5243966182412674</v>
      </c>
      <c r="M13" s="266">
        <v>9.3577149877149814</v>
      </c>
      <c r="N13" s="266">
        <v>7.923616542337486</v>
      </c>
      <c r="O13" s="266">
        <v>4.7147013611636535</v>
      </c>
      <c r="P13" s="266">
        <v>2.8628230616302375</v>
      </c>
      <c r="Q13" s="266">
        <v>2.4309238500206165</v>
      </c>
      <c r="R13" s="266">
        <v>3.5820444079500691</v>
      </c>
      <c r="S13" s="266">
        <v>3.1554580254624431</v>
      </c>
      <c r="T13" s="266">
        <v>4.1447749305641546</v>
      </c>
      <c r="U13" s="337">
        <f>100*(U12/T12-1)</f>
        <v>1.9387068193807311</v>
      </c>
      <c r="V13" s="337">
        <f>100*(V12/U12-1)</f>
        <v>0.92555988556219937</v>
      </c>
      <c r="W13" s="337" t="s">
        <v>216</v>
      </c>
      <c r="X13" s="267">
        <v>-7.1795126142424559</v>
      </c>
      <c r="Y13" s="267"/>
    </row>
    <row r="14" spans="1:25" ht="48" customHeight="1" x14ac:dyDescent="0.25">
      <c r="A14" s="260" t="s">
        <v>226</v>
      </c>
      <c r="B14" s="261">
        <v>121.79151987096716</v>
      </c>
      <c r="C14" s="261">
        <v>123.36174474851248</v>
      </c>
      <c r="D14" s="261">
        <v>127.26818521759802</v>
      </c>
      <c r="E14" s="261">
        <v>132.04679796995995</v>
      </c>
      <c r="F14" s="261">
        <v>133.77214347730109</v>
      </c>
      <c r="G14" s="261">
        <v>138.45151843334358</v>
      </c>
      <c r="H14" s="261">
        <v>145.35105554099999</v>
      </c>
      <c r="I14" s="261">
        <v>151.18817331099999</v>
      </c>
      <c r="J14" s="261">
        <v>167.0110240031859</v>
      </c>
      <c r="K14" s="261">
        <v>177.78701000000001</v>
      </c>
      <c r="L14" s="261">
        <v>187.56649948560971</v>
      </c>
      <c r="M14" s="261">
        <v>200.59</v>
      </c>
      <c r="N14" s="261">
        <v>206.82</v>
      </c>
      <c r="O14" s="261">
        <v>214.23</v>
      </c>
      <c r="P14" s="261">
        <v>212.82</v>
      </c>
      <c r="Q14" s="261">
        <v>219.38458938818314</v>
      </c>
      <c r="R14" s="261">
        <v>226.37361770651086</v>
      </c>
      <c r="S14" s="261">
        <v>234.30223716950721</v>
      </c>
      <c r="T14" s="261">
        <v>233.36652888134472</v>
      </c>
      <c r="U14" s="342">
        <v>228.98176640372</v>
      </c>
      <c r="V14" s="342">
        <v>227.30966312528997</v>
      </c>
      <c r="W14" s="342" t="s">
        <v>216</v>
      </c>
      <c r="X14" s="343">
        <v>3.7144479558145038</v>
      </c>
      <c r="Y14" s="343">
        <v>3.1865477961895206</v>
      </c>
    </row>
    <row r="16" spans="1:25" x14ac:dyDescent="0.25">
      <c r="A16" s="691" t="s">
        <v>227</v>
      </c>
      <c r="B16" s="691"/>
      <c r="C16" s="691"/>
      <c r="D16" s="691"/>
      <c r="E16" s="691"/>
      <c r="F16" s="691"/>
      <c r="G16" s="691"/>
      <c r="H16" s="691"/>
    </row>
    <row r="17" spans="1:8" x14ac:dyDescent="0.25">
      <c r="A17" s="776" t="s">
        <v>228</v>
      </c>
      <c r="B17" s="776"/>
      <c r="C17" s="776"/>
      <c r="D17" s="776"/>
      <c r="E17" s="776"/>
      <c r="F17" s="776"/>
      <c r="G17" s="776"/>
      <c r="H17" s="776"/>
    </row>
    <row r="18" spans="1:8" x14ac:dyDescent="0.25">
      <c r="A18" s="777" t="s">
        <v>313</v>
      </c>
      <c r="B18" s="777"/>
      <c r="C18" s="777"/>
      <c r="D18" s="777"/>
      <c r="E18" s="777"/>
      <c r="F18" s="777"/>
      <c r="G18" s="777"/>
      <c r="H18" s="777"/>
    </row>
    <row r="19" spans="1:8" x14ac:dyDescent="0.25">
      <c r="A19" s="344" t="s">
        <v>314</v>
      </c>
      <c r="B19" s="345"/>
      <c r="C19" s="345"/>
      <c r="D19" s="345"/>
      <c r="E19" s="345"/>
      <c r="F19" s="345"/>
      <c r="G19" s="345"/>
      <c r="H19" s="345"/>
    </row>
    <row r="20" spans="1:8" x14ac:dyDescent="0.25">
      <c r="A20" s="344" t="s">
        <v>315</v>
      </c>
      <c r="B20" s="345"/>
      <c r="C20" s="345"/>
      <c r="D20" s="345"/>
      <c r="E20" s="345"/>
      <c r="F20" s="345"/>
      <c r="G20" s="345"/>
      <c r="H20" s="345"/>
    </row>
    <row r="21" spans="1:8" x14ac:dyDescent="0.25">
      <c r="A21" s="344" t="s">
        <v>316</v>
      </c>
      <c r="B21" s="345"/>
      <c r="C21" s="345"/>
      <c r="D21" s="345"/>
      <c r="E21" s="345"/>
      <c r="F21" s="345"/>
      <c r="G21" s="345"/>
      <c r="H21" s="345"/>
    </row>
    <row r="22" spans="1:8" x14ac:dyDescent="0.25">
      <c r="A22" s="692" t="s">
        <v>229</v>
      </c>
      <c r="B22" s="692"/>
      <c r="C22" s="692"/>
      <c r="D22" s="692"/>
      <c r="E22" s="692"/>
      <c r="F22" s="692"/>
      <c r="G22" s="692"/>
      <c r="H22" s="692"/>
    </row>
    <row r="23" spans="1:8" x14ac:dyDescent="0.25">
      <c r="A23" s="777" t="s">
        <v>230</v>
      </c>
      <c r="B23" s="777"/>
      <c r="C23" s="777"/>
      <c r="D23" s="777"/>
      <c r="E23" s="777"/>
      <c r="F23" s="777"/>
      <c r="G23" s="777"/>
      <c r="H23" s="777"/>
    </row>
    <row r="24" spans="1:8" x14ac:dyDescent="0.25">
      <c r="A24" s="692" t="s">
        <v>231</v>
      </c>
      <c r="B24" s="692"/>
      <c r="C24" s="692"/>
      <c r="D24" s="692"/>
      <c r="E24" s="692"/>
      <c r="F24" s="692"/>
      <c r="G24" s="692"/>
      <c r="H24" s="692"/>
    </row>
    <row r="25" spans="1:8" x14ac:dyDescent="0.25">
      <c r="A25" s="692" t="s">
        <v>317</v>
      </c>
      <c r="B25" s="692"/>
      <c r="C25" s="692"/>
      <c r="D25" s="692"/>
      <c r="E25" s="692"/>
      <c r="F25" s="692"/>
      <c r="G25" s="692"/>
      <c r="H25" s="692"/>
    </row>
    <row r="26" spans="1:8" ht="29.25" customHeight="1" x14ac:dyDescent="0.25">
      <c r="A26" s="692" t="s">
        <v>318</v>
      </c>
      <c r="B26" s="692"/>
      <c r="C26" s="692"/>
      <c r="D26" s="692"/>
      <c r="E26" s="692"/>
      <c r="F26" s="692"/>
      <c r="G26" s="692"/>
      <c r="H26" s="692"/>
    </row>
  </sheetData>
  <mergeCells count="9">
    <mergeCell ref="A1:W1"/>
    <mergeCell ref="A25:H25"/>
    <mergeCell ref="A26:H26"/>
    <mergeCell ref="A16:H16"/>
    <mergeCell ref="A17:H17"/>
    <mergeCell ref="A18:H18"/>
    <mergeCell ref="A22:H22"/>
    <mergeCell ref="A23:H23"/>
    <mergeCell ref="A24:H24"/>
  </mergeCell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E33" sqref="E33"/>
    </sheetView>
  </sheetViews>
  <sheetFormatPr baseColWidth="10" defaultRowHeight="15" x14ac:dyDescent="0.25"/>
  <sheetData>
    <row r="1" spans="1:1" x14ac:dyDescent="0.25">
      <c r="A1" t="s">
        <v>95</v>
      </c>
    </row>
    <row r="2" spans="1:1" x14ac:dyDescent="0.25">
      <c r="A2" t="s">
        <v>92</v>
      </c>
    </row>
    <row r="3" spans="1:1" x14ac:dyDescent="0.25">
      <c r="A3" t="s">
        <v>93</v>
      </c>
    </row>
    <row r="4" spans="1:1" x14ac:dyDescent="0.25">
      <c r="A4" t="s">
        <v>94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R45"/>
  <sheetViews>
    <sheetView topLeftCell="A7" workbookViewId="0">
      <selection activeCell="A30" sqref="A30:G30"/>
    </sheetView>
  </sheetViews>
  <sheetFormatPr baseColWidth="10" defaultRowHeight="12.75" x14ac:dyDescent="0.25"/>
  <cols>
    <col min="1" max="1" width="31.140625" style="192" customWidth="1"/>
    <col min="2" max="7" width="11.42578125" style="192"/>
    <col min="8" max="8" width="7.140625" style="192" customWidth="1"/>
    <col min="9" max="9" width="11.42578125" style="192"/>
    <col min="10" max="10" width="6.5703125" style="192" bestFit="1" customWidth="1"/>
    <col min="11" max="256" width="11.42578125" style="192"/>
    <col min="257" max="257" width="31.140625" style="192" customWidth="1"/>
    <col min="258" max="263" width="11.42578125" style="192"/>
    <col min="264" max="264" width="7.140625" style="192" customWidth="1"/>
    <col min="265" max="265" width="11.42578125" style="192"/>
    <col min="266" max="266" width="6.5703125" style="192" bestFit="1" customWidth="1"/>
    <col min="267" max="512" width="11.42578125" style="192"/>
    <col min="513" max="513" width="31.140625" style="192" customWidth="1"/>
    <col min="514" max="519" width="11.42578125" style="192"/>
    <col min="520" max="520" width="7.140625" style="192" customWidth="1"/>
    <col min="521" max="521" width="11.42578125" style="192"/>
    <col min="522" max="522" width="6.5703125" style="192" bestFit="1" customWidth="1"/>
    <col min="523" max="768" width="11.42578125" style="192"/>
    <col min="769" max="769" width="31.140625" style="192" customWidth="1"/>
    <col min="770" max="775" width="11.42578125" style="192"/>
    <col min="776" max="776" width="7.140625" style="192" customWidth="1"/>
    <col min="777" max="777" width="11.42578125" style="192"/>
    <col min="778" max="778" width="6.5703125" style="192" bestFit="1" customWidth="1"/>
    <col min="779" max="1024" width="11.42578125" style="192"/>
    <col min="1025" max="1025" width="31.140625" style="192" customWidth="1"/>
    <col min="1026" max="1031" width="11.42578125" style="192"/>
    <col min="1032" max="1032" width="7.140625" style="192" customWidth="1"/>
    <col min="1033" max="1033" width="11.42578125" style="192"/>
    <col min="1034" max="1034" width="6.5703125" style="192" bestFit="1" customWidth="1"/>
    <col min="1035" max="1280" width="11.42578125" style="192"/>
    <col min="1281" max="1281" width="31.140625" style="192" customWidth="1"/>
    <col min="1282" max="1287" width="11.42578125" style="192"/>
    <col min="1288" max="1288" width="7.140625" style="192" customWidth="1"/>
    <col min="1289" max="1289" width="11.42578125" style="192"/>
    <col min="1290" max="1290" width="6.5703125" style="192" bestFit="1" customWidth="1"/>
    <col min="1291" max="1536" width="11.42578125" style="192"/>
    <col min="1537" max="1537" width="31.140625" style="192" customWidth="1"/>
    <col min="1538" max="1543" width="11.42578125" style="192"/>
    <col min="1544" max="1544" width="7.140625" style="192" customWidth="1"/>
    <col min="1545" max="1545" width="11.42578125" style="192"/>
    <col min="1546" max="1546" width="6.5703125" style="192" bestFit="1" customWidth="1"/>
    <col min="1547" max="1792" width="11.42578125" style="192"/>
    <col min="1793" max="1793" width="31.140625" style="192" customWidth="1"/>
    <col min="1794" max="1799" width="11.42578125" style="192"/>
    <col min="1800" max="1800" width="7.140625" style="192" customWidth="1"/>
    <col min="1801" max="1801" width="11.42578125" style="192"/>
    <col min="1802" max="1802" width="6.5703125" style="192" bestFit="1" customWidth="1"/>
    <col min="1803" max="2048" width="11.42578125" style="192"/>
    <col min="2049" max="2049" width="31.140625" style="192" customWidth="1"/>
    <col min="2050" max="2055" width="11.42578125" style="192"/>
    <col min="2056" max="2056" width="7.140625" style="192" customWidth="1"/>
    <col min="2057" max="2057" width="11.42578125" style="192"/>
    <col min="2058" max="2058" width="6.5703125" style="192" bestFit="1" customWidth="1"/>
    <col min="2059" max="2304" width="11.42578125" style="192"/>
    <col min="2305" max="2305" width="31.140625" style="192" customWidth="1"/>
    <col min="2306" max="2311" width="11.42578125" style="192"/>
    <col min="2312" max="2312" width="7.140625" style="192" customWidth="1"/>
    <col min="2313" max="2313" width="11.42578125" style="192"/>
    <col min="2314" max="2314" width="6.5703125" style="192" bestFit="1" customWidth="1"/>
    <col min="2315" max="2560" width="11.42578125" style="192"/>
    <col min="2561" max="2561" width="31.140625" style="192" customWidth="1"/>
    <col min="2562" max="2567" width="11.42578125" style="192"/>
    <col min="2568" max="2568" width="7.140625" style="192" customWidth="1"/>
    <col min="2569" max="2569" width="11.42578125" style="192"/>
    <col min="2570" max="2570" width="6.5703125" style="192" bestFit="1" customWidth="1"/>
    <col min="2571" max="2816" width="11.42578125" style="192"/>
    <col min="2817" max="2817" width="31.140625" style="192" customWidth="1"/>
    <col min="2818" max="2823" width="11.42578125" style="192"/>
    <col min="2824" max="2824" width="7.140625" style="192" customWidth="1"/>
    <col min="2825" max="2825" width="11.42578125" style="192"/>
    <col min="2826" max="2826" width="6.5703125" style="192" bestFit="1" customWidth="1"/>
    <col min="2827" max="3072" width="11.42578125" style="192"/>
    <col min="3073" max="3073" width="31.140625" style="192" customWidth="1"/>
    <col min="3074" max="3079" width="11.42578125" style="192"/>
    <col min="3080" max="3080" width="7.140625" style="192" customWidth="1"/>
    <col min="3081" max="3081" width="11.42578125" style="192"/>
    <col min="3082" max="3082" width="6.5703125" style="192" bestFit="1" customWidth="1"/>
    <col min="3083" max="3328" width="11.42578125" style="192"/>
    <col min="3329" max="3329" width="31.140625" style="192" customWidth="1"/>
    <col min="3330" max="3335" width="11.42578125" style="192"/>
    <col min="3336" max="3336" width="7.140625" style="192" customWidth="1"/>
    <col min="3337" max="3337" width="11.42578125" style="192"/>
    <col min="3338" max="3338" width="6.5703125" style="192" bestFit="1" customWidth="1"/>
    <col min="3339" max="3584" width="11.42578125" style="192"/>
    <col min="3585" max="3585" width="31.140625" style="192" customWidth="1"/>
    <col min="3586" max="3591" width="11.42578125" style="192"/>
    <col min="3592" max="3592" width="7.140625" style="192" customWidth="1"/>
    <col min="3593" max="3593" width="11.42578125" style="192"/>
    <col min="3594" max="3594" width="6.5703125" style="192" bestFit="1" customWidth="1"/>
    <col min="3595" max="3840" width="11.42578125" style="192"/>
    <col min="3841" max="3841" width="31.140625" style="192" customWidth="1"/>
    <col min="3842" max="3847" width="11.42578125" style="192"/>
    <col min="3848" max="3848" width="7.140625" style="192" customWidth="1"/>
    <col min="3849" max="3849" width="11.42578125" style="192"/>
    <col min="3850" max="3850" width="6.5703125" style="192" bestFit="1" customWidth="1"/>
    <col min="3851" max="4096" width="11.42578125" style="192"/>
    <col min="4097" max="4097" width="31.140625" style="192" customWidth="1"/>
    <col min="4098" max="4103" width="11.42578125" style="192"/>
    <col min="4104" max="4104" width="7.140625" style="192" customWidth="1"/>
    <col min="4105" max="4105" width="11.42578125" style="192"/>
    <col min="4106" max="4106" width="6.5703125" style="192" bestFit="1" customWidth="1"/>
    <col min="4107" max="4352" width="11.42578125" style="192"/>
    <col min="4353" max="4353" width="31.140625" style="192" customWidth="1"/>
    <col min="4354" max="4359" width="11.42578125" style="192"/>
    <col min="4360" max="4360" width="7.140625" style="192" customWidth="1"/>
    <col min="4361" max="4361" width="11.42578125" style="192"/>
    <col min="4362" max="4362" width="6.5703125" style="192" bestFit="1" customWidth="1"/>
    <col min="4363" max="4608" width="11.42578125" style="192"/>
    <col min="4609" max="4609" width="31.140625" style="192" customWidth="1"/>
    <col min="4610" max="4615" width="11.42578125" style="192"/>
    <col min="4616" max="4616" width="7.140625" style="192" customWidth="1"/>
    <col min="4617" max="4617" width="11.42578125" style="192"/>
    <col min="4618" max="4618" width="6.5703125" style="192" bestFit="1" customWidth="1"/>
    <col min="4619" max="4864" width="11.42578125" style="192"/>
    <col min="4865" max="4865" width="31.140625" style="192" customWidth="1"/>
    <col min="4866" max="4871" width="11.42578125" style="192"/>
    <col min="4872" max="4872" width="7.140625" style="192" customWidth="1"/>
    <col min="4873" max="4873" width="11.42578125" style="192"/>
    <col min="4874" max="4874" width="6.5703125" style="192" bestFit="1" customWidth="1"/>
    <col min="4875" max="5120" width="11.42578125" style="192"/>
    <col min="5121" max="5121" width="31.140625" style="192" customWidth="1"/>
    <col min="5122" max="5127" width="11.42578125" style="192"/>
    <col min="5128" max="5128" width="7.140625" style="192" customWidth="1"/>
    <col min="5129" max="5129" width="11.42578125" style="192"/>
    <col min="5130" max="5130" width="6.5703125" style="192" bestFit="1" customWidth="1"/>
    <col min="5131" max="5376" width="11.42578125" style="192"/>
    <col min="5377" max="5377" width="31.140625" style="192" customWidth="1"/>
    <col min="5378" max="5383" width="11.42578125" style="192"/>
    <col min="5384" max="5384" width="7.140625" style="192" customWidth="1"/>
    <col min="5385" max="5385" width="11.42578125" style="192"/>
    <col min="5386" max="5386" width="6.5703125" style="192" bestFit="1" customWidth="1"/>
    <col min="5387" max="5632" width="11.42578125" style="192"/>
    <col min="5633" max="5633" width="31.140625" style="192" customWidth="1"/>
    <col min="5634" max="5639" width="11.42578125" style="192"/>
    <col min="5640" max="5640" width="7.140625" style="192" customWidth="1"/>
    <col min="5641" max="5641" width="11.42578125" style="192"/>
    <col min="5642" max="5642" width="6.5703125" style="192" bestFit="1" customWidth="1"/>
    <col min="5643" max="5888" width="11.42578125" style="192"/>
    <col min="5889" max="5889" width="31.140625" style="192" customWidth="1"/>
    <col min="5890" max="5895" width="11.42578125" style="192"/>
    <col min="5896" max="5896" width="7.140625" style="192" customWidth="1"/>
    <col min="5897" max="5897" width="11.42578125" style="192"/>
    <col min="5898" max="5898" width="6.5703125" style="192" bestFit="1" customWidth="1"/>
    <col min="5899" max="6144" width="11.42578125" style="192"/>
    <col min="6145" max="6145" width="31.140625" style="192" customWidth="1"/>
    <col min="6146" max="6151" width="11.42578125" style="192"/>
    <col min="6152" max="6152" width="7.140625" style="192" customWidth="1"/>
    <col min="6153" max="6153" width="11.42578125" style="192"/>
    <col min="6154" max="6154" width="6.5703125" style="192" bestFit="1" customWidth="1"/>
    <col min="6155" max="6400" width="11.42578125" style="192"/>
    <col min="6401" max="6401" width="31.140625" style="192" customWidth="1"/>
    <col min="6402" max="6407" width="11.42578125" style="192"/>
    <col min="6408" max="6408" width="7.140625" style="192" customWidth="1"/>
    <col min="6409" max="6409" width="11.42578125" style="192"/>
    <col min="6410" max="6410" width="6.5703125" style="192" bestFit="1" customWidth="1"/>
    <col min="6411" max="6656" width="11.42578125" style="192"/>
    <col min="6657" max="6657" width="31.140625" style="192" customWidth="1"/>
    <col min="6658" max="6663" width="11.42578125" style="192"/>
    <col min="6664" max="6664" width="7.140625" style="192" customWidth="1"/>
    <col min="6665" max="6665" width="11.42578125" style="192"/>
    <col min="6666" max="6666" width="6.5703125" style="192" bestFit="1" customWidth="1"/>
    <col min="6667" max="6912" width="11.42578125" style="192"/>
    <col min="6913" max="6913" width="31.140625" style="192" customWidth="1"/>
    <col min="6914" max="6919" width="11.42578125" style="192"/>
    <col min="6920" max="6920" width="7.140625" style="192" customWidth="1"/>
    <col min="6921" max="6921" width="11.42578125" style="192"/>
    <col min="6922" max="6922" width="6.5703125" style="192" bestFit="1" customWidth="1"/>
    <col min="6923" max="7168" width="11.42578125" style="192"/>
    <col min="7169" max="7169" width="31.140625" style="192" customWidth="1"/>
    <col min="7170" max="7175" width="11.42578125" style="192"/>
    <col min="7176" max="7176" width="7.140625" style="192" customWidth="1"/>
    <col min="7177" max="7177" width="11.42578125" style="192"/>
    <col min="7178" max="7178" width="6.5703125" style="192" bestFit="1" customWidth="1"/>
    <col min="7179" max="7424" width="11.42578125" style="192"/>
    <col min="7425" max="7425" width="31.140625" style="192" customWidth="1"/>
    <col min="7426" max="7431" width="11.42578125" style="192"/>
    <col min="7432" max="7432" width="7.140625" style="192" customWidth="1"/>
    <col min="7433" max="7433" width="11.42578125" style="192"/>
    <col min="7434" max="7434" width="6.5703125" style="192" bestFit="1" customWidth="1"/>
    <col min="7435" max="7680" width="11.42578125" style="192"/>
    <col min="7681" max="7681" width="31.140625" style="192" customWidth="1"/>
    <col min="7682" max="7687" width="11.42578125" style="192"/>
    <col min="7688" max="7688" width="7.140625" style="192" customWidth="1"/>
    <col min="7689" max="7689" width="11.42578125" style="192"/>
    <col min="7690" max="7690" width="6.5703125" style="192" bestFit="1" customWidth="1"/>
    <col min="7691" max="7936" width="11.42578125" style="192"/>
    <col min="7937" max="7937" width="31.140625" style="192" customWidth="1"/>
    <col min="7938" max="7943" width="11.42578125" style="192"/>
    <col min="7944" max="7944" width="7.140625" style="192" customWidth="1"/>
    <col min="7945" max="7945" width="11.42578125" style="192"/>
    <col min="7946" max="7946" width="6.5703125" style="192" bestFit="1" customWidth="1"/>
    <col min="7947" max="8192" width="11.42578125" style="192"/>
    <col min="8193" max="8193" width="31.140625" style="192" customWidth="1"/>
    <col min="8194" max="8199" width="11.42578125" style="192"/>
    <col min="8200" max="8200" width="7.140625" style="192" customWidth="1"/>
    <col min="8201" max="8201" width="11.42578125" style="192"/>
    <col min="8202" max="8202" width="6.5703125" style="192" bestFit="1" customWidth="1"/>
    <col min="8203" max="8448" width="11.42578125" style="192"/>
    <col min="8449" max="8449" width="31.140625" style="192" customWidth="1"/>
    <col min="8450" max="8455" width="11.42578125" style="192"/>
    <col min="8456" max="8456" width="7.140625" style="192" customWidth="1"/>
    <col min="8457" max="8457" width="11.42578125" style="192"/>
    <col min="8458" max="8458" width="6.5703125" style="192" bestFit="1" customWidth="1"/>
    <col min="8459" max="8704" width="11.42578125" style="192"/>
    <col min="8705" max="8705" width="31.140625" style="192" customWidth="1"/>
    <col min="8706" max="8711" width="11.42578125" style="192"/>
    <col min="8712" max="8712" width="7.140625" style="192" customWidth="1"/>
    <col min="8713" max="8713" width="11.42578125" style="192"/>
    <col min="8714" max="8714" width="6.5703125" style="192" bestFit="1" customWidth="1"/>
    <col min="8715" max="8960" width="11.42578125" style="192"/>
    <col min="8961" max="8961" width="31.140625" style="192" customWidth="1"/>
    <col min="8962" max="8967" width="11.42578125" style="192"/>
    <col min="8968" max="8968" width="7.140625" style="192" customWidth="1"/>
    <col min="8969" max="8969" width="11.42578125" style="192"/>
    <col min="8970" max="8970" width="6.5703125" style="192" bestFit="1" customWidth="1"/>
    <col min="8971" max="9216" width="11.42578125" style="192"/>
    <col min="9217" max="9217" width="31.140625" style="192" customWidth="1"/>
    <col min="9218" max="9223" width="11.42578125" style="192"/>
    <col min="9224" max="9224" width="7.140625" style="192" customWidth="1"/>
    <col min="9225" max="9225" width="11.42578125" style="192"/>
    <col min="9226" max="9226" width="6.5703125" style="192" bestFit="1" customWidth="1"/>
    <col min="9227" max="9472" width="11.42578125" style="192"/>
    <col min="9473" max="9473" width="31.140625" style="192" customWidth="1"/>
    <col min="9474" max="9479" width="11.42578125" style="192"/>
    <col min="9480" max="9480" width="7.140625" style="192" customWidth="1"/>
    <col min="9481" max="9481" width="11.42578125" style="192"/>
    <col min="9482" max="9482" width="6.5703125" style="192" bestFit="1" customWidth="1"/>
    <col min="9483" max="9728" width="11.42578125" style="192"/>
    <col min="9729" max="9729" width="31.140625" style="192" customWidth="1"/>
    <col min="9730" max="9735" width="11.42578125" style="192"/>
    <col min="9736" max="9736" width="7.140625" style="192" customWidth="1"/>
    <col min="9737" max="9737" width="11.42578125" style="192"/>
    <col min="9738" max="9738" width="6.5703125" style="192" bestFit="1" customWidth="1"/>
    <col min="9739" max="9984" width="11.42578125" style="192"/>
    <col min="9985" max="9985" width="31.140625" style="192" customWidth="1"/>
    <col min="9986" max="9991" width="11.42578125" style="192"/>
    <col min="9992" max="9992" width="7.140625" style="192" customWidth="1"/>
    <col min="9993" max="9993" width="11.42578125" style="192"/>
    <col min="9994" max="9994" width="6.5703125" style="192" bestFit="1" customWidth="1"/>
    <col min="9995" max="10240" width="11.42578125" style="192"/>
    <col min="10241" max="10241" width="31.140625" style="192" customWidth="1"/>
    <col min="10242" max="10247" width="11.42578125" style="192"/>
    <col min="10248" max="10248" width="7.140625" style="192" customWidth="1"/>
    <col min="10249" max="10249" width="11.42578125" style="192"/>
    <col min="10250" max="10250" width="6.5703125" style="192" bestFit="1" customWidth="1"/>
    <col min="10251" max="10496" width="11.42578125" style="192"/>
    <col min="10497" max="10497" width="31.140625" style="192" customWidth="1"/>
    <col min="10498" max="10503" width="11.42578125" style="192"/>
    <col min="10504" max="10504" width="7.140625" style="192" customWidth="1"/>
    <col min="10505" max="10505" width="11.42578125" style="192"/>
    <col min="10506" max="10506" width="6.5703125" style="192" bestFit="1" customWidth="1"/>
    <col min="10507" max="10752" width="11.42578125" style="192"/>
    <col min="10753" max="10753" width="31.140625" style="192" customWidth="1"/>
    <col min="10754" max="10759" width="11.42578125" style="192"/>
    <col min="10760" max="10760" width="7.140625" style="192" customWidth="1"/>
    <col min="10761" max="10761" width="11.42578125" style="192"/>
    <col min="10762" max="10762" width="6.5703125" style="192" bestFit="1" customWidth="1"/>
    <col min="10763" max="11008" width="11.42578125" style="192"/>
    <col min="11009" max="11009" width="31.140625" style="192" customWidth="1"/>
    <col min="11010" max="11015" width="11.42578125" style="192"/>
    <col min="11016" max="11016" width="7.140625" style="192" customWidth="1"/>
    <col min="11017" max="11017" width="11.42578125" style="192"/>
    <col min="11018" max="11018" width="6.5703125" style="192" bestFit="1" customWidth="1"/>
    <col min="11019" max="11264" width="11.42578125" style="192"/>
    <col min="11265" max="11265" width="31.140625" style="192" customWidth="1"/>
    <col min="11266" max="11271" width="11.42578125" style="192"/>
    <col min="11272" max="11272" width="7.140625" style="192" customWidth="1"/>
    <col min="11273" max="11273" width="11.42578125" style="192"/>
    <col min="11274" max="11274" width="6.5703125" style="192" bestFit="1" customWidth="1"/>
    <col min="11275" max="11520" width="11.42578125" style="192"/>
    <col min="11521" max="11521" width="31.140625" style="192" customWidth="1"/>
    <col min="11522" max="11527" width="11.42578125" style="192"/>
    <col min="11528" max="11528" width="7.140625" style="192" customWidth="1"/>
    <col min="11529" max="11529" width="11.42578125" style="192"/>
    <col min="11530" max="11530" width="6.5703125" style="192" bestFit="1" customWidth="1"/>
    <col min="11531" max="11776" width="11.42578125" style="192"/>
    <col min="11777" max="11777" width="31.140625" style="192" customWidth="1"/>
    <col min="11778" max="11783" width="11.42578125" style="192"/>
    <col min="11784" max="11784" width="7.140625" style="192" customWidth="1"/>
    <col min="11785" max="11785" width="11.42578125" style="192"/>
    <col min="11786" max="11786" width="6.5703125" style="192" bestFit="1" customWidth="1"/>
    <col min="11787" max="12032" width="11.42578125" style="192"/>
    <col min="12033" max="12033" width="31.140625" style="192" customWidth="1"/>
    <col min="12034" max="12039" width="11.42578125" style="192"/>
    <col min="12040" max="12040" width="7.140625" style="192" customWidth="1"/>
    <col min="12041" max="12041" width="11.42578125" style="192"/>
    <col min="12042" max="12042" width="6.5703125" style="192" bestFit="1" customWidth="1"/>
    <col min="12043" max="12288" width="11.42578125" style="192"/>
    <col min="12289" max="12289" width="31.140625" style="192" customWidth="1"/>
    <col min="12290" max="12295" width="11.42578125" style="192"/>
    <col min="12296" max="12296" width="7.140625" style="192" customWidth="1"/>
    <col min="12297" max="12297" width="11.42578125" style="192"/>
    <col min="12298" max="12298" width="6.5703125" style="192" bestFit="1" customWidth="1"/>
    <col min="12299" max="12544" width="11.42578125" style="192"/>
    <col min="12545" max="12545" width="31.140625" style="192" customWidth="1"/>
    <col min="12546" max="12551" width="11.42578125" style="192"/>
    <col min="12552" max="12552" width="7.140625" style="192" customWidth="1"/>
    <col min="12553" max="12553" width="11.42578125" style="192"/>
    <col min="12554" max="12554" width="6.5703125" style="192" bestFit="1" customWidth="1"/>
    <col min="12555" max="12800" width="11.42578125" style="192"/>
    <col min="12801" max="12801" width="31.140625" style="192" customWidth="1"/>
    <col min="12802" max="12807" width="11.42578125" style="192"/>
    <col min="12808" max="12808" width="7.140625" style="192" customWidth="1"/>
    <col min="12809" max="12809" width="11.42578125" style="192"/>
    <col min="12810" max="12810" width="6.5703125" style="192" bestFit="1" customWidth="1"/>
    <col min="12811" max="13056" width="11.42578125" style="192"/>
    <col min="13057" max="13057" width="31.140625" style="192" customWidth="1"/>
    <col min="13058" max="13063" width="11.42578125" style="192"/>
    <col min="13064" max="13064" width="7.140625" style="192" customWidth="1"/>
    <col min="13065" max="13065" width="11.42578125" style="192"/>
    <col min="13066" max="13066" width="6.5703125" style="192" bestFit="1" customWidth="1"/>
    <col min="13067" max="13312" width="11.42578125" style="192"/>
    <col min="13313" max="13313" width="31.140625" style="192" customWidth="1"/>
    <col min="13314" max="13319" width="11.42578125" style="192"/>
    <col min="13320" max="13320" width="7.140625" style="192" customWidth="1"/>
    <col min="13321" max="13321" width="11.42578125" style="192"/>
    <col min="13322" max="13322" width="6.5703125" style="192" bestFit="1" customWidth="1"/>
    <col min="13323" max="13568" width="11.42578125" style="192"/>
    <col min="13569" max="13569" width="31.140625" style="192" customWidth="1"/>
    <col min="13570" max="13575" width="11.42578125" style="192"/>
    <col min="13576" max="13576" width="7.140625" style="192" customWidth="1"/>
    <col min="13577" max="13577" width="11.42578125" style="192"/>
    <col min="13578" max="13578" width="6.5703125" style="192" bestFit="1" customWidth="1"/>
    <col min="13579" max="13824" width="11.42578125" style="192"/>
    <col min="13825" max="13825" width="31.140625" style="192" customWidth="1"/>
    <col min="13826" max="13831" width="11.42578125" style="192"/>
    <col min="13832" max="13832" width="7.140625" style="192" customWidth="1"/>
    <col min="13833" max="13833" width="11.42578125" style="192"/>
    <col min="13834" max="13834" width="6.5703125" style="192" bestFit="1" customWidth="1"/>
    <col min="13835" max="14080" width="11.42578125" style="192"/>
    <col min="14081" max="14081" width="31.140625" style="192" customWidth="1"/>
    <col min="14082" max="14087" width="11.42578125" style="192"/>
    <col min="14088" max="14088" width="7.140625" style="192" customWidth="1"/>
    <col min="14089" max="14089" width="11.42578125" style="192"/>
    <col min="14090" max="14090" width="6.5703125" style="192" bestFit="1" customWidth="1"/>
    <col min="14091" max="14336" width="11.42578125" style="192"/>
    <col min="14337" max="14337" width="31.140625" style="192" customWidth="1"/>
    <col min="14338" max="14343" width="11.42578125" style="192"/>
    <col min="14344" max="14344" width="7.140625" style="192" customWidth="1"/>
    <col min="14345" max="14345" width="11.42578125" style="192"/>
    <col min="14346" max="14346" width="6.5703125" style="192" bestFit="1" customWidth="1"/>
    <col min="14347" max="14592" width="11.42578125" style="192"/>
    <col min="14593" max="14593" width="31.140625" style="192" customWidth="1"/>
    <col min="14594" max="14599" width="11.42578125" style="192"/>
    <col min="14600" max="14600" width="7.140625" style="192" customWidth="1"/>
    <col min="14601" max="14601" width="11.42578125" style="192"/>
    <col min="14602" max="14602" width="6.5703125" style="192" bestFit="1" customWidth="1"/>
    <col min="14603" max="14848" width="11.42578125" style="192"/>
    <col min="14849" max="14849" width="31.140625" style="192" customWidth="1"/>
    <col min="14850" max="14855" width="11.42578125" style="192"/>
    <col min="14856" max="14856" width="7.140625" style="192" customWidth="1"/>
    <col min="14857" max="14857" width="11.42578125" style="192"/>
    <col min="14858" max="14858" width="6.5703125" style="192" bestFit="1" customWidth="1"/>
    <col min="14859" max="15104" width="11.42578125" style="192"/>
    <col min="15105" max="15105" width="31.140625" style="192" customWidth="1"/>
    <col min="15106" max="15111" width="11.42578125" style="192"/>
    <col min="15112" max="15112" width="7.140625" style="192" customWidth="1"/>
    <col min="15113" max="15113" width="11.42578125" style="192"/>
    <col min="15114" max="15114" width="6.5703125" style="192" bestFit="1" customWidth="1"/>
    <col min="15115" max="15360" width="11.42578125" style="192"/>
    <col min="15361" max="15361" width="31.140625" style="192" customWidth="1"/>
    <col min="15362" max="15367" width="11.42578125" style="192"/>
    <col min="15368" max="15368" width="7.140625" style="192" customWidth="1"/>
    <col min="15369" max="15369" width="11.42578125" style="192"/>
    <col min="15370" max="15370" width="6.5703125" style="192" bestFit="1" customWidth="1"/>
    <col min="15371" max="15616" width="11.42578125" style="192"/>
    <col min="15617" max="15617" width="31.140625" style="192" customWidth="1"/>
    <col min="15618" max="15623" width="11.42578125" style="192"/>
    <col min="15624" max="15624" width="7.140625" style="192" customWidth="1"/>
    <col min="15625" max="15625" width="11.42578125" style="192"/>
    <col min="15626" max="15626" width="6.5703125" style="192" bestFit="1" customWidth="1"/>
    <col min="15627" max="15872" width="11.42578125" style="192"/>
    <col min="15873" max="15873" width="31.140625" style="192" customWidth="1"/>
    <col min="15874" max="15879" width="11.42578125" style="192"/>
    <col min="15880" max="15880" width="7.140625" style="192" customWidth="1"/>
    <col min="15881" max="15881" width="11.42578125" style="192"/>
    <col min="15882" max="15882" width="6.5703125" style="192" bestFit="1" customWidth="1"/>
    <col min="15883" max="16128" width="11.42578125" style="192"/>
    <col min="16129" max="16129" width="31.140625" style="192" customWidth="1"/>
    <col min="16130" max="16135" width="11.42578125" style="192"/>
    <col min="16136" max="16136" width="7.140625" style="192" customWidth="1"/>
    <col min="16137" max="16137" width="11.42578125" style="192"/>
    <col min="16138" max="16138" width="6.5703125" style="192" bestFit="1" customWidth="1"/>
    <col min="16139" max="16384" width="11.42578125" style="192"/>
  </cols>
  <sheetData>
    <row r="1" spans="1:17" s="426" customFormat="1" ht="30.75" customHeight="1" x14ac:dyDescent="0.25">
      <c r="A1" s="779" t="s">
        <v>354</v>
      </c>
      <c r="B1" s="779"/>
      <c r="C1" s="779"/>
      <c r="D1" s="779"/>
      <c r="E1" s="779"/>
      <c r="F1" s="779"/>
      <c r="G1" s="779"/>
      <c r="H1" s="779"/>
      <c r="I1" s="400"/>
      <c r="J1" s="400"/>
      <c r="K1" s="400"/>
      <c r="L1" s="400"/>
      <c r="M1" s="400"/>
      <c r="N1" s="400"/>
      <c r="O1" s="400"/>
      <c r="P1" s="400"/>
      <c r="Q1" s="400"/>
    </row>
    <row r="3" spans="1:17" x14ac:dyDescent="0.25">
      <c r="A3" s="207"/>
    </row>
    <row r="25" spans="1:18" x14ac:dyDescent="0.25">
      <c r="A25" s="780"/>
      <c r="B25" s="780"/>
      <c r="C25" s="780"/>
      <c r="D25" s="780"/>
      <c r="E25" s="780"/>
      <c r="F25" s="780"/>
      <c r="G25" s="780"/>
    </row>
    <row r="26" spans="1:18" x14ac:dyDescent="0.25">
      <c r="A26" s="401"/>
      <c r="B26" s="401"/>
      <c r="C26" s="401"/>
      <c r="D26" s="401"/>
      <c r="E26" s="401"/>
      <c r="F26" s="401"/>
      <c r="G26" s="401"/>
    </row>
    <row r="27" spans="1:18" ht="6" customHeight="1" x14ac:dyDescent="0.25">
      <c r="A27" s="401"/>
      <c r="B27" s="401"/>
      <c r="C27" s="401"/>
      <c r="D27" s="401"/>
      <c r="E27" s="401"/>
      <c r="F27" s="401"/>
      <c r="G27" s="401"/>
    </row>
    <row r="28" spans="1:18" x14ac:dyDescent="0.25">
      <c r="A28" s="401"/>
      <c r="B28" s="401"/>
      <c r="C28" s="401"/>
      <c r="D28" s="401"/>
      <c r="E28" s="401"/>
      <c r="F28" s="401"/>
      <c r="G28" s="401"/>
    </row>
    <row r="29" spans="1:18" x14ac:dyDescent="0.25">
      <c r="A29" s="271" t="s">
        <v>227</v>
      </c>
    </row>
    <row r="30" spans="1:18" ht="25.5" customHeight="1" x14ac:dyDescent="0.25">
      <c r="A30" s="726" t="s">
        <v>414</v>
      </c>
      <c r="B30" s="726"/>
      <c r="C30" s="726"/>
      <c r="D30" s="726"/>
      <c r="E30" s="726"/>
      <c r="F30" s="726"/>
      <c r="G30" s="726"/>
    </row>
    <row r="31" spans="1:18" x14ac:dyDescent="0.25">
      <c r="A31" s="781" t="s">
        <v>343</v>
      </c>
      <c r="B31" s="781"/>
      <c r="C31" s="781"/>
      <c r="D31" s="781"/>
      <c r="E31" s="781"/>
      <c r="F31" s="781"/>
      <c r="G31" s="781"/>
      <c r="H31" s="781"/>
      <c r="I31" s="781"/>
      <c r="J31" s="781"/>
      <c r="K31" s="781"/>
      <c r="L31" s="781"/>
      <c r="M31" s="781"/>
      <c r="N31" s="781"/>
      <c r="O31" s="781"/>
      <c r="P31" s="781"/>
      <c r="Q31" s="781"/>
      <c r="R31" s="781"/>
    </row>
    <row r="32" spans="1:18" x14ac:dyDescent="0.25">
      <c r="A32" s="687"/>
      <c r="B32" s="687"/>
      <c r="C32" s="687"/>
      <c r="D32" s="687"/>
      <c r="E32" s="687"/>
      <c r="F32" s="687"/>
      <c r="G32" s="687"/>
      <c r="H32" s="687"/>
      <c r="I32" s="687"/>
      <c r="J32" s="687"/>
      <c r="K32" s="687"/>
      <c r="L32" s="687"/>
      <c r="M32" s="687"/>
      <c r="N32" s="687"/>
      <c r="O32" s="687"/>
      <c r="P32" s="687"/>
      <c r="Q32" s="687"/>
      <c r="R32" s="687"/>
    </row>
    <row r="33" spans="1:18" x14ac:dyDescent="0.25">
      <c r="A33" s="687"/>
      <c r="B33" s="687"/>
      <c r="C33" s="687"/>
      <c r="D33" s="687"/>
      <c r="E33" s="687"/>
      <c r="F33" s="687"/>
      <c r="G33" s="687"/>
      <c r="H33" s="687"/>
      <c r="I33" s="687"/>
      <c r="J33" s="687"/>
      <c r="K33" s="687"/>
      <c r="L33" s="687"/>
      <c r="M33" s="687"/>
      <c r="N33" s="687"/>
      <c r="O33" s="687"/>
      <c r="P33" s="687"/>
      <c r="Q33" s="687"/>
      <c r="R33" s="687"/>
    </row>
    <row r="45" spans="1:18" ht="12.75" customHeight="1" x14ac:dyDescent="0.25"/>
  </sheetData>
  <mergeCells count="6">
    <mergeCell ref="A1:H1"/>
    <mergeCell ref="A33:R33"/>
    <mergeCell ref="A25:G25"/>
    <mergeCell ref="A30:G30"/>
    <mergeCell ref="A31:R31"/>
    <mergeCell ref="A32:R3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49"/>
  <sheetViews>
    <sheetView topLeftCell="A10" workbookViewId="0">
      <selection activeCell="A48" sqref="A48:F48"/>
    </sheetView>
  </sheetViews>
  <sheetFormatPr baseColWidth="10" defaultColWidth="9.140625" defaultRowHeight="15" x14ac:dyDescent="0.25"/>
  <cols>
    <col min="1" max="1" width="40.7109375" style="470" customWidth="1"/>
    <col min="2" max="3" width="10.7109375" style="470" customWidth="1"/>
    <col min="4" max="6" width="11.7109375" style="470" customWidth="1"/>
    <col min="7" max="16384" width="9.140625" style="470"/>
  </cols>
  <sheetData>
    <row r="1" spans="1:6" s="468" customFormat="1" x14ac:dyDescent="0.25">
      <c r="A1" s="677" t="s">
        <v>319</v>
      </c>
      <c r="B1" s="677"/>
      <c r="C1" s="677"/>
      <c r="D1" s="677"/>
      <c r="E1" s="677"/>
      <c r="F1" s="677"/>
    </row>
    <row r="2" spans="1:6" x14ac:dyDescent="0.25">
      <c r="A2" s="469" t="s">
        <v>0</v>
      </c>
    </row>
    <row r="3" spans="1:6" s="473" customFormat="1" ht="36" customHeight="1" x14ac:dyDescent="0.25">
      <c r="A3" s="471"/>
      <c r="B3" s="679">
        <v>2016</v>
      </c>
      <c r="C3" s="679">
        <v>2017</v>
      </c>
      <c r="D3" s="679" t="s">
        <v>381</v>
      </c>
      <c r="E3" s="679" t="s">
        <v>365</v>
      </c>
      <c r="F3" s="679" t="s">
        <v>367</v>
      </c>
    </row>
    <row r="4" spans="1:6" ht="36" customHeight="1" x14ac:dyDescent="0.25">
      <c r="A4" s="474" t="s">
        <v>1</v>
      </c>
      <c r="B4" s="680"/>
      <c r="C4" s="680"/>
      <c r="D4" s="680"/>
      <c r="E4" s="680"/>
      <c r="F4" s="681"/>
    </row>
    <row r="5" spans="1:6" x14ac:dyDescent="0.25">
      <c r="A5" s="475" t="s">
        <v>2</v>
      </c>
      <c r="B5" s="476">
        <v>70.589340164790002</v>
      </c>
      <c r="C5" s="476">
        <v>72.612202035109988</v>
      </c>
      <c r="D5" s="633">
        <v>10.249624704210001</v>
      </c>
      <c r="E5" s="636">
        <f>100*(C5/B5-1)</f>
        <v>2.8656761284319154</v>
      </c>
      <c r="F5" s="636">
        <f>100*(POWER(C5/'6.1.1 dép pers État web'!C5,1/9)-1)</f>
        <v>-7.0719600307656005E-2</v>
      </c>
    </row>
    <row r="6" spans="1:6" x14ac:dyDescent="0.25">
      <c r="A6" s="477" t="s">
        <v>3</v>
      </c>
      <c r="B6" s="479">
        <v>52.70182702108999</v>
      </c>
      <c r="C6" s="479">
        <v>54.77965433688999</v>
      </c>
      <c r="D6" s="634">
        <v>6.4159869731699999</v>
      </c>
      <c r="E6" s="637">
        <f t="shared" ref="E6:E40" si="0">100*(C6/B6-1)</f>
        <v>3.9426096460915883</v>
      </c>
      <c r="F6" s="637">
        <f>100*(POWER(C6/'6.1.1 dép pers État web'!C6,1/9)-1)</f>
        <v>-0.28874741170342721</v>
      </c>
    </row>
    <row r="7" spans="1:6" x14ac:dyDescent="0.25">
      <c r="A7" s="477" t="s">
        <v>4</v>
      </c>
      <c r="B7" s="479">
        <v>0.19176807709000013</v>
      </c>
      <c r="C7" s="479">
        <v>0.19145948124000006</v>
      </c>
      <c r="D7" s="634">
        <v>2.8667729329999996E-2</v>
      </c>
      <c r="E7" s="637">
        <f t="shared" si="0"/>
        <v>-0.16092138727303862</v>
      </c>
      <c r="F7" s="637">
        <f>100*(POWER(C7/'6.1.1 dép pers État web'!C7,1/9)-1)</f>
        <v>-1.4320786000466823</v>
      </c>
    </row>
    <row r="8" spans="1:6" x14ac:dyDescent="0.25">
      <c r="A8" s="477" t="s">
        <v>5</v>
      </c>
      <c r="B8" s="479">
        <v>1.2207093713800001</v>
      </c>
      <c r="C8" s="479">
        <v>1.24215921715</v>
      </c>
      <c r="D8" s="634">
        <v>0.29603859681</v>
      </c>
      <c r="E8" s="637">
        <f t="shared" si="0"/>
        <v>1.7571623740179065</v>
      </c>
      <c r="F8" s="637">
        <f>100*(POWER(C8/'6.1.1 dép pers État web'!C8,1/9)-1)</f>
        <v>0.9778481477619394</v>
      </c>
    </row>
    <row r="9" spans="1:6" x14ac:dyDescent="0.25">
      <c r="A9" s="477" t="s">
        <v>6</v>
      </c>
      <c r="B9" s="479">
        <v>0.90588900052000021</v>
      </c>
      <c r="C9" s="479">
        <v>0.90938287796999995</v>
      </c>
      <c r="D9" s="634">
        <v>0.16830399262999998</v>
      </c>
      <c r="E9" s="637">
        <f t="shared" si="0"/>
        <v>0.38568494020725375</v>
      </c>
      <c r="F9" s="637">
        <f>100*(POWER(C9/'6.1.1 dép pers État web'!C9,1/9)-1)</f>
        <v>-4.4097687586397427E-2</v>
      </c>
    </row>
    <row r="10" spans="1:6" x14ac:dyDescent="0.25">
      <c r="A10" s="477" t="s">
        <v>7</v>
      </c>
      <c r="B10" s="479">
        <v>1.2248348021299997</v>
      </c>
      <c r="C10" s="479">
        <v>1.29638157431</v>
      </c>
      <c r="D10" s="634">
        <v>9.1562285209999983E-2</v>
      </c>
      <c r="E10" s="637">
        <f t="shared" si="0"/>
        <v>5.8413405673630292</v>
      </c>
      <c r="F10" s="637">
        <f>100*(POWER(C10/'6.1.1 dép pers État web'!C10,1/9)-1)</f>
        <v>1.0411093524855586</v>
      </c>
    </row>
    <row r="11" spans="1:6" x14ac:dyDescent="0.25">
      <c r="A11" s="477" t="s">
        <v>8</v>
      </c>
      <c r="B11" s="479">
        <v>8.0750539352300006</v>
      </c>
      <c r="C11" s="479">
        <v>8.1040171559299985</v>
      </c>
      <c r="D11" s="634">
        <v>2.2614709102800004</v>
      </c>
      <c r="E11" s="637">
        <f t="shared" si="0"/>
        <v>0.35867526003308114</v>
      </c>
      <c r="F11" s="637">
        <f>100*(POWER(C11/'6.1.1 dép pers État web'!C11,1/9)-1)</f>
        <v>-1.7469613883361879</v>
      </c>
    </row>
    <row r="12" spans="1:6" x14ac:dyDescent="0.25">
      <c r="A12" s="477" t="s">
        <v>9</v>
      </c>
      <c r="B12" s="479">
        <v>6.2692375549200055</v>
      </c>
      <c r="C12" s="479">
        <v>6.0891473916199992</v>
      </c>
      <c r="D12" s="634">
        <v>0.98759421677999981</v>
      </c>
      <c r="E12" s="637">
        <f t="shared" si="0"/>
        <v>-2.8726007225340244</v>
      </c>
      <c r="F12" s="637">
        <f>100*(POWER(C12/'6.1.1 dép pers État web'!C12,1/9)-1)</f>
        <v>5.0599698993046394</v>
      </c>
    </row>
    <row r="13" spans="1:6" x14ac:dyDescent="0.25">
      <c r="A13" s="480" t="s">
        <v>10</v>
      </c>
      <c r="B13" s="481">
        <v>2.0402430000000002E-5</v>
      </c>
      <c r="C13" s="481">
        <v>0</v>
      </c>
      <c r="D13" s="635">
        <v>0</v>
      </c>
      <c r="E13" s="638">
        <f>100*(C13/B13-1)</f>
        <v>-100</v>
      </c>
      <c r="F13" s="638" t="s">
        <v>36</v>
      </c>
    </row>
    <row r="14" spans="1:6" x14ac:dyDescent="0.25">
      <c r="A14" s="482" t="s">
        <v>11</v>
      </c>
      <c r="B14" s="483">
        <v>51.867085473799946</v>
      </c>
      <c r="C14" s="483">
        <v>53.884924931880008</v>
      </c>
      <c r="D14" s="483">
        <v>9.5681968810299995</v>
      </c>
      <c r="E14" s="630">
        <f t="shared" si="0"/>
        <v>3.8904045593603831</v>
      </c>
      <c r="F14" s="630">
        <f>100*(POWER(C14/'6.1.1 dép pers État web'!C14,1/9)-1)</f>
        <v>1.9674997011481787</v>
      </c>
    </row>
    <row r="15" spans="1:6" x14ac:dyDescent="0.25">
      <c r="A15" s="477" t="s">
        <v>12</v>
      </c>
      <c r="B15" s="479">
        <v>40.540902035309955</v>
      </c>
      <c r="C15" s="479">
        <v>41.997746035150008</v>
      </c>
      <c r="D15" s="479">
        <v>8.1173717655700006</v>
      </c>
      <c r="E15" s="628">
        <f t="shared" si="0"/>
        <v>3.5935164900158911</v>
      </c>
      <c r="F15" s="628">
        <f>100*(POWER(C15/'6.1.1 dép pers État web'!C15,1/9)-1)</f>
        <v>2.5610688584717822</v>
      </c>
    </row>
    <row r="16" spans="1:6" x14ac:dyDescent="0.25">
      <c r="A16" s="484" t="s">
        <v>382</v>
      </c>
      <c r="B16" s="485">
        <v>29.840201058749965</v>
      </c>
      <c r="C16" s="485">
        <v>30.878099817810003</v>
      </c>
      <c r="D16" s="485">
        <v>0.65288120765999991</v>
      </c>
      <c r="E16" s="628">
        <f t="shared" si="0"/>
        <v>3.4781895638591909</v>
      </c>
      <c r="F16" s="628">
        <f>100*(POWER(C16/'6.1.1 dép pers État web'!C16,1/9)-1)</f>
        <v>2.5878802197800921</v>
      </c>
    </row>
    <row r="17" spans="1:6" x14ac:dyDescent="0.25">
      <c r="A17" s="484" t="s">
        <v>383</v>
      </c>
      <c r="B17" s="485">
        <v>9.3642142996499924</v>
      </c>
      <c r="C17" s="485">
        <v>9.7943002286700001</v>
      </c>
      <c r="D17" s="485">
        <v>6.3315011449099998</v>
      </c>
      <c r="E17" s="628">
        <f t="shared" si="0"/>
        <v>4.5928672204360366</v>
      </c>
      <c r="F17" s="628">
        <f>100*(POWER(C17/'6.1.1 dép pers État web'!C17,1/9)-1)</f>
        <v>2.4227076178377382</v>
      </c>
    </row>
    <row r="18" spans="1:6" x14ac:dyDescent="0.25">
      <c r="A18" s="484" t="s">
        <v>15</v>
      </c>
      <c r="B18" s="485">
        <v>1.3368317324500001</v>
      </c>
      <c r="C18" s="485">
        <v>1.32530548063</v>
      </c>
      <c r="D18" s="485">
        <v>1.132989413</v>
      </c>
      <c r="E18" s="628">
        <f t="shared" si="0"/>
        <v>-0.86220662931721925</v>
      </c>
      <c r="F18" s="628">
        <f>100*(POWER(C18/'6.1.1 dép pers État web'!C18,1/9)-1)</f>
        <v>2.9745260546411689</v>
      </c>
    </row>
    <row r="19" spans="1:6" x14ac:dyDescent="0.25">
      <c r="A19" s="484" t="s">
        <v>16</v>
      </c>
      <c r="B19" s="485">
        <v>-3.4505553999999999E-4</v>
      </c>
      <c r="C19" s="485">
        <v>4.0508039999999995E-5</v>
      </c>
      <c r="D19" s="485">
        <v>0</v>
      </c>
      <c r="E19" s="628" t="s">
        <v>36</v>
      </c>
      <c r="F19" s="628" t="s">
        <v>36</v>
      </c>
    </row>
    <row r="20" spans="1:6" x14ac:dyDescent="0.25">
      <c r="A20" s="477" t="s">
        <v>17</v>
      </c>
      <c r="B20" s="479">
        <v>0.36143964812000001</v>
      </c>
      <c r="C20" s="479">
        <v>0.3740318760300001</v>
      </c>
      <c r="D20" s="479">
        <v>5.6570990290000005E-2</v>
      </c>
      <c r="E20" s="628">
        <f t="shared" si="0"/>
        <v>3.4839088560144393</v>
      </c>
      <c r="F20" s="628">
        <f>100*(POWER(C20/'6.1.1 dép pers État web'!C20,1/9)-1)</f>
        <v>0.33320043311961811</v>
      </c>
    </row>
    <row r="21" spans="1:6" x14ac:dyDescent="0.25">
      <c r="A21" s="477" t="s">
        <v>18</v>
      </c>
      <c r="B21" s="479">
        <v>0.24299076268</v>
      </c>
      <c r="C21" s="479">
        <v>0.23533570604000001</v>
      </c>
      <c r="D21" s="479">
        <v>0.20298683162999998</v>
      </c>
      <c r="E21" s="628">
        <f t="shared" si="0"/>
        <v>-3.1503488262560442</v>
      </c>
      <c r="F21" s="628">
        <f>100*(POWER(C21/'6.1.1 dép pers État web'!C21,1/9)-1)</f>
        <v>-1.7157555397110391</v>
      </c>
    </row>
    <row r="22" spans="1:6" x14ac:dyDescent="0.25">
      <c r="A22" s="477" t="s">
        <v>19</v>
      </c>
      <c r="B22" s="479">
        <v>1.5109081089400007</v>
      </c>
      <c r="C22" s="479">
        <v>1.5835434649900002</v>
      </c>
      <c r="D22" s="479">
        <v>4.5160862340000003E-2</v>
      </c>
      <c r="E22" s="628">
        <f t="shared" si="0"/>
        <v>4.8073973274892268</v>
      </c>
      <c r="F22" s="628">
        <f>100*(POWER(C22/'6.1.1 dép pers État web'!C22,1/9)-1)</f>
        <v>4.8273169824491369</v>
      </c>
    </row>
    <row r="23" spans="1:6" x14ac:dyDescent="0.25">
      <c r="A23" s="477" t="s">
        <v>20</v>
      </c>
      <c r="B23" s="479">
        <v>5.3972732519300024</v>
      </c>
      <c r="C23" s="479">
        <v>5.60323016193</v>
      </c>
      <c r="D23" s="479">
        <v>0.65906989439999997</v>
      </c>
      <c r="E23" s="628">
        <f t="shared" si="0"/>
        <v>3.8159437254052353</v>
      </c>
      <c r="F23" s="628">
        <f>100*(POWER(C23/'6.1.1 dép pers État web'!C23,1/9)-1)</f>
        <v>-0.81410791638726332</v>
      </c>
    </row>
    <row r="24" spans="1:6" x14ac:dyDescent="0.25">
      <c r="A24" s="477" t="s">
        <v>21</v>
      </c>
      <c r="B24" s="479">
        <v>3.1185307195799985</v>
      </c>
      <c r="C24" s="479">
        <v>3.355380742119999</v>
      </c>
      <c r="D24" s="479">
        <v>0.40735623953000011</v>
      </c>
      <c r="E24" s="628">
        <f t="shared" si="0"/>
        <v>7.5949235020490447</v>
      </c>
      <c r="F24" s="628">
        <f>100*(POWER(C24/'6.1.1 dép pers État web'!C24,1/9)-1)</f>
        <v>-3.8402526681591276E-2</v>
      </c>
    </row>
    <row r="25" spans="1:6" x14ac:dyDescent="0.25">
      <c r="A25" s="477" t="s">
        <v>384</v>
      </c>
      <c r="B25" s="479">
        <v>0.69504094723999943</v>
      </c>
      <c r="C25" s="479">
        <v>0.73565694561999984</v>
      </c>
      <c r="D25" s="479">
        <v>7.9680297270000006E-2</v>
      </c>
      <c r="E25" s="628">
        <f t="shared" si="0"/>
        <v>5.8436842521704779</v>
      </c>
      <c r="F25" s="628">
        <f>100*(POWER(C25/'6.1.1 dép pers État web'!C25,1/9)-1)</f>
        <v>0.60156319881994325</v>
      </c>
    </row>
    <row r="26" spans="1:6" x14ac:dyDescent="0.25">
      <c r="A26" s="475" t="s">
        <v>23</v>
      </c>
      <c r="B26" s="476">
        <v>0.73445965843999972</v>
      </c>
      <c r="C26" s="476">
        <v>0.71544171703000015</v>
      </c>
      <c r="D26" s="476">
        <v>0.29911618917999999</v>
      </c>
      <c r="E26" s="627">
        <f t="shared" si="0"/>
        <v>-2.5893786256952378</v>
      </c>
      <c r="F26" s="627">
        <f>100*(POWER(C26/'6.1.1 dép pers État web'!C26,1/9)-1)</f>
        <v>-6.307743423919387</v>
      </c>
    </row>
    <row r="27" spans="1:6" x14ac:dyDescent="0.25">
      <c r="A27" s="477" t="s">
        <v>385</v>
      </c>
      <c r="B27" s="479">
        <v>9.6518997259999961E-2</v>
      </c>
      <c r="C27" s="479">
        <v>8.785693202E-2</v>
      </c>
      <c r="D27" s="479">
        <v>1.9762661710000001E-2</v>
      </c>
      <c r="E27" s="628">
        <f t="shared" si="0"/>
        <v>-8.974466670707681</v>
      </c>
      <c r="F27" s="628">
        <f>100*(POWER(C27/'6.1.1 dép pers État web'!C27,1/9)-1)</f>
        <v>-1.8567807614121579</v>
      </c>
    </row>
    <row r="28" spans="1:6" x14ac:dyDescent="0.25">
      <c r="A28" s="477" t="s">
        <v>25</v>
      </c>
      <c r="B28" s="479">
        <v>7.8785829629999971E-2</v>
      </c>
      <c r="C28" s="479">
        <v>8.2803210459999999E-2</v>
      </c>
      <c r="D28" s="479">
        <v>8.3023883199999978E-3</v>
      </c>
      <c r="E28" s="628">
        <f t="shared" si="0"/>
        <v>5.099115981727631</v>
      </c>
      <c r="F28" s="628">
        <f>100*(POWER(C28/'6.1.1 dép pers État web'!C28,1/9)-1)</f>
        <v>0.24494037486120224</v>
      </c>
    </row>
    <row r="29" spans="1:6" x14ac:dyDescent="0.25">
      <c r="A29" s="477" t="s">
        <v>331</v>
      </c>
      <c r="B29" s="479">
        <v>2.2671819049999997E-2</v>
      </c>
      <c r="C29" s="479">
        <v>2.0253834239999994E-2</v>
      </c>
      <c r="D29" s="479">
        <v>2.7356072800000003E-3</v>
      </c>
      <c r="E29" s="628">
        <f t="shared" si="0"/>
        <v>-10.665155736588339</v>
      </c>
      <c r="F29" s="628">
        <f>100*(POWER(C29/'6.1.1 dép pers État web'!C29,1/9)-1)</f>
        <v>-9.7520277235885189</v>
      </c>
    </row>
    <row r="30" spans="1:6" x14ac:dyDescent="0.25">
      <c r="A30" s="477" t="s">
        <v>386</v>
      </c>
      <c r="B30" s="479">
        <v>6.1028929400000008E-2</v>
      </c>
      <c r="C30" s="479">
        <v>6.2408915120000012E-2</v>
      </c>
      <c r="D30" s="479">
        <v>5.923782164E-2</v>
      </c>
      <c r="E30" s="628">
        <f t="shared" si="0"/>
        <v>2.2611992928062152</v>
      </c>
      <c r="F30" s="628">
        <f>100*(POWER(C30/'6.1.1 dép pers État web'!C30,1/9)-1)</f>
        <v>0.81737939895420997</v>
      </c>
    </row>
    <row r="31" spans="1:6" x14ac:dyDescent="0.25">
      <c r="A31" s="486" t="s">
        <v>387</v>
      </c>
      <c r="B31" s="487">
        <v>0</v>
      </c>
      <c r="C31" s="487">
        <v>0</v>
      </c>
      <c r="D31" s="487">
        <v>0</v>
      </c>
      <c r="E31" s="628" t="s">
        <v>36</v>
      </c>
      <c r="F31" s="628" t="s">
        <v>36</v>
      </c>
    </row>
    <row r="32" spans="1:6" x14ac:dyDescent="0.25">
      <c r="A32" s="477" t="s">
        <v>29</v>
      </c>
      <c r="B32" s="478" t="s">
        <v>176</v>
      </c>
      <c r="C32" s="478" t="s">
        <v>380</v>
      </c>
      <c r="D32" s="478" t="s">
        <v>176</v>
      </c>
      <c r="E32" s="628" t="s">
        <v>36</v>
      </c>
      <c r="F32" s="628" t="s">
        <v>36</v>
      </c>
    </row>
    <row r="33" spans="1:6" x14ac:dyDescent="0.25">
      <c r="A33" s="477" t="s">
        <v>31</v>
      </c>
      <c r="B33" s="479">
        <v>0.34254230212999998</v>
      </c>
      <c r="C33" s="479">
        <v>0.34413700328000008</v>
      </c>
      <c r="D33" s="479">
        <v>0.14771797623999999</v>
      </c>
      <c r="E33" s="628">
        <f t="shared" si="0"/>
        <v>0.465548675326799</v>
      </c>
      <c r="F33" s="628">
        <f>100*(POWER(C33/'6.1.1 dép pers État web'!C33,1/9)-1)</f>
        <v>1.5367705942090248</v>
      </c>
    </row>
    <row r="34" spans="1:6" x14ac:dyDescent="0.25">
      <c r="A34" s="477" t="s">
        <v>388</v>
      </c>
      <c r="B34" s="479">
        <v>0.11372936990999988</v>
      </c>
      <c r="C34" s="479">
        <v>0.10086563681000005</v>
      </c>
      <c r="D34" s="479">
        <v>5.9681574729999992E-2</v>
      </c>
      <c r="E34" s="628">
        <f t="shared" si="0"/>
        <v>-11.310827722143879</v>
      </c>
      <c r="F34" s="628">
        <f>100*(POWER(C34/'6.1.1 dép pers État web'!C34,1/9)-1)</f>
        <v>-3.1868423782572819</v>
      </c>
    </row>
    <row r="35" spans="1:6" x14ac:dyDescent="0.25">
      <c r="A35" s="480" t="s">
        <v>33</v>
      </c>
      <c r="B35" s="481">
        <v>1.9182411060000005E-2</v>
      </c>
      <c r="C35" s="481">
        <v>1.7116185099999997E-2</v>
      </c>
      <c r="D35" s="481">
        <v>1.6781592600000001E-3</v>
      </c>
      <c r="E35" s="629">
        <f t="shared" si="0"/>
        <v>-10.771461176267838</v>
      </c>
      <c r="F35" s="629">
        <f>100*(POWER(C35/'6.1.1 dép pers État web'!C35,1/9)-1)</f>
        <v>-27.09045216107917</v>
      </c>
    </row>
    <row r="36" spans="1:6" x14ac:dyDescent="0.25">
      <c r="A36" s="488" t="s">
        <v>34</v>
      </c>
      <c r="B36" s="483">
        <v>123.19088529702995</v>
      </c>
      <c r="C36" s="483">
        <v>127.21256868402</v>
      </c>
      <c r="D36" s="483">
        <v>20.116937774420002</v>
      </c>
      <c r="E36" s="630">
        <f t="shared" si="0"/>
        <v>3.264594922987385</v>
      </c>
      <c r="F36" s="630">
        <f>100*(POWER(C36/'6.1.1 dép pers État web'!C36,1/9)-1)</f>
        <v>0.6898558738458016</v>
      </c>
    </row>
    <row r="37" spans="1:6" x14ac:dyDescent="0.25">
      <c r="A37" s="489" t="s">
        <v>35</v>
      </c>
      <c r="B37" s="476"/>
      <c r="C37" s="476"/>
      <c r="D37" s="476"/>
      <c r="E37" s="631"/>
      <c r="F37" s="631"/>
    </row>
    <row r="38" spans="1:6" x14ac:dyDescent="0.25">
      <c r="A38" s="490" t="s">
        <v>48</v>
      </c>
      <c r="B38" s="479">
        <v>55.052999999999997</v>
      </c>
      <c r="C38" s="479">
        <v>55.78354760117</v>
      </c>
      <c r="D38" s="479"/>
      <c r="E38" s="628">
        <f t="shared" si="0"/>
        <v>1.3269896303017115</v>
      </c>
      <c r="F38" s="628">
        <f>100*(POWER(C38/'6.1.1 dép pers État web'!C38,1/9)-1)</f>
        <v>2.8299453638791716</v>
      </c>
    </row>
    <row r="39" spans="1:6" x14ac:dyDescent="0.25">
      <c r="A39" s="491" t="s">
        <v>49</v>
      </c>
      <c r="B39" s="476">
        <v>314.38405750521002</v>
      </c>
      <c r="C39" s="476">
        <v>326.37523858449993</v>
      </c>
      <c r="D39" s="476"/>
      <c r="E39" s="627">
        <f t="shared" si="0"/>
        <v>3.8141823012419085</v>
      </c>
      <c r="F39" s="627">
        <f>100*(POWER(C39/'6.1.1 dép pers État web'!C39,1/9)-1)</f>
        <v>1.7889729804976051</v>
      </c>
    </row>
    <row r="40" spans="1:6" ht="24.75" x14ac:dyDescent="0.25">
      <c r="A40" s="492" t="s">
        <v>37</v>
      </c>
      <c r="B40" s="639">
        <v>39.184838529857203</v>
      </c>
      <c r="C40" s="640">
        <v>38.977395845268489</v>
      </c>
      <c r="D40" s="493"/>
      <c r="E40" s="632">
        <f t="shared" si="0"/>
        <v>-0.52939527728473879</v>
      </c>
      <c r="F40" s="632">
        <f>100*(POWER(C40/'6.1.1 dép pers État web'!C40,1/9)-1)</f>
        <v>-1.0797997803380865</v>
      </c>
    </row>
    <row r="41" spans="1:6" ht="25.5" customHeight="1" x14ac:dyDescent="0.25">
      <c r="A41" s="676" t="s">
        <v>328</v>
      </c>
      <c r="B41" s="676"/>
      <c r="C41" s="676"/>
      <c r="D41" s="676"/>
      <c r="E41" s="676"/>
      <c r="F41" s="676"/>
    </row>
    <row r="42" spans="1:6" x14ac:dyDescent="0.25">
      <c r="A42" s="678" t="s">
        <v>413</v>
      </c>
      <c r="B42" s="678"/>
      <c r="C42" s="678"/>
      <c r="D42" s="678"/>
      <c r="E42" s="678"/>
      <c r="F42" s="678"/>
    </row>
    <row r="43" spans="1:6" ht="15" customHeight="1" x14ac:dyDescent="0.25">
      <c r="A43" s="678" t="s">
        <v>329</v>
      </c>
      <c r="B43" s="678"/>
      <c r="C43" s="678"/>
      <c r="D43" s="678"/>
      <c r="E43" s="678"/>
      <c r="F43" s="678"/>
    </row>
    <row r="44" spans="1:6" ht="60" customHeight="1" x14ac:dyDescent="0.25">
      <c r="A44" s="675" t="s">
        <v>389</v>
      </c>
      <c r="B44" s="675"/>
      <c r="C44" s="675"/>
      <c r="D44" s="675"/>
      <c r="E44" s="675"/>
      <c r="F44" s="675"/>
    </row>
    <row r="45" spans="1:6" ht="12" customHeight="1" x14ac:dyDescent="0.25">
      <c r="A45" s="675" t="s">
        <v>41</v>
      </c>
      <c r="B45" s="675"/>
      <c r="C45" s="675"/>
      <c r="D45" s="675"/>
      <c r="E45" s="675"/>
      <c r="F45" s="675"/>
    </row>
    <row r="46" spans="1:6" ht="22.5" customHeight="1" x14ac:dyDescent="0.25">
      <c r="A46" s="675" t="s">
        <v>390</v>
      </c>
      <c r="B46" s="675"/>
      <c r="C46" s="675"/>
      <c r="D46" s="675"/>
      <c r="E46" s="675"/>
      <c r="F46" s="675"/>
    </row>
    <row r="47" spans="1:6" ht="24.75" customHeight="1" x14ac:dyDescent="0.25">
      <c r="A47" s="675" t="s">
        <v>43</v>
      </c>
      <c r="B47" s="675"/>
      <c r="C47" s="675"/>
      <c r="D47" s="675"/>
      <c r="E47" s="675"/>
      <c r="F47" s="675"/>
    </row>
    <row r="48" spans="1:6" ht="15" customHeight="1" x14ac:dyDescent="0.25">
      <c r="A48" s="675" t="s">
        <v>330</v>
      </c>
      <c r="B48" s="675"/>
      <c r="C48" s="675"/>
      <c r="D48" s="675"/>
      <c r="E48" s="675"/>
      <c r="F48" s="675"/>
    </row>
    <row r="49" spans="1:9" ht="15" customHeight="1" x14ac:dyDescent="0.25">
      <c r="A49" s="674"/>
      <c r="B49" s="674"/>
      <c r="C49" s="674"/>
      <c r="D49" s="674"/>
      <c r="E49" s="674"/>
      <c r="F49" s="674"/>
      <c r="G49" s="674"/>
      <c r="H49" s="674"/>
      <c r="I49" s="674"/>
    </row>
  </sheetData>
  <mergeCells count="15">
    <mergeCell ref="A49:I49"/>
    <mergeCell ref="A48:F48"/>
    <mergeCell ref="A47:F47"/>
    <mergeCell ref="A41:F41"/>
    <mergeCell ref="A1:F1"/>
    <mergeCell ref="A45:F45"/>
    <mergeCell ref="A46:F46"/>
    <mergeCell ref="A44:F44"/>
    <mergeCell ref="A43:F43"/>
    <mergeCell ref="A42:F42"/>
    <mergeCell ref="E3:E4"/>
    <mergeCell ref="F3:F4"/>
    <mergeCell ref="B3:B4"/>
    <mergeCell ref="C3:C4"/>
    <mergeCell ref="D3:D4"/>
  </mergeCell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T16"/>
  <sheetViews>
    <sheetView workbookViewId="0">
      <pane xSplit="1" ySplit="3" topLeftCell="E4" activePane="bottomRight" state="frozen"/>
      <selection activeCell="E22" sqref="E22"/>
      <selection pane="topRight" activeCell="E22" sqref="E22"/>
      <selection pane="bottomLeft" activeCell="E22" sqref="E22"/>
      <selection pane="bottomRight" activeCell="E22" sqref="E22"/>
    </sheetView>
  </sheetViews>
  <sheetFormatPr baseColWidth="10" defaultRowHeight="12.75" x14ac:dyDescent="0.25"/>
  <cols>
    <col min="1" max="1" width="25.7109375" style="192" customWidth="1"/>
    <col min="2" max="19" width="12.7109375" style="192" customWidth="1"/>
    <col min="20" max="236" width="11.42578125" style="192"/>
    <col min="237" max="237" width="19.5703125" style="192" bestFit="1" customWidth="1"/>
    <col min="238" max="238" width="7.140625" style="192" customWidth="1"/>
    <col min="239" max="239" width="7.28515625" style="192" customWidth="1"/>
    <col min="240" max="240" width="7" style="192" customWidth="1"/>
    <col min="241" max="241" width="7.140625" style="192" customWidth="1"/>
    <col min="242" max="242" width="6.5703125" style="192" customWidth="1"/>
    <col min="243" max="243" width="6.7109375" style="192" customWidth="1"/>
    <col min="244" max="245" width="6.85546875" style="192" customWidth="1"/>
    <col min="246" max="246" width="7.28515625" style="192" customWidth="1"/>
    <col min="247" max="247" width="7.7109375" style="192" customWidth="1"/>
    <col min="248" max="248" width="6.5703125" style="192" customWidth="1"/>
    <col min="249" max="249" width="6.7109375" style="192" customWidth="1"/>
    <col min="250" max="251" width="8" style="192" customWidth="1"/>
    <col min="252" max="252" width="8.85546875" style="192" customWidth="1"/>
    <col min="253" max="492" width="11.42578125" style="192"/>
    <col min="493" max="493" width="19.5703125" style="192" bestFit="1" customWidth="1"/>
    <col min="494" max="494" width="7.140625" style="192" customWidth="1"/>
    <col min="495" max="495" width="7.28515625" style="192" customWidth="1"/>
    <col min="496" max="496" width="7" style="192" customWidth="1"/>
    <col min="497" max="497" width="7.140625" style="192" customWidth="1"/>
    <col min="498" max="498" width="6.5703125" style="192" customWidth="1"/>
    <col min="499" max="499" width="6.7109375" style="192" customWidth="1"/>
    <col min="500" max="501" width="6.85546875" style="192" customWidth="1"/>
    <col min="502" max="502" width="7.28515625" style="192" customWidth="1"/>
    <col min="503" max="503" width="7.7109375" style="192" customWidth="1"/>
    <col min="504" max="504" width="6.5703125" style="192" customWidth="1"/>
    <col min="505" max="505" width="6.7109375" style="192" customWidth="1"/>
    <col min="506" max="507" width="8" style="192" customWidth="1"/>
    <col min="508" max="508" width="8.85546875" style="192" customWidth="1"/>
    <col min="509" max="748" width="11.42578125" style="192"/>
    <col min="749" max="749" width="19.5703125" style="192" bestFit="1" customWidth="1"/>
    <col min="750" max="750" width="7.140625" style="192" customWidth="1"/>
    <col min="751" max="751" width="7.28515625" style="192" customWidth="1"/>
    <col min="752" max="752" width="7" style="192" customWidth="1"/>
    <col min="753" max="753" width="7.140625" style="192" customWidth="1"/>
    <col min="754" max="754" width="6.5703125" style="192" customWidth="1"/>
    <col min="755" max="755" width="6.7109375" style="192" customWidth="1"/>
    <col min="756" max="757" width="6.85546875" style="192" customWidth="1"/>
    <col min="758" max="758" width="7.28515625" style="192" customWidth="1"/>
    <col min="759" max="759" width="7.7109375" style="192" customWidth="1"/>
    <col min="760" max="760" width="6.5703125" style="192" customWidth="1"/>
    <col min="761" max="761" width="6.7109375" style="192" customWidth="1"/>
    <col min="762" max="763" width="8" style="192" customWidth="1"/>
    <col min="764" max="764" width="8.85546875" style="192" customWidth="1"/>
    <col min="765" max="1004" width="11.42578125" style="192"/>
    <col min="1005" max="1005" width="19.5703125" style="192" bestFit="1" customWidth="1"/>
    <col min="1006" max="1006" width="7.140625" style="192" customWidth="1"/>
    <col min="1007" max="1007" width="7.28515625" style="192" customWidth="1"/>
    <col min="1008" max="1008" width="7" style="192" customWidth="1"/>
    <col min="1009" max="1009" width="7.140625" style="192" customWidth="1"/>
    <col min="1010" max="1010" width="6.5703125" style="192" customWidth="1"/>
    <col min="1011" max="1011" width="6.7109375" style="192" customWidth="1"/>
    <col min="1012" max="1013" width="6.85546875" style="192" customWidth="1"/>
    <col min="1014" max="1014" width="7.28515625" style="192" customWidth="1"/>
    <col min="1015" max="1015" width="7.7109375" style="192" customWidth="1"/>
    <col min="1016" max="1016" width="6.5703125" style="192" customWidth="1"/>
    <col min="1017" max="1017" width="6.7109375" style="192" customWidth="1"/>
    <col min="1018" max="1019" width="8" style="192" customWidth="1"/>
    <col min="1020" max="1020" width="8.85546875" style="192" customWidth="1"/>
    <col min="1021" max="1260" width="11.42578125" style="192"/>
    <col min="1261" max="1261" width="19.5703125" style="192" bestFit="1" customWidth="1"/>
    <col min="1262" max="1262" width="7.140625" style="192" customWidth="1"/>
    <col min="1263" max="1263" width="7.28515625" style="192" customWidth="1"/>
    <col min="1264" max="1264" width="7" style="192" customWidth="1"/>
    <col min="1265" max="1265" width="7.140625" style="192" customWidth="1"/>
    <col min="1266" max="1266" width="6.5703125" style="192" customWidth="1"/>
    <col min="1267" max="1267" width="6.7109375" style="192" customWidth="1"/>
    <col min="1268" max="1269" width="6.85546875" style="192" customWidth="1"/>
    <col min="1270" max="1270" width="7.28515625" style="192" customWidth="1"/>
    <col min="1271" max="1271" width="7.7109375" style="192" customWidth="1"/>
    <col min="1272" max="1272" width="6.5703125" style="192" customWidth="1"/>
    <col min="1273" max="1273" width="6.7109375" style="192" customWidth="1"/>
    <col min="1274" max="1275" width="8" style="192" customWidth="1"/>
    <col min="1276" max="1276" width="8.85546875" style="192" customWidth="1"/>
    <col min="1277" max="1516" width="11.42578125" style="192"/>
    <col min="1517" max="1517" width="19.5703125" style="192" bestFit="1" customWidth="1"/>
    <col min="1518" max="1518" width="7.140625" style="192" customWidth="1"/>
    <col min="1519" max="1519" width="7.28515625" style="192" customWidth="1"/>
    <col min="1520" max="1520" width="7" style="192" customWidth="1"/>
    <col min="1521" max="1521" width="7.140625" style="192" customWidth="1"/>
    <col min="1522" max="1522" width="6.5703125" style="192" customWidth="1"/>
    <col min="1523" max="1523" width="6.7109375" style="192" customWidth="1"/>
    <col min="1524" max="1525" width="6.85546875" style="192" customWidth="1"/>
    <col min="1526" max="1526" width="7.28515625" style="192" customWidth="1"/>
    <col min="1527" max="1527" width="7.7109375" style="192" customWidth="1"/>
    <col min="1528" max="1528" width="6.5703125" style="192" customWidth="1"/>
    <col min="1529" max="1529" width="6.7109375" style="192" customWidth="1"/>
    <col min="1530" max="1531" width="8" style="192" customWidth="1"/>
    <col min="1532" max="1532" width="8.85546875" style="192" customWidth="1"/>
    <col min="1533" max="1772" width="11.42578125" style="192"/>
    <col min="1773" max="1773" width="19.5703125" style="192" bestFit="1" customWidth="1"/>
    <col min="1774" max="1774" width="7.140625" style="192" customWidth="1"/>
    <col min="1775" max="1775" width="7.28515625" style="192" customWidth="1"/>
    <col min="1776" max="1776" width="7" style="192" customWidth="1"/>
    <col min="1777" max="1777" width="7.140625" style="192" customWidth="1"/>
    <col min="1778" max="1778" width="6.5703125" style="192" customWidth="1"/>
    <col min="1779" max="1779" width="6.7109375" style="192" customWidth="1"/>
    <col min="1780" max="1781" width="6.85546875" style="192" customWidth="1"/>
    <col min="1782" max="1782" width="7.28515625" style="192" customWidth="1"/>
    <col min="1783" max="1783" width="7.7109375" style="192" customWidth="1"/>
    <col min="1784" max="1784" width="6.5703125" style="192" customWidth="1"/>
    <col min="1785" max="1785" width="6.7109375" style="192" customWidth="1"/>
    <col min="1786" max="1787" width="8" style="192" customWidth="1"/>
    <col min="1788" max="1788" width="8.85546875" style="192" customWidth="1"/>
    <col min="1789" max="2028" width="11.42578125" style="192"/>
    <col min="2029" max="2029" width="19.5703125" style="192" bestFit="1" customWidth="1"/>
    <col min="2030" max="2030" width="7.140625" style="192" customWidth="1"/>
    <col min="2031" max="2031" width="7.28515625" style="192" customWidth="1"/>
    <col min="2032" max="2032" width="7" style="192" customWidth="1"/>
    <col min="2033" max="2033" width="7.140625" style="192" customWidth="1"/>
    <col min="2034" max="2034" width="6.5703125" style="192" customWidth="1"/>
    <col min="2035" max="2035" width="6.7109375" style="192" customWidth="1"/>
    <col min="2036" max="2037" width="6.85546875" style="192" customWidth="1"/>
    <col min="2038" max="2038" width="7.28515625" style="192" customWidth="1"/>
    <col min="2039" max="2039" width="7.7109375" style="192" customWidth="1"/>
    <col min="2040" max="2040" width="6.5703125" style="192" customWidth="1"/>
    <col min="2041" max="2041" width="6.7109375" style="192" customWidth="1"/>
    <col min="2042" max="2043" width="8" style="192" customWidth="1"/>
    <col min="2044" max="2044" width="8.85546875" style="192" customWidth="1"/>
    <col min="2045" max="2284" width="11.42578125" style="192"/>
    <col min="2285" max="2285" width="19.5703125" style="192" bestFit="1" customWidth="1"/>
    <col min="2286" max="2286" width="7.140625" style="192" customWidth="1"/>
    <col min="2287" max="2287" width="7.28515625" style="192" customWidth="1"/>
    <col min="2288" max="2288" width="7" style="192" customWidth="1"/>
    <col min="2289" max="2289" width="7.140625" style="192" customWidth="1"/>
    <col min="2290" max="2290" width="6.5703125" style="192" customWidth="1"/>
    <col min="2291" max="2291" width="6.7109375" style="192" customWidth="1"/>
    <col min="2292" max="2293" width="6.85546875" style="192" customWidth="1"/>
    <col min="2294" max="2294" width="7.28515625" style="192" customWidth="1"/>
    <col min="2295" max="2295" width="7.7109375" style="192" customWidth="1"/>
    <col min="2296" max="2296" width="6.5703125" style="192" customWidth="1"/>
    <col min="2297" max="2297" width="6.7109375" style="192" customWidth="1"/>
    <col min="2298" max="2299" width="8" style="192" customWidth="1"/>
    <col min="2300" max="2300" width="8.85546875" style="192" customWidth="1"/>
    <col min="2301" max="2540" width="11.42578125" style="192"/>
    <col min="2541" max="2541" width="19.5703125" style="192" bestFit="1" customWidth="1"/>
    <col min="2542" max="2542" width="7.140625" style="192" customWidth="1"/>
    <col min="2543" max="2543" width="7.28515625" style="192" customWidth="1"/>
    <col min="2544" max="2544" width="7" style="192" customWidth="1"/>
    <col min="2545" max="2545" width="7.140625" style="192" customWidth="1"/>
    <col min="2546" max="2546" width="6.5703125" style="192" customWidth="1"/>
    <col min="2547" max="2547" width="6.7109375" style="192" customWidth="1"/>
    <col min="2548" max="2549" width="6.85546875" style="192" customWidth="1"/>
    <col min="2550" max="2550" width="7.28515625" style="192" customWidth="1"/>
    <col min="2551" max="2551" width="7.7109375" style="192" customWidth="1"/>
    <col min="2552" max="2552" width="6.5703125" style="192" customWidth="1"/>
    <col min="2553" max="2553" width="6.7109375" style="192" customWidth="1"/>
    <col min="2554" max="2555" width="8" style="192" customWidth="1"/>
    <col min="2556" max="2556" width="8.85546875" style="192" customWidth="1"/>
    <col min="2557" max="2796" width="11.42578125" style="192"/>
    <col min="2797" max="2797" width="19.5703125" style="192" bestFit="1" customWidth="1"/>
    <col min="2798" max="2798" width="7.140625" style="192" customWidth="1"/>
    <col min="2799" max="2799" width="7.28515625" style="192" customWidth="1"/>
    <col min="2800" max="2800" width="7" style="192" customWidth="1"/>
    <col min="2801" max="2801" width="7.140625" style="192" customWidth="1"/>
    <col min="2802" max="2802" width="6.5703125" style="192" customWidth="1"/>
    <col min="2803" max="2803" width="6.7109375" style="192" customWidth="1"/>
    <col min="2804" max="2805" width="6.85546875" style="192" customWidth="1"/>
    <col min="2806" max="2806" width="7.28515625" style="192" customWidth="1"/>
    <col min="2807" max="2807" width="7.7109375" style="192" customWidth="1"/>
    <col min="2808" max="2808" width="6.5703125" style="192" customWidth="1"/>
    <col min="2809" max="2809" width="6.7109375" style="192" customWidth="1"/>
    <col min="2810" max="2811" width="8" style="192" customWidth="1"/>
    <col min="2812" max="2812" width="8.85546875" style="192" customWidth="1"/>
    <col min="2813" max="3052" width="11.42578125" style="192"/>
    <col min="3053" max="3053" width="19.5703125" style="192" bestFit="1" customWidth="1"/>
    <col min="3054" max="3054" width="7.140625" style="192" customWidth="1"/>
    <col min="3055" max="3055" width="7.28515625" style="192" customWidth="1"/>
    <col min="3056" max="3056" width="7" style="192" customWidth="1"/>
    <col min="3057" max="3057" width="7.140625" style="192" customWidth="1"/>
    <col min="3058" max="3058" width="6.5703125" style="192" customWidth="1"/>
    <col min="3059" max="3059" width="6.7109375" style="192" customWidth="1"/>
    <col min="3060" max="3061" width="6.85546875" style="192" customWidth="1"/>
    <col min="3062" max="3062" width="7.28515625" style="192" customWidth="1"/>
    <col min="3063" max="3063" width="7.7109375" style="192" customWidth="1"/>
    <col min="3064" max="3064" width="6.5703125" style="192" customWidth="1"/>
    <col min="3065" max="3065" width="6.7109375" style="192" customWidth="1"/>
    <col min="3066" max="3067" width="8" style="192" customWidth="1"/>
    <col min="3068" max="3068" width="8.85546875" style="192" customWidth="1"/>
    <col min="3069" max="3308" width="11.42578125" style="192"/>
    <col min="3309" max="3309" width="19.5703125" style="192" bestFit="1" customWidth="1"/>
    <col min="3310" max="3310" width="7.140625" style="192" customWidth="1"/>
    <col min="3311" max="3311" width="7.28515625" style="192" customWidth="1"/>
    <col min="3312" max="3312" width="7" style="192" customWidth="1"/>
    <col min="3313" max="3313" width="7.140625" style="192" customWidth="1"/>
    <col min="3314" max="3314" width="6.5703125" style="192" customWidth="1"/>
    <col min="3315" max="3315" width="6.7109375" style="192" customWidth="1"/>
    <col min="3316" max="3317" width="6.85546875" style="192" customWidth="1"/>
    <col min="3318" max="3318" width="7.28515625" style="192" customWidth="1"/>
    <col min="3319" max="3319" width="7.7109375" style="192" customWidth="1"/>
    <col min="3320" max="3320" width="6.5703125" style="192" customWidth="1"/>
    <col min="3321" max="3321" width="6.7109375" style="192" customWidth="1"/>
    <col min="3322" max="3323" width="8" style="192" customWidth="1"/>
    <col min="3324" max="3324" width="8.85546875" style="192" customWidth="1"/>
    <col min="3325" max="3564" width="11.42578125" style="192"/>
    <col min="3565" max="3565" width="19.5703125" style="192" bestFit="1" customWidth="1"/>
    <col min="3566" max="3566" width="7.140625" style="192" customWidth="1"/>
    <col min="3567" max="3567" width="7.28515625" style="192" customWidth="1"/>
    <col min="3568" max="3568" width="7" style="192" customWidth="1"/>
    <col min="3569" max="3569" width="7.140625" style="192" customWidth="1"/>
    <col min="3570" max="3570" width="6.5703125" style="192" customWidth="1"/>
    <col min="3571" max="3571" width="6.7109375" style="192" customWidth="1"/>
    <col min="3572" max="3573" width="6.85546875" style="192" customWidth="1"/>
    <col min="3574" max="3574" width="7.28515625" style="192" customWidth="1"/>
    <col min="3575" max="3575" width="7.7109375" style="192" customWidth="1"/>
    <col min="3576" max="3576" width="6.5703125" style="192" customWidth="1"/>
    <col min="3577" max="3577" width="6.7109375" style="192" customWidth="1"/>
    <col min="3578" max="3579" width="8" style="192" customWidth="1"/>
    <col min="3580" max="3580" width="8.85546875" style="192" customWidth="1"/>
    <col min="3581" max="3820" width="11.42578125" style="192"/>
    <col min="3821" max="3821" width="19.5703125" style="192" bestFit="1" customWidth="1"/>
    <col min="3822" max="3822" width="7.140625" style="192" customWidth="1"/>
    <col min="3823" max="3823" width="7.28515625" style="192" customWidth="1"/>
    <col min="3824" max="3824" width="7" style="192" customWidth="1"/>
    <col min="3825" max="3825" width="7.140625" style="192" customWidth="1"/>
    <col min="3826" max="3826" width="6.5703125" style="192" customWidth="1"/>
    <col min="3827" max="3827" width="6.7109375" style="192" customWidth="1"/>
    <col min="3828" max="3829" width="6.85546875" style="192" customWidth="1"/>
    <col min="3830" max="3830" width="7.28515625" style="192" customWidth="1"/>
    <col min="3831" max="3831" width="7.7109375" style="192" customWidth="1"/>
    <col min="3832" max="3832" width="6.5703125" style="192" customWidth="1"/>
    <col min="3833" max="3833" width="6.7109375" style="192" customWidth="1"/>
    <col min="3834" max="3835" width="8" style="192" customWidth="1"/>
    <col min="3836" max="3836" width="8.85546875" style="192" customWidth="1"/>
    <col min="3837" max="4076" width="11.42578125" style="192"/>
    <col min="4077" max="4077" width="19.5703125" style="192" bestFit="1" customWidth="1"/>
    <col min="4078" max="4078" width="7.140625" style="192" customWidth="1"/>
    <col min="4079" max="4079" width="7.28515625" style="192" customWidth="1"/>
    <col min="4080" max="4080" width="7" style="192" customWidth="1"/>
    <col min="4081" max="4081" width="7.140625" style="192" customWidth="1"/>
    <col min="4082" max="4082" width="6.5703125" style="192" customWidth="1"/>
    <col min="4083" max="4083" width="6.7109375" style="192" customWidth="1"/>
    <col min="4084" max="4085" width="6.85546875" style="192" customWidth="1"/>
    <col min="4086" max="4086" width="7.28515625" style="192" customWidth="1"/>
    <col min="4087" max="4087" width="7.7109375" style="192" customWidth="1"/>
    <col min="4088" max="4088" width="6.5703125" style="192" customWidth="1"/>
    <col min="4089" max="4089" width="6.7109375" style="192" customWidth="1"/>
    <col min="4090" max="4091" width="8" style="192" customWidth="1"/>
    <col min="4092" max="4092" width="8.85546875" style="192" customWidth="1"/>
    <col min="4093" max="4332" width="11.42578125" style="192"/>
    <col min="4333" max="4333" width="19.5703125" style="192" bestFit="1" customWidth="1"/>
    <col min="4334" max="4334" width="7.140625" style="192" customWidth="1"/>
    <col min="4335" max="4335" width="7.28515625" style="192" customWidth="1"/>
    <col min="4336" max="4336" width="7" style="192" customWidth="1"/>
    <col min="4337" max="4337" width="7.140625" style="192" customWidth="1"/>
    <col min="4338" max="4338" width="6.5703125" style="192" customWidth="1"/>
    <col min="4339" max="4339" width="6.7109375" style="192" customWidth="1"/>
    <col min="4340" max="4341" width="6.85546875" style="192" customWidth="1"/>
    <col min="4342" max="4342" width="7.28515625" style="192" customWidth="1"/>
    <col min="4343" max="4343" width="7.7109375" style="192" customWidth="1"/>
    <col min="4344" max="4344" width="6.5703125" style="192" customWidth="1"/>
    <col min="4345" max="4345" width="6.7109375" style="192" customWidth="1"/>
    <col min="4346" max="4347" width="8" style="192" customWidth="1"/>
    <col min="4348" max="4348" width="8.85546875" style="192" customWidth="1"/>
    <col min="4349" max="4588" width="11.42578125" style="192"/>
    <col min="4589" max="4589" width="19.5703125" style="192" bestFit="1" customWidth="1"/>
    <col min="4590" max="4590" width="7.140625" style="192" customWidth="1"/>
    <col min="4591" max="4591" width="7.28515625" style="192" customWidth="1"/>
    <col min="4592" max="4592" width="7" style="192" customWidth="1"/>
    <col min="4593" max="4593" width="7.140625" style="192" customWidth="1"/>
    <col min="4594" max="4594" width="6.5703125" style="192" customWidth="1"/>
    <col min="4595" max="4595" width="6.7109375" style="192" customWidth="1"/>
    <col min="4596" max="4597" width="6.85546875" style="192" customWidth="1"/>
    <col min="4598" max="4598" width="7.28515625" style="192" customWidth="1"/>
    <col min="4599" max="4599" width="7.7109375" style="192" customWidth="1"/>
    <col min="4600" max="4600" width="6.5703125" style="192" customWidth="1"/>
    <col min="4601" max="4601" width="6.7109375" style="192" customWidth="1"/>
    <col min="4602" max="4603" width="8" style="192" customWidth="1"/>
    <col min="4604" max="4604" width="8.85546875" style="192" customWidth="1"/>
    <col min="4605" max="4844" width="11.42578125" style="192"/>
    <col min="4845" max="4845" width="19.5703125" style="192" bestFit="1" customWidth="1"/>
    <col min="4846" max="4846" width="7.140625" style="192" customWidth="1"/>
    <col min="4847" max="4847" width="7.28515625" style="192" customWidth="1"/>
    <col min="4848" max="4848" width="7" style="192" customWidth="1"/>
    <col min="4849" max="4849" width="7.140625" style="192" customWidth="1"/>
    <col min="4850" max="4850" width="6.5703125" style="192" customWidth="1"/>
    <col min="4851" max="4851" width="6.7109375" style="192" customWidth="1"/>
    <col min="4852" max="4853" width="6.85546875" style="192" customWidth="1"/>
    <col min="4854" max="4854" width="7.28515625" style="192" customWidth="1"/>
    <col min="4855" max="4855" width="7.7109375" style="192" customWidth="1"/>
    <col min="4856" max="4856" width="6.5703125" style="192" customWidth="1"/>
    <col min="4857" max="4857" width="6.7109375" style="192" customWidth="1"/>
    <col min="4858" max="4859" width="8" style="192" customWidth="1"/>
    <col min="4860" max="4860" width="8.85546875" style="192" customWidth="1"/>
    <col min="4861" max="5100" width="11.42578125" style="192"/>
    <col min="5101" max="5101" width="19.5703125" style="192" bestFit="1" customWidth="1"/>
    <col min="5102" max="5102" width="7.140625" style="192" customWidth="1"/>
    <col min="5103" max="5103" width="7.28515625" style="192" customWidth="1"/>
    <col min="5104" max="5104" width="7" style="192" customWidth="1"/>
    <col min="5105" max="5105" width="7.140625" style="192" customWidth="1"/>
    <col min="5106" max="5106" width="6.5703125" style="192" customWidth="1"/>
    <col min="5107" max="5107" width="6.7109375" style="192" customWidth="1"/>
    <col min="5108" max="5109" width="6.85546875" style="192" customWidth="1"/>
    <col min="5110" max="5110" width="7.28515625" style="192" customWidth="1"/>
    <col min="5111" max="5111" width="7.7109375" style="192" customWidth="1"/>
    <col min="5112" max="5112" width="6.5703125" style="192" customWidth="1"/>
    <col min="5113" max="5113" width="6.7109375" style="192" customWidth="1"/>
    <col min="5114" max="5115" width="8" style="192" customWidth="1"/>
    <col min="5116" max="5116" width="8.85546875" style="192" customWidth="1"/>
    <col min="5117" max="5356" width="11.42578125" style="192"/>
    <col min="5357" max="5357" width="19.5703125" style="192" bestFit="1" customWidth="1"/>
    <col min="5358" max="5358" width="7.140625" style="192" customWidth="1"/>
    <col min="5359" max="5359" width="7.28515625" style="192" customWidth="1"/>
    <col min="5360" max="5360" width="7" style="192" customWidth="1"/>
    <col min="5361" max="5361" width="7.140625" style="192" customWidth="1"/>
    <col min="5362" max="5362" width="6.5703125" style="192" customWidth="1"/>
    <col min="5363" max="5363" width="6.7109375" style="192" customWidth="1"/>
    <col min="5364" max="5365" width="6.85546875" style="192" customWidth="1"/>
    <col min="5366" max="5366" width="7.28515625" style="192" customWidth="1"/>
    <col min="5367" max="5367" width="7.7109375" style="192" customWidth="1"/>
    <col min="5368" max="5368" width="6.5703125" style="192" customWidth="1"/>
    <col min="5369" max="5369" width="6.7109375" style="192" customWidth="1"/>
    <col min="5370" max="5371" width="8" style="192" customWidth="1"/>
    <col min="5372" max="5372" width="8.85546875" style="192" customWidth="1"/>
    <col min="5373" max="5612" width="11.42578125" style="192"/>
    <col min="5613" max="5613" width="19.5703125" style="192" bestFit="1" customWidth="1"/>
    <col min="5614" max="5614" width="7.140625" style="192" customWidth="1"/>
    <col min="5615" max="5615" width="7.28515625" style="192" customWidth="1"/>
    <col min="5616" max="5616" width="7" style="192" customWidth="1"/>
    <col min="5617" max="5617" width="7.140625" style="192" customWidth="1"/>
    <col min="5618" max="5618" width="6.5703125" style="192" customWidth="1"/>
    <col min="5619" max="5619" width="6.7109375" style="192" customWidth="1"/>
    <col min="5620" max="5621" width="6.85546875" style="192" customWidth="1"/>
    <col min="5622" max="5622" width="7.28515625" style="192" customWidth="1"/>
    <col min="5623" max="5623" width="7.7109375" style="192" customWidth="1"/>
    <col min="5624" max="5624" width="6.5703125" style="192" customWidth="1"/>
    <col min="5625" max="5625" width="6.7109375" style="192" customWidth="1"/>
    <col min="5626" max="5627" width="8" style="192" customWidth="1"/>
    <col min="5628" max="5628" width="8.85546875" style="192" customWidth="1"/>
    <col min="5629" max="5868" width="11.42578125" style="192"/>
    <col min="5869" max="5869" width="19.5703125" style="192" bestFit="1" customWidth="1"/>
    <col min="5870" max="5870" width="7.140625" style="192" customWidth="1"/>
    <col min="5871" max="5871" width="7.28515625" style="192" customWidth="1"/>
    <col min="5872" max="5872" width="7" style="192" customWidth="1"/>
    <col min="5873" max="5873" width="7.140625" style="192" customWidth="1"/>
    <col min="5874" max="5874" width="6.5703125" style="192" customWidth="1"/>
    <col min="5875" max="5875" width="6.7109375" style="192" customWidth="1"/>
    <col min="5876" max="5877" width="6.85546875" style="192" customWidth="1"/>
    <col min="5878" max="5878" width="7.28515625" style="192" customWidth="1"/>
    <col min="5879" max="5879" width="7.7109375" style="192" customWidth="1"/>
    <col min="5880" max="5880" width="6.5703125" style="192" customWidth="1"/>
    <col min="5881" max="5881" width="6.7109375" style="192" customWidth="1"/>
    <col min="5882" max="5883" width="8" style="192" customWidth="1"/>
    <col min="5884" max="5884" width="8.85546875" style="192" customWidth="1"/>
    <col min="5885" max="6124" width="11.42578125" style="192"/>
    <col min="6125" max="6125" width="19.5703125" style="192" bestFit="1" customWidth="1"/>
    <col min="6126" max="6126" width="7.140625" style="192" customWidth="1"/>
    <col min="6127" max="6127" width="7.28515625" style="192" customWidth="1"/>
    <col min="6128" max="6128" width="7" style="192" customWidth="1"/>
    <col min="6129" max="6129" width="7.140625" style="192" customWidth="1"/>
    <col min="6130" max="6130" width="6.5703125" style="192" customWidth="1"/>
    <col min="6131" max="6131" width="6.7109375" style="192" customWidth="1"/>
    <col min="6132" max="6133" width="6.85546875" style="192" customWidth="1"/>
    <col min="6134" max="6134" width="7.28515625" style="192" customWidth="1"/>
    <col min="6135" max="6135" width="7.7109375" style="192" customWidth="1"/>
    <col min="6136" max="6136" width="6.5703125" style="192" customWidth="1"/>
    <col min="6137" max="6137" width="6.7109375" style="192" customWidth="1"/>
    <col min="6138" max="6139" width="8" style="192" customWidth="1"/>
    <col min="6140" max="6140" width="8.85546875" style="192" customWidth="1"/>
    <col min="6141" max="6380" width="11.42578125" style="192"/>
    <col min="6381" max="6381" width="19.5703125" style="192" bestFit="1" customWidth="1"/>
    <col min="6382" max="6382" width="7.140625" style="192" customWidth="1"/>
    <col min="6383" max="6383" width="7.28515625" style="192" customWidth="1"/>
    <col min="6384" max="6384" width="7" style="192" customWidth="1"/>
    <col min="6385" max="6385" width="7.140625" style="192" customWidth="1"/>
    <col min="6386" max="6386" width="6.5703125" style="192" customWidth="1"/>
    <col min="6387" max="6387" width="6.7109375" style="192" customWidth="1"/>
    <col min="6388" max="6389" width="6.85546875" style="192" customWidth="1"/>
    <col min="6390" max="6390" width="7.28515625" style="192" customWidth="1"/>
    <col min="6391" max="6391" width="7.7109375" style="192" customWidth="1"/>
    <col min="6392" max="6392" width="6.5703125" style="192" customWidth="1"/>
    <col min="6393" max="6393" width="6.7109375" style="192" customWidth="1"/>
    <col min="6394" max="6395" width="8" style="192" customWidth="1"/>
    <col min="6396" max="6396" width="8.85546875" style="192" customWidth="1"/>
    <col min="6397" max="6636" width="11.42578125" style="192"/>
    <col min="6637" max="6637" width="19.5703125" style="192" bestFit="1" customWidth="1"/>
    <col min="6638" max="6638" width="7.140625" style="192" customWidth="1"/>
    <col min="6639" max="6639" width="7.28515625" style="192" customWidth="1"/>
    <col min="6640" max="6640" width="7" style="192" customWidth="1"/>
    <col min="6641" max="6641" width="7.140625" style="192" customWidth="1"/>
    <col min="6642" max="6642" width="6.5703125" style="192" customWidth="1"/>
    <col min="6643" max="6643" width="6.7109375" style="192" customWidth="1"/>
    <col min="6644" max="6645" width="6.85546875" style="192" customWidth="1"/>
    <col min="6646" max="6646" width="7.28515625" style="192" customWidth="1"/>
    <col min="6647" max="6647" width="7.7109375" style="192" customWidth="1"/>
    <col min="6648" max="6648" width="6.5703125" style="192" customWidth="1"/>
    <col min="6649" max="6649" width="6.7109375" style="192" customWidth="1"/>
    <col min="6650" max="6651" width="8" style="192" customWidth="1"/>
    <col min="6652" max="6652" width="8.85546875" style="192" customWidth="1"/>
    <col min="6653" max="6892" width="11.42578125" style="192"/>
    <col min="6893" max="6893" width="19.5703125" style="192" bestFit="1" customWidth="1"/>
    <col min="6894" max="6894" width="7.140625" style="192" customWidth="1"/>
    <col min="6895" max="6895" width="7.28515625" style="192" customWidth="1"/>
    <col min="6896" max="6896" width="7" style="192" customWidth="1"/>
    <col min="6897" max="6897" width="7.140625" style="192" customWidth="1"/>
    <col min="6898" max="6898" width="6.5703125" style="192" customWidth="1"/>
    <col min="6899" max="6899" width="6.7109375" style="192" customWidth="1"/>
    <col min="6900" max="6901" width="6.85546875" style="192" customWidth="1"/>
    <col min="6902" max="6902" width="7.28515625" style="192" customWidth="1"/>
    <col min="6903" max="6903" width="7.7109375" style="192" customWidth="1"/>
    <col min="6904" max="6904" width="6.5703125" style="192" customWidth="1"/>
    <col min="6905" max="6905" width="6.7109375" style="192" customWidth="1"/>
    <col min="6906" max="6907" width="8" style="192" customWidth="1"/>
    <col min="6908" max="6908" width="8.85546875" style="192" customWidth="1"/>
    <col min="6909" max="7148" width="11.42578125" style="192"/>
    <col min="7149" max="7149" width="19.5703125" style="192" bestFit="1" customWidth="1"/>
    <col min="7150" max="7150" width="7.140625" style="192" customWidth="1"/>
    <col min="7151" max="7151" width="7.28515625" style="192" customWidth="1"/>
    <col min="7152" max="7152" width="7" style="192" customWidth="1"/>
    <col min="7153" max="7153" width="7.140625" style="192" customWidth="1"/>
    <col min="7154" max="7154" width="6.5703125" style="192" customWidth="1"/>
    <col min="7155" max="7155" width="6.7109375" style="192" customWidth="1"/>
    <col min="7156" max="7157" width="6.85546875" style="192" customWidth="1"/>
    <col min="7158" max="7158" width="7.28515625" style="192" customWidth="1"/>
    <col min="7159" max="7159" width="7.7109375" style="192" customWidth="1"/>
    <col min="7160" max="7160" width="6.5703125" style="192" customWidth="1"/>
    <col min="7161" max="7161" width="6.7109375" style="192" customWidth="1"/>
    <col min="7162" max="7163" width="8" style="192" customWidth="1"/>
    <col min="7164" max="7164" width="8.85546875" style="192" customWidth="1"/>
    <col min="7165" max="7404" width="11.42578125" style="192"/>
    <col min="7405" max="7405" width="19.5703125" style="192" bestFit="1" customWidth="1"/>
    <col min="7406" max="7406" width="7.140625" style="192" customWidth="1"/>
    <col min="7407" max="7407" width="7.28515625" style="192" customWidth="1"/>
    <col min="7408" max="7408" width="7" style="192" customWidth="1"/>
    <col min="7409" max="7409" width="7.140625" style="192" customWidth="1"/>
    <col min="7410" max="7410" width="6.5703125" style="192" customWidth="1"/>
    <col min="7411" max="7411" width="6.7109375" style="192" customWidth="1"/>
    <col min="7412" max="7413" width="6.85546875" style="192" customWidth="1"/>
    <col min="7414" max="7414" width="7.28515625" style="192" customWidth="1"/>
    <col min="7415" max="7415" width="7.7109375" style="192" customWidth="1"/>
    <col min="7416" max="7416" width="6.5703125" style="192" customWidth="1"/>
    <col min="7417" max="7417" width="6.7109375" style="192" customWidth="1"/>
    <col min="7418" max="7419" width="8" style="192" customWidth="1"/>
    <col min="7420" max="7420" width="8.85546875" style="192" customWidth="1"/>
    <col min="7421" max="7660" width="11.42578125" style="192"/>
    <col min="7661" max="7661" width="19.5703125" style="192" bestFit="1" customWidth="1"/>
    <col min="7662" max="7662" width="7.140625" style="192" customWidth="1"/>
    <col min="7663" max="7663" width="7.28515625" style="192" customWidth="1"/>
    <col min="7664" max="7664" width="7" style="192" customWidth="1"/>
    <col min="7665" max="7665" width="7.140625" style="192" customWidth="1"/>
    <col min="7666" max="7666" width="6.5703125" style="192" customWidth="1"/>
    <col min="7667" max="7667" width="6.7109375" style="192" customWidth="1"/>
    <col min="7668" max="7669" width="6.85546875" style="192" customWidth="1"/>
    <col min="7670" max="7670" width="7.28515625" style="192" customWidth="1"/>
    <col min="7671" max="7671" width="7.7109375" style="192" customWidth="1"/>
    <col min="7672" max="7672" width="6.5703125" style="192" customWidth="1"/>
    <col min="7673" max="7673" width="6.7109375" style="192" customWidth="1"/>
    <col min="7674" max="7675" width="8" style="192" customWidth="1"/>
    <col min="7676" max="7676" width="8.85546875" style="192" customWidth="1"/>
    <col min="7677" max="7916" width="11.42578125" style="192"/>
    <col min="7917" max="7917" width="19.5703125" style="192" bestFit="1" customWidth="1"/>
    <col min="7918" max="7918" width="7.140625" style="192" customWidth="1"/>
    <col min="7919" max="7919" width="7.28515625" style="192" customWidth="1"/>
    <col min="7920" max="7920" width="7" style="192" customWidth="1"/>
    <col min="7921" max="7921" width="7.140625" style="192" customWidth="1"/>
    <col min="7922" max="7922" width="6.5703125" style="192" customWidth="1"/>
    <col min="7923" max="7923" width="6.7109375" style="192" customWidth="1"/>
    <col min="7924" max="7925" width="6.85546875" style="192" customWidth="1"/>
    <col min="7926" max="7926" width="7.28515625" style="192" customWidth="1"/>
    <col min="7927" max="7927" width="7.7109375" style="192" customWidth="1"/>
    <col min="7928" max="7928" width="6.5703125" style="192" customWidth="1"/>
    <col min="7929" max="7929" width="6.7109375" style="192" customWidth="1"/>
    <col min="7930" max="7931" width="8" style="192" customWidth="1"/>
    <col min="7932" max="7932" width="8.85546875" style="192" customWidth="1"/>
    <col min="7933" max="8172" width="11.42578125" style="192"/>
    <col min="8173" max="8173" width="19.5703125" style="192" bestFit="1" customWidth="1"/>
    <col min="8174" max="8174" width="7.140625" style="192" customWidth="1"/>
    <col min="8175" max="8175" width="7.28515625" style="192" customWidth="1"/>
    <col min="8176" max="8176" width="7" style="192" customWidth="1"/>
    <col min="8177" max="8177" width="7.140625" style="192" customWidth="1"/>
    <col min="8178" max="8178" width="6.5703125" style="192" customWidth="1"/>
    <col min="8179" max="8179" width="6.7109375" style="192" customWidth="1"/>
    <col min="8180" max="8181" width="6.85546875" style="192" customWidth="1"/>
    <col min="8182" max="8182" width="7.28515625" style="192" customWidth="1"/>
    <col min="8183" max="8183" width="7.7109375" style="192" customWidth="1"/>
    <col min="8184" max="8184" width="6.5703125" style="192" customWidth="1"/>
    <col min="8185" max="8185" width="6.7109375" style="192" customWidth="1"/>
    <col min="8186" max="8187" width="8" style="192" customWidth="1"/>
    <col min="8188" max="8188" width="8.85546875" style="192" customWidth="1"/>
    <col min="8189" max="8428" width="11.42578125" style="192"/>
    <col min="8429" max="8429" width="19.5703125" style="192" bestFit="1" customWidth="1"/>
    <col min="8430" max="8430" width="7.140625" style="192" customWidth="1"/>
    <col min="8431" max="8431" width="7.28515625" style="192" customWidth="1"/>
    <col min="8432" max="8432" width="7" style="192" customWidth="1"/>
    <col min="8433" max="8433" width="7.140625" style="192" customWidth="1"/>
    <col min="8434" max="8434" width="6.5703125" style="192" customWidth="1"/>
    <col min="8435" max="8435" width="6.7109375" style="192" customWidth="1"/>
    <col min="8436" max="8437" width="6.85546875" style="192" customWidth="1"/>
    <col min="8438" max="8438" width="7.28515625" style="192" customWidth="1"/>
    <col min="8439" max="8439" width="7.7109375" style="192" customWidth="1"/>
    <col min="8440" max="8440" width="6.5703125" style="192" customWidth="1"/>
    <col min="8441" max="8441" width="6.7109375" style="192" customWidth="1"/>
    <col min="8442" max="8443" width="8" style="192" customWidth="1"/>
    <col min="8444" max="8444" width="8.85546875" style="192" customWidth="1"/>
    <col min="8445" max="8684" width="11.42578125" style="192"/>
    <col min="8685" max="8685" width="19.5703125" style="192" bestFit="1" customWidth="1"/>
    <col min="8686" max="8686" width="7.140625" style="192" customWidth="1"/>
    <col min="8687" max="8687" width="7.28515625" style="192" customWidth="1"/>
    <col min="8688" max="8688" width="7" style="192" customWidth="1"/>
    <col min="8689" max="8689" width="7.140625" style="192" customWidth="1"/>
    <col min="8690" max="8690" width="6.5703125" style="192" customWidth="1"/>
    <col min="8691" max="8691" width="6.7109375" style="192" customWidth="1"/>
    <col min="8692" max="8693" width="6.85546875" style="192" customWidth="1"/>
    <col min="8694" max="8694" width="7.28515625" style="192" customWidth="1"/>
    <col min="8695" max="8695" width="7.7109375" style="192" customWidth="1"/>
    <col min="8696" max="8696" width="6.5703125" style="192" customWidth="1"/>
    <col min="8697" max="8697" width="6.7109375" style="192" customWidth="1"/>
    <col min="8698" max="8699" width="8" style="192" customWidth="1"/>
    <col min="8700" max="8700" width="8.85546875" style="192" customWidth="1"/>
    <col min="8701" max="8940" width="11.42578125" style="192"/>
    <col min="8941" max="8941" width="19.5703125" style="192" bestFit="1" customWidth="1"/>
    <col min="8942" max="8942" width="7.140625" style="192" customWidth="1"/>
    <col min="8943" max="8943" width="7.28515625" style="192" customWidth="1"/>
    <col min="8944" max="8944" width="7" style="192" customWidth="1"/>
    <col min="8945" max="8945" width="7.140625" style="192" customWidth="1"/>
    <col min="8946" max="8946" width="6.5703125" style="192" customWidth="1"/>
    <col min="8947" max="8947" width="6.7109375" style="192" customWidth="1"/>
    <col min="8948" max="8949" width="6.85546875" style="192" customWidth="1"/>
    <col min="8950" max="8950" width="7.28515625" style="192" customWidth="1"/>
    <col min="8951" max="8951" width="7.7109375" style="192" customWidth="1"/>
    <col min="8952" max="8952" width="6.5703125" style="192" customWidth="1"/>
    <col min="8953" max="8953" width="6.7109375" style="192" customWidth="1"/>
    <col min="8954" max="8955" width="8" style="192" customWidth="1"/>
    <col min="8956" max="8956" width="8.85546875" style="192" customWidth="1"/>
    <col min="8957" max="9196" width="11.42578125" style="192"/>
    <col min="9197" max="9197" width="19.5703125" style="192" bestFit="1" customWidth="1"/>
    <col min="9198" max="9198" width="7.140625" style="192" customWidth="1"/>
    <col min="9199" max="9199" width="7.28515625" style="192" customWidth="1"/>
    <col min="9200" max="9200" width="7" style="192" customWidth="1"/>
    <col min="9201" max="9201" width="7.140625" style="192" customWidth="1"/>
    <col min="9202" max="9202" width="6.5703125" style="192" customWidth="1"/>
    <col min="9203" max="9203" width="6.7109375" style="192" customWidth="1"/>
    <col min="9204" max="9205" width="6.85546875" style="192" customWidth="1"/>
    <col min="9206" max="9206" width="7.28515625" style="192" customWidth="1"/>
    <col min="9207" max="9207" width="7.7109375" style="192" customWidth="1"/>
    <col min="9208" max="9208" width="6.5703125" style="192" customWidth="1"/>
    <col min="9209" max="9209" width="6.7109375" style="192" customWidth="1"/>
    <col min="9210" max="9211" width="8" style="192" customWidth="1"/>
    <col min="9212" max="9212" width="8.85546875" style="192" customWidth="1"/>
    <col min="9213" max="9452" width="11.42578125" style="192"/>
    <col min="9453" max="9453" width="19.5703125" style="192" bestFit="1" customWidth="1"/>
    <col min="9454" max="9454" width="7.140625" style="192" customWidth="1"/>
    <col min="9455" max="9455" width="7.28515625" style="192" customWidth="1"/>
    <col min="9456" max="9456" width="7" style="192" customWidth="1"/>
    <col min="9457" max="9457" width="7.140625" style="192" customWidth="1"/>
    <col min="9458" max="9458" width="6.5703125" style="192" customWidth="1"/>
    <col min="9459" max="9459" width="6.7109375" style="192" customWidth="1"/>
    <col min="9460" max="9461" width="6.85546875" style="192" customWidth="1"/>
    <col min="9462" max="9462" width="7.28515625" style="192" customWidth="1"/>
    <col min="9463" max="9463" width="7.7109375" style="192" customWidth="1"/>
    <col min="9464" max="9464" width="6.5703125" style="192" customWidth="1"/>
    <col min="9465" max="9465" width="6.7109375" style="192" customWidth="1"/>
    <col min="9466" max="9467" width="8" style="192" customWidth="1"/>
    <col min="9468" max="9468" width="8.85546875" style="192" customWidth="1"/>
    <col min="9469" max="9708" width="11.42578125" style="192"/>
    <col min="9709" max="9709" width="19.5703125" style="192" bestFit="1" customWidth="1"/>
    <col min="9710" max="9710" width="7.140625" style="192" customWidth="1"/>
    <col min="9711" max="9711" width="7.28515625" style="192" customWidth="1"/>
    <col min="9712" max="9712" width="7" style="192" customWidth="1"/>
    <col min="9713" max="9713" width="7.140625" style="192" customWidth="1"/>
    <col min="9714" max="9714" width="6.5703125" style="192" customWidth="1"/>
    <col min="9715" max="9715" width="6.7109375" style="192" customWidth="1"/>
    <col min="9716" max="9717" width="6.85546875" style="192" customWidth="1"/>
    <col min="9718" max="9718" width="7.28515625" style="192" customWidth="1"/>
    <col min="9719" max="9719" width="7.7109375" style="192" customWidth="1"/>
    <col min="9720" max="9720" width="6.5703125" style="192" customWidth="1"/>
    <col min="9721" max="9721" width="6.7109375" style="192" customWidth="1"/>
    <col min="9722" max="9723" width="8" style="192" customWidth="1"/>
    <col min="9724" max="9724" width="8.85546875" style="192" customWidth="1"/>
    <col min="9725" max="9964" width="11.42578125" style="192"/>
    <col min="9965" max="9965" width="19.5703125" style="192" bestFit="1" customWidth="1"/>
    <col min="9966" max="9966" width="7.140625" style="192" customWidth="1"/>
    <col min="9967" max="9967" width="7.28515625" style="192" customWidth="1"/>
    <col min="9968" max="9968" width="7" style="192" customWidth="1"/>
    <col min="9969" max="9969" width="7.140625" style="192" customWidth="1"/>
    <col min="9970" max="9970" width="6.5703125" style="192" customWidth="1"/>
    <col min="9971" max="9971" width="6.7109375" style="192" customWidth="1"/>
    <col min="9972" max="9973" width="6.85546875" style="192" customWidth="1"/>
    <col min="9974" max="9974" width="7.28515625" style="192" customWidth="1"/>
    <col min="9975" max="9975" width="7.7109375" style="192" customWidth="1"/>
    <col min="9976" max="9976" width="6.5703125" style="192" customWidth="1"/>
    <col min="9977" max="9977" width="6.7109375" style="192" customWidth="1"/>
    <col min="9978" max="9979" width="8" style="192" customWidth="1"/>
    <col min="9980" max="9980" width="8.85546875" style="192" customWidth="1"/>
    <col min="9981" max="10220" width="11.42578125" style="192"/>
    <col min="10221" max="10221" width="19.5703125" style="192" bestFit="1" customWidth="1"/>
    <col min="10222" max="10222" width="7.140625" style="192" customWidth="1"/>
    <col min="10223" max="10223" width="7.28515625" style="192" customWidth="1"/>
    <col min="10224" max="10224" width="7" style="192" customWidth="1"/>
    <col min="10225" max="10225" width="7.140625" style="192" customWidth="1"/>
    <col min="10226" max="10226" width="6.5703125" style="192" customWidth="1"/>
    <col min="10227" max="10227" width="6.7109375" style="192" customWidth="1"/>
    <col min="10228" max="10229" width="6.85546875" style="192" customWidth="1"/>
    <col min="10230" max="10230" width="7.28515625" style="192" customWidth="1"/>
    <col min="10231" max="10231" width="7.7109375" style="192" customWidth="1"/>
    <col min="10232" max="10232" width="6.5703125" style="192" customWidth="1"/>
    <col min="10233" max="10233" width="6.7109375" style="192" customWidth="1"/>
    <col min="10234" max="10235" width="8" style="192" customWidth="1"/>
    <col min="10236" max="10236" width="8.85546875" style="192" customWidth="1"/>
    <col min="10237" max="10476" width="11.42578125" style="192"/>
    <col min="10477" max="10477" width="19.5703125" style="192" bestFit="1" customWidth="1"/>
    <col min="10478" max="10478" width="7.140625" style="192" customWidth="1"/>
    <col min="10479" max="10479" width="7.28515625" style="192" customWidth="1"/>
    <col min="10480" max="10480" width="7" style="192" customWidth="1"/>
    <col min="10481" max="10481" width="7.140625" style="192" customWidth="1"/>
    <col min="10482" max="10482" width="6.5703125" style="192" customWidth="1"/>
    <col min="10483" max="10483" width="6.7109375" style="192" customWidth="1"/>
    <col min="10484" max="10485" width="6.85546875" style="192" customWidth="1"/>
    <col min="10486" max="10486" width="7.28515625" style="192" customWidth="1"/>
    <col min="10487" max="10487" width="7.7109375" style="192" customWidth="1"/>
    <col min="10488" max="10488" width="6.5703125" style="192" customWidth="1"/>
    <col min="10489" max="10489" width="6.7109375" style="192" customWidth="1"/>
    <col min="10490" max="10491" width="8" style="192" customWidth="1"/>
    <col min="10492" max="10492" width="8.85546875" style="192" customWidth="1"/>
    <col min="10493" max="10732" width="11.42578125" style="192"/>
    <col min="10733" max="10733" width="19.5703125" style="192" bestFit="1" customWidth="1"/>
    <col min="10734" max="10734" width="7.140625" style="192" customWidth="1"/>
    <col min="10735" max="10735" width="7.28515625" style="192" customWidth="1"/>
    <col min="10736" max="10736" width="7" style="192" customWidth="1"/>
    <col min="10737" max="10737" width="7.140625" style="192" customWidth="1"/>
    <col min="10738" max="10738" width="6.5703125" style="192" customWidth="1"/>
    <col min="10739" max="10739" width="6.7109375" style="192" customWidth="1"/>
    <col min="10740" max="10741" width="6.85546875" style="192" customWidth="1"/>
    <col min="10742" max="10742" width="7.28515625" style="192" customWidth="1"/>
    <col min="10743" max="10743" width="7.7109375" style="192" customWidth="1"/>
    <col min="10744" max="10744" width="6.5703125" style="192" customWidth="1"/>
    <col min="10745" max="10745" width="6.7109375" style="192" customWidth="1"/>
    <col min="10746" max="10747" width="8" style="192" customWidth="1"/>
    <col min="10748" max="10748" width="8.85546875" style="192" customWidth="1"/>
    <col min="10749" max="10988" width="11.42578125" style="192"/>
    <col min="10989" max="10989" width="19.5703125" style="192" bestFit="1" customWidth="1"/>
    <col min="10990" max="10990" width="7.140625" style="192" customWidth="1"/>
    <col min="10991" max="10991" width="7.28515625" style="192" customWidth="1"/>
    <col min="10992" max="10992" width="7" style="192" customWidth="1"/>
    <col min="10993" max="10993" width="7.140625" style="192" customWidth="1"/>
    <col min="10994" max="10994" width="6.5703125" style="192" customWidth="1"/>
    <col min="10995" max="10995" width="6.7109375" style="192" customWidth="1"/>
    <col min="10996" max="10997" width="6.85546875" style="192" customWidth="1"/>
    <col min="10998" max="10998" width="7.28515625" style="192" customWidth="1"/>
    <col min="10999" max="10999" width="7.7109375" style="192" customWidth="1"/>
    <col min="11000" max="11000" width="6.5703125" style="192" customWidth="1"/>
    <col min="11001" max="11001" width="6.7109375" style="192" customWidth="1"/>
    <col min="11002" max="11003" width="8" style="192" customWidth="1"/>
    <col min="11004" max="11004" width="8.85546875" style="192" customWidth="1"/>
    <col min="11005" max="11244" width="11.42578125" style="192"/>
    <col min="11245" max="11245" width="19.5703125" style="192" bestFit="1" customWidth="1"/>
    <col min="11246" max="11246" width="7.140625" style="192" customWidth="1"/>
    <col min="11247" max="11247" width="7.28515625" style="192" customWidth="1"/>
    <col min="11248" max="11248" width="7" style="192" customWidth="1"/>
    <col min="11249" max="11249" width="7.140625" style="192" customWidth="1"/>
    <col min="11250" max="11250" width="6.5703125" style="192" customWidth="1"/>
    <col min="11251" max="11251" width="6.7109375" style="192" customWidth="1"/>
    <col min="11252" max="11253" width="6.85546875" style="192" customWidth="1"/>
    <col min="11254" max="11254" width="7.28515625" style="192" customWidth="1"/>
    <col min="11255" max="11255" width="7.7109375" style="192" customWidth="1"/>
    <col min="11256" max="11256" width="6.5703125" style="192" customWidth="1"/>
    <col min="11257" max="11257" width="6.7109375" style="192" customWidth="1"/>
    <col min="11258" max="11259" width="8" style="192" customWidth="1"/>
    <col min="11260" max="11260" width="8.85546875" style="192" customWidth="1"/>
    <col min="11261" max="11500" width="11.42578125" style="192"/>
    <col min="11501" max="11501" width="19.5703125" style="192" bestFit="1" customWidth="1"/>
    <col min="11502" max="11502" width="7.140625" style="192" customWidth="1"/>
    <col min="11503" max="11503" width="7.28515625" style="192" customWidth="1"/>
    <col min="11504" max="11504" width="7" style="192" customWidth="1"/>
    <col min="11505" max="11505" width="7.140625" style="192" customWidth="1"/>
    <col min="11506" max="11506" width="6.5703125" style="192" customWidth="1"/>
    <col min="11507" max="11507" width="6.7109375" style="192" customWidth="1"/>
    <col min="11508" max="11509" width="6.85546875" style="192" customWidth="1"/>
    <col min="11510" max="11510" width="7.28515625" style="192" customWidth="1"/>
    <col min="11511" max="11511" width="7.7109375" style="192" customWidth="1"/>
    <col min="11512" max="11512" width="6.5703125" style="192" customWidth="1"/>
    <col min="11513" max="11513" width="6.7109375" style="192" customWidth="1"/>
    <col min="11514" max="11515" width="8" style="192" customWidth="1"/>
    <col min="11516" max="11516" width="8.85546875" style="192" customWidth="1"/>
    <col min="11517" max="11756" width="11.42578125" style="192"/>
    <col min="11757" max="11757" width="19.5703125" style="192" bestFit="1" customWidth="1"/>
    <col min="11758" max="11758" width="7.140625" style="192" customWidth="1"/>
    <col min="11759" max="11759" width="7.28515625" style="192" customWidth="1"/>
    <col min="11760" max="11760" width="7" style="192" customWidth="1"/>
    <col min="11761" max="11761" width="7.140625" style="192" customWidth="1"/>
    <col min="11762" max="11762" width="6.5703125" style="192" customWidth="1"/>
    <col min="11763" max="11763" width="6.7109375" style="192" customWidth="1"/>
    <col min="11764" max="11765" width="6.85546875" style="192" customWidth="1"/>
    <col min="11766" max="11766" width="7.28515625" style="192" customWidth="1"/>
    <col min="11767" max="11767" width="7.7109375" style="192" customWidth="1"/>
    <col min="11768" max="11768" width="6.5703125" style="192" customWidth="1"/>
    <col min="11769" max="11769" width="6.7109375" style="192" customWidth="1"/>
    <col min="11770" max="11771" width="8" style="192" customWidth="1"/>
    <col min="11772" max="11772" width="8.85546875" style="192" customWidth="1"/>
    <col min="11773" max="12012" width="11.42578125" style="192"/>
    <col min="12013" max="12013" width="19.5703125" style="192" bestFit="1" customWidth="1"/>
    <col min="12014" max="12014" width="7.140625" style="192" customWidth="1"/>
    <col min="12015" max="12015" width="7.28515625" style="192" customWidth="1"/>
    <col min="12016" max="12016" width="7" style="192" customWidth="1"/>
    <col min="12017" max="12017" width="7.140625" style="192" customWidth="1"/>
    <col min="12018" max="12018" width="6.5703125" style="192" customWidth="1"/>
    <col min="12019" max="12019" width="6.7109375" style="192" customWidth="1"/>
    <col min="12020" max="12021" width="6.85546875" style="192" customWidth="1"/>
    <col min="12022" max="12022" width="7.28515625" style="192" customWidth="1"/>
    <col min="12023" max="12023" width="7.7109375" style="192" customWidth="1"/>
    <col min="12024" max="12024" width="6.5703125" style="192" customWidth="1"/>
    <col min="12025" max="12025" width="6.7109375" style="192" customWidth="1"/>
    <col min="12026" max="12027" width="8" style="192" customWidth="1"/>
    <col min="12028" max="12028" width="8.85546875" style="192" customWidth="1"/>
    <col min="12029" max="12268" width="11.42578125" style="192"/>
    <col min="12269" max="12269" width="19.5703125" style="192" bestFit="1" customWidth="1"/>
    <col min="12270" max="12270" width="7.140625" style="192" customWidth="1"/>
    <col min="12271" max="12271" width="7.28515625" style="192" customWidth="1"/>
    <col min="12272" max="12272" width="7" style="192" customWidth="1"/>
    <col min="12273" max="12273" width="7.140625" style="192" customWidth="1"/>
    <col min="12274" max="12274" width="6.5703125" style="192" customWidth="1"/>
    <col min="12275" max="12275" width="6.7109375" style="192" customWidth="1"/>
    <col min="12276" max="12277" width="6.85546875" style="192" customWidth="1"/>
    <col min="12278" max="12278" width="7.28515625" style="192" customWidth="1"/>
    <col min="12279" max="12279" width="7.7109375" style="192" customWidth="1"/>
    <col min="12280" max="12280" width="6.5703125" style="192" customWidth="1"/>
    <col min="12281" max="12281" width="6.7109375" style="192" customWidth="1"/>
    <col min="12282" max="12283" width="8" style="192" customWidth="1"/>
    <col min="12284" max="12284" width="8.85546875" style="192" customWidth="1"/>
    <col min="12285" max="12524" width="11.42578125" style="192"/>
    <col min="12525" max="12525" width="19.5703125" style="192" bestFit="1" customWidth="1"/>
    <col min="12526" max="12526" width="7.140625" style="192" customWidth="1"/>
    <col min="12527" max="12527" width="7.28515625" style="192" customWidth="1"/>
    <col min="12528" max="12528" width="7" style="192" customWidth="1"/>
    <col min="12529" max="12529" width="7.140625" style="192" customWidth="1"/>
    <col min="12530" max="12530" width="6.5703125" style="192" customWidth="1"/>
    <col min="12531" max="12531" width="6.7109375" style="192" customWidth="1"/>
    <col min="12532" max="12533" width="6.85546875" style="192" customWidth="1"/>
    <col min="12534" max="12534" width="7.28515625" style="192" customWidth="1"/>
    <col min="12535" max="12535" width="7.7109375" style="192" customWidth="1"/>
    <col min="12536" max="12536" width="6.5703125" style="192" customWidth="1"/>
    <col min="12537" max="12537" width="6.7109375" style="192" customWidth="1"/>
    <col min="12538" max="12539" width="8" style="192" customWidth="1"/>
    <col min="12540" max="12540" width="8.85546875" style="192" customWidth="1"/>
    <col min="12541" max="12780" width="11.42578125" style="192"/>
    <col min="12781" max="12781" width="19.5703125" style="192" bestFit="1" customWidth="1"/>
    <col min="12782" max="12782" width="7.140625" style="192" customWidth="1"/>
    <col min="12783" max="12783" width="7.28515625" style="192" customWidth="1"/>
    <col min="12784" max="12784" width="7" style="192" customWidth="1"/>
    <col min="12785" max="12785" width="7.140625" style="192" customWidth="1"/>
    <col min="12786" max="12786" width="6.5703125" style="192" customWidth="1"/>
    <col min="12787" max="12787" width="6.7109375" style="192" customWidth="1"/>
    <col min="12788" max="12789" width="6.85546875" style="192" customWidth="1"/>
    <col min="12790" max="12790" width="7.28515625" style="192" customWidth="1"/>
    <col min="12791" max="12791" width="7.7109375" style="192" customWidth="1"/>
    <col min="12792" max="12792" width="6.5703125" style="192" customWidth="1"/>
    <col min="12793" max="12793" width="6.7109375" style="192" customWidth="1"/>
    <col min="12794" max="12795" width="8" style="192" customWidth="1"/>
    <col min="12796" max="12796" width="8.85546875" style="192" customWidth="1"/>
    <col min="12797" max="13036" width="11.42578125" style="192"/>
    <col min="13037" max="13037" width="19.5703125" style="192" bestFit="1" customWidth="1"/>
    <col min="13038" max="13038" width="7.140625" style="192" customWidth="1"/>
    <col min="13039" max="13039" width="7.28515625" style="192" customWidth="1"/>
    <col min="13040" max="13040" width="7" style="192" customWidth="1"/>
    <col min="13041" max="13041" width="7.140625" style="192" customWidth="1"/>
    <col min="13042" max="13042" width="6.5703125" style="192" customWidth="1"/>
    <col min="13043" max="13043" width="6.7109375" style="192" customWidth="1"/>
    <col min="13044" max="13045" width="6.85546875" style="192" customWidth="1"/>
    <col min="13046" max="13046" width="7.28515625" style="192" customWidth="1"/>
    <col min="13047" max="13047" width="7.7109375" style="192" customWidth="1"/>
    <col min="13048" max="13048" width="6.5703125" style="192" customWidth="1"/>
    <col min="13049" max="13049" width="6.7109375" style="192" customWidth="1"/>
    <col min="13050" max="13051" width="8" style="192" customWidth="1"/>
    <col min="13052" max="13052" width="8.85546875" style="192" customWidth="1"/>
    <col min="13053" max="13292" width="11.42578125" style="192"/>
    <col min="13293" max="13293" width="19.5703125" style="192" bestFit="1" customWidth="1"/>
    <col min="13294" max="13294" width="7.140625" style="192" customWidth="1"/>
    <col min="13295" max="13295" width="7.28515625" style="192" customWidth="1"/>
    <col min="13296" max="13296" width="7" style="192" customWidth="1"/>
    <col min="13297" max="13297" width="7.140625" style="192" customWidth="1"/>
    <col min="13298" max="13298" width="6.5703125" style="192" customWidth="1"/>
    <col min="13299" max="13299" width="6.7109375" style="192" customWidth="1"/>
    <col min="13300" max="13301" width="6.85546875" style="192" customWidth="1"/>
    <col min="13302" max="13302" width="7.28515625" style="192" customWidth="1"/>
    <col min="13303" max="13303" width="7.7109375" style="192" customWidth="1"/>
    <col min="13304" max="13304" width="6.5703125" style="192" customWidth="1"/>
    <col min="13305" max="13305" width="6.7109375" style="192" customWidth="1"/>
    <col min="13306" max="13307" width="8" style="192" customWidth="1"/>
    <col min="13308" max="13308" width="8.85546875" style="192" customWidth="1"/>
    <col min="13309" max="13548" width="11.42578125" style="192"/>
    <col min="13549" max="13549" width="19.5703125" style="192" bestFit="1" customWidth="1"/>
    <col min="13550" max="13550" width="7.140625" style="192" customWidth="1"/>
    <col min="13551" max="13551" width="7.28515625" style="192" customWidth="1"/>
    <col min="13552" max="13552" width="7" style="192" customWidth="1"/>
    <col min="13553" max="13553" width="7.140625" style="192" customWidth="1"/>
    <col min="13554" max="13554" width="6.5703125" style="192" customWidth="1"/>
    <col min="13555" max="13555" width="6.7109375" style="192" customWidth="1"/>
    <col min="13556" max="13557" width="6.85546875" style="192" customWidth="1"/>
    <col min="13558" max="13558" width="7.28515625" style="192" customWidth="1"/>
    <col min="13559" max="13559" width="7.7109375" style="192" customWidth="1"/>
    <col min="13560" max="13560" width="6.5703125" style="192" customWidth="1"/>
    <col min="13561" max="13561" width="6.7109375" style="192" customWidth="1"/>
    <col min="13562" max="13563" width="8" style="192" customWidth="1"/>
    <col min="13564" max="13564" width="8.85546875" style="192" customWidth="1"/>
    <col min="13565" max="13804" width="11.42578125" style="192"/>
    <col min="13805" max="13805" width="19.5703125" style="192" bestFit="1" customWidth="1"/>
    <col min="13806" max="13806" width="7.140625" style="192" customWidth="1"/>
    <col min="13807" max="13807" width="7.28515625" style="192" customWidth="1"/>
    <col min="13808" max="13808" width="7" style="192" customWidth="1"/>
    <col min="13809" max="13809" width="7.140625" style="192" customWidth="1"/>
    <col min="13810" max="13810" width="6.5703125" style="192" customWidth="1"/>
    <col min="13811" max="13811" width="6.7109375" style="192" customWidth="1"/>
    <col min="13812" max="13813" width="6.85546875" style="192" customWidth="1"/>
    <col min="13814" max="13814" width="7.28515625" style="192" customWidth="1"/>
    <col min="13815" max="13815" width="7.7109375" style="192" customWidth="1"/>
    <col min="13816" max="13816" width="6.5703125" style="192" customWidth="1"/>
    <col min="13817" max="13817" width="6.7109375" style="192" customWidth="1"/>
    <col min="13818" max="13819" width="8" style="192" customWidth="1"/>
    <col min="13820" max="13820" width="8.85546875" style="192" customWidth="1"/>
    <col min="13821" max="14060" width="11.42578125" style="192"/>
    <col min="14061" max="14061" width="19.5703125" style="192" bestFit="1" customWidth="1"/>
    <col min="14062" max="14062" width="7.140625" style="192" customWidth="1"/>
    <col min="14063" max="14063" width="7.28515625" style="192" customWidth="1"/>
    <col min="14064" max="14064" width="7" style="192" customWidth="1"/>
    <col min="14065" max="14065" width="7.140625" style="192" customWidth="1"/>
    <col min="14066" max="14066" width="6.5703125" style="192" customWidth="1"/>
    <col min="14067" max="14067" width="6.7109375" style="192" customWidth="1"/>
    <col min="14068" max="14069" width="6.85546875" style="192" customWidth="1"/>
    <col min="14070" max="14070" width="7.28515625" style="192" customWidth="1"/>
    <col min="14071" max="14071" width="7.7109375" style="192" customWidth="1"/>
    <col min="14072" max="14072" width="6.5703125" style="192" customWidth="1"/>
    <col min="14073" max="14073" width="6.7109375" style="192" customWidth="1"/>
    <col min="14074" max="14075" width="8" style="192" customWidth="1"/>
    <col min="14076" max="14076" width="8.85546875" style="192" customWidth="1"/>
    <col min="14077" max="14316" width="11.42578125" style="192"/>
    <col min="14317" max="14317" width="19.5703125" style="192" bestFit="1" customWidth="1"/>
    <col min="14318" max="14318" width="7.140625" style="192" customWidth="1"/>
    <col min="14319" max="14319" width="7.28515625" style="192" customWidth="1"/>
    <col min="14320" max="14320" width="7" style="192" customWidth="1"/>
    <col min="14321" max="14321" width="7.140625" style="192" customWidth="1"/>
    <col min="14322" max="14322" width="6.5703125" style="192" customWidth="1"/>
    <col min="14323" max="14323" width="6.7109375" style="192" customWidth="1"/>
    <col min="14324" max="14325" width="6.85546875" style="192" customWidth="1"/>
    <col min="14326" max="14326" width="7.28515625" style="192" customWidth="1"/>
    <col min="14327" max="14327" width="7.7109375" style="192" customWidth="1"/>
    <col min="14328" max="14328" width="6.5703125" style="192" customWidth="1"/>
    <col min="14329" max="14329" width="6.7109375" style="192" customWidth="1"/>
    <col min="14330" max="14331" width="8" style="192" customWidth="1"/>
    <col min="14332" max="14332" width="8.85546875" style="192" customWidth="1"/>
    <col min="14333" max="14572" width="11.42578125" style="192"/>
    <col min="14573" max="14573" width="19.5703125" style="192" bestFit="1" customWidth="1"/>
    <col min="14574" max="14574" width="7.140625" style="192" customWidth="1"/>
    <col min="14575" max="14575" width="7.28515625" style="192" customWidth="1"/>
    <col min="14576" max="14576" width="7" style="192" customWidth="1"/>
    <col min="14577" max="14577" width="7.140625" style="192" customWidth="1"/>
    <col min="14578" max="14578" width="6.5703125" style="192" customWidth="1"/>
    <col min="14579" max="14579" width="6.7109375" style="192" customWidth="1"/>
    <col min="14580" max="14581" width="6.85546875" style="192" customWidth="1"/>
    <col min="14582" max="14582" width="7.28515625" style="192" customWidth="1"/>
    <col min="14583" max="14583" width="7.7109375" style="192" customWidth="1"/>
    <col min="14584" max="14584" width="6.5703125" style="192" customWidth="1"/>
    <col min="14585" max="14585" width="6.7109375" style="192" customWidth="1"/>
    <col min="14586" max="14587" width="8" style="192" customWidth="1"/>
    <col min="14588" max="14588" width="8.85546875" style="192" customWidth="1"/>
    <col min="14589" max="14828" width="11.42578125" style="192"/>
    <col min="14829" max="14829" width="19.5703125" style="192" bestFit="1" customWidth="1"/>
    <col min="14830" max="14830" width="7.140625" style="192" customWidth="1"/>
    <col min="14831" max="14831" width="7.28515625" style="192" customWidth="1"/>
    <col min="14832" max="14832" width="7" style="192" customWidth="1"/>
    <col min="14833" max="14833" width="7.140625" style="192" customWidth="1"/>
    <col min="14834" max="14834" width="6.5703125" style="192" customWidth="1"/>
    <col min="14835" max="14835" width="6.7109375" style="192" customWidth="1"/>
    <col min="14836" max="14837" width="6.85546875" style="192" customWidth="1"/>
    <col min="14838" max="14838" width="7.28515625" style="192" customWidth="1"/>
    <col min="14839" max="14839" width="7.7109375" style="192" customWidth="1"/>
    <col min="14840" max="14840" width="6.5703125" style="192" customWidth="1"/>
    <col min="14841" max="14841" width="6.7109375" style="192" customWidth="1"/>
    <col min="14842" max="14843" width="8" style="192" customWidth="1"/>
    <col min="14844" max="14844" width="8.85546875" style="192" customWidth="1"/>
    <col min="14845" max="15084" width="11.42578125" style="192"/>
    <col min="15085" max="15085" width="19.5703125" style="192" bestFit="1" customWidth="1"/>
    <col min="15086" max="15086" width="7.140625" style="192" customWidth="1"/>
    <col min="15087" max="15087" width="7.28515625" style="192" customWidth="1"/>
    <col min="15088" max="15088" width="7" style="192" customWidth="1"/>
    <col min="15089" max="15089" width="7.140625" style="192" customWidth="1"/>
    <col min="15090" max="15090" width="6.5703125" style="192" customWidth="1"/>
    <col min="15091" max="15091" width="6.7109375" style="192" customWidth="1"/>
    <col min="15092" max="15093" width="6.85546875" style="192" customWidth="1"/>
    <col min="15094" max="15094" width="7.28515625" style="192" customWidth="1"/>
    <col min="15095" max="15095" width="7.7109375" style="192" customWidth="1"/>
    <col min="15096" max="15096" width="6.5703125" style="192" customWidth="1"/>
    <col min="15097" max="15097" width="6.7109375" style="192" customWidth="1"/>
    <col min="15098" max="15099" width="8" style="192" customWidth="1"/>
    <col min="15100" max="15100" width="8.85546875" style="192" customWidth="1"/>
    <col min="15101" max="15340" width="11.42578125" style="192"/>
    <col min="15341" max="15341" width="19.5703125" style="192" bestFit="1" customWidth="1"/>
    <col min="15342" max="15342" width="7.140625" style="192" customWidth="1"/>
    <col min="15343" max="15343" width="7.28515625" style="192" customWidth="1"/>
    <col min="15344" max="15344" width="7" style="192" customWidth="1"/>
    <col min="15345" max="15345" width="7.140625" style="192" customWidth="1"/>
    <col min="15346" max="15346" width="6.5703125" style="192" customWidth="1"/>
    <col min="15347" max="15347" width="6.7109375" style="192" customWidth="1"/>
    <col min="15348" max="15349" width="6.85546875" style="192" customWidth="1"/>
    <col min="15350" max="15350" width="7.28515625" style="192" customWidth="1"/>
    <col min="15351" max="15351" width="7.7109375" style="192" customWidth="1"/>
    <col min="15352" max="15352" width="6.5703125" style="192" customWidth="1"/>
    <col min="15353" max="15353" width="6.7109375" style="192" customWidth="1"/>
    <col min="15354" max="15355" width="8" style="192" customWidth="1"/>
    <col min="15356" max="15356" width="8.85546875" style="192" customWidth="1"/>
    <col min="15357" max="15596" width="11.42578125" style="192"/>
    <col min="15597" max="15597" width="19.5703125" style="192" bestFit="1" customWidth="1"/>
    <col min="15598" max="15598" width="7.140625" style="192" customWidth="1"/>
    <col min="15599" max="15599" width="7.28515625" style="192" customWidth="1"/>
    <col min="15600" max="15600" width="7" style="192" customWidth="1"/>
    <col min="15601" max="15601" width="7.140625" style="192" customWidth="1"/>
    <col min="15602" max="15602" width="6.5703125" style="192" customWidth="1"/>
    <col min="15603" max="15603" width="6.7109375" style="192" customWidth="1"/>
    <col min="15604" max="15605" width="6.85546875" style="192" customWidth="1"/>
    <col min="15606" max="15606" width="7.28515625" style="192" customWidth="1"/>
    <col min="15607" max="15607" width="7.7109375" style="192" customWidth="1"/>
    <col min="15608" max="15608" width="6.5703125" style="192" customWidth="1"/>
    <col min="15609" max="15609" width="6.7109375" style="192" customWidth="1"/>
    <col min="15610" max="15611" width="8" style="192" customWidth="1"/>
    <col min="15612" max="15612" width="8.85546875" style="192" customWidth="1"/>
    <col min="15613" max="15852" width="11.42578125" style="192"/>
    <col min="15853" max="15853" width="19.5703125" style="192" bestFit="1" customWidth="1"/>
    <col min="15854" max="15854" width="7.140625" style="192" customWidth="1"/>
    <col min="15855" max="15855" width="7.28515625" style="192" customWidth="1"/>
    <col min="15856" max="15856" width="7" style="192" customWidth="1"/>
    <col min="15857" max="15857" width="7.140625" style="192" customWidth="1"/>
    <col min="15858" max="15858" width="6.5703125" style="192" customWidth="1"/>
    <col min="15859" max="15859" width="6.7109375" style="192" customWidth="1"/>
    <col min="15860" max="15861" width="6.85546875" style="192" customWidth="1"/>
    <col min="15862" max="15862" width="7.28515625" style="192" customWidth="1"/>
    <col min="15863" max="15863" width="7.7109375" style="192" customWidth="1"/>
    <col min="15864" max="15864" width="6.5703125" style="192" customWidth="1"/>
    <col min="15865" max="15865" width="6.7109375" style="192" customWidth="1"/>
    <col min="15866" max="15867" width="8" style="192" customWidth="1"/>
    <col min="15868" max="15868" width="8.85546875" style="192" customWidth="1"/>
    <col min="15869" max="16108" width="11.42578125" style="192"/>
    <col min="16109" max="16109" width="19.5703125" style="192" bestFit="1" customWidth="1"/>
    <col min="16110" max="16110" width="7.140625" style="192" customWidth="1"/>
    <col min="16111" max="16111" width="7.28515625" style="192" customWidth="1"/>
    <col min="16112" max="16112" width="7" style="192" customWidth="1"/>
    <col min="16113" max="16113" width="7.140625" style="192" customWidth="1"/>
    <col min="16114" max="16114" width="6.5703125" style="192" customWidth="1"/>
    <col min="16115" max="16115" width="6.7109375" style="192" customWidth="1"/>
    <col min="16116" max="16117" width="6.85546875" style="192" customWidth="1"/>
    <col min="16118" max="16118" width="7.28515625" style="192" customWidth="1"/>
    <col min="16119" max="16119" width="7.7109375" style="192" customWidth="1"/>
    <col min="16120" max="16120" width="6.5703125" style="192" customWidth="1"/>
    <col min="16121" max="16121" width="6.7109375" style="192" customWidth="1"/>
    <col min="16122" max="16123" width="8" style="192" customWidth="1"/>
    <col min="16124" max="16124" width="8.85546875" style="192" customWidth="1"/>
    <col min="16125" max="16384" width="11.42578125" style="192"/>
  </cols>
  <sheetData>
    <row r="1" spans="1:20" x14ac:dyDescent="0.25">
      <c r="A1" s="720" t="s">
        <v>311</v>
      </c>
      <c r="B1" s="720"/>
      <c r="C1" s="720"/>
      <c r="D1" s="720"/>
      <c r="E1" s="720"/>
      <c r="F1" s="720"/>
      <c r="G1" s="720"/>
      <c r="H1" s="720"/>
      <c r="I1" s="720"/>
      <c r="J1" s="720"/>
      <c r="K1" s="720"/>
      <c r="L1" s="720"/>
      <c r="M1" s="720"/>
      <c r="N1" s="720"/>
      <c r="O1" s="720"/>
      <c r="P1" s="720"/>
      <c r="Q1" s="720"/>
      <c r="R1" s="720"/>
      <c r="S1" s="720"/>
    </row>
    <row r="2" spans="1:20" x14ac:dyDescent="0.25">
      <c r="A2" s="272" t="s">
        <v>84</v>
      </c>
    </row>
    <row r="3" spans="1:20" s="194" customFormat="1" x14ac:dyDescent="0.25">
      <c r="A3" s="273"/>
      <c r="B3" s="274">
        <v>1998</v>
      </c>
      <c r="C3" s="274">
        <v>1999</v>
      </c>
      <c r="D3" s="274">
        <v>2000</v>
      </c>
      <c r="E3" s="274">
        <v>2001</v>
      </c>
      <c r="F3" s="274">
        <v>2002</v>
      </c>
      <c r="G3" s="274">
        <v>2003</v>
      </c>
      <c r="H3" s="274">
        <v>2004</v>
      </c>
      <c r="I3" s="274">
        <v>2005</v>
      </c>
      <c r="J3" s="274">
        <v>2006</v>
      </c>
      <c r="K3" s="274">
        <v>2007</v>
      </c>
      <c r="L3" s="274">
        <v>2008</v>
      </c>
      <c r="M3" s="274">
        <v>2009</v>
      </c>
      <c r="N3" s="274">
        <v>2010</v>
      </c>
      <c r="O3" s="274">
        <v>2011</v>
      </c>
      <c r="P3" s="274">
        <v>2012</v>
      </c>
      <c r="Q3" s="274">
        <v>2013</v>
      </c>
      <c r="R3" s="274">
        <v>2014</v>
      </c>
      <c r="S3" s="274">
        <v>2015</v>
      </c>
      <c r="T3" s="340">
        <v>2016</v>
      </c>
    </row>
    <row r="4" spans="1:20" ht="33.75" x14ac:dyDescent="0.25">
      <c r="A4" s="275" t="s">
        <v>234</v>
      </c>
      <c r="B4" s="276">
        <v>27.84</v>
      </c>
      <c r="C4" s="276">
        <v>28.43</v>
      </c>
      <c r="D4" s="276">
        <v>29.502380994752706</v>
      </c>
      <c r="E4" s="276">
        <v>30.976927286521132</v>
      </c>
      <c r="F4" s="276">
        <v>32.983684791999998</v>
      </c>
      <c r="G4" s="276">
        <v>34.543251108</v>
      </c>
      <c r="H4" s="276">
        <v>36.621290000000002</v>
      </c>
      <c r="I4" s="276">
        <v>38.569279999999999</v>
      </c>
      <c r="J4" s="276">
        <v>40.700000000000003</v>
      </c>
      <c r="K4" s="276">
        <v>44.508589999999998</v>
      </c>
      <c r="L4" s="276">
        <v>48.035280000001165</v>
      </c>
      <c r="M4" s="276">
        <v>50.3</v>
      </c>
      <c r="N4" s="277">
        <v>51.74</v>
      </c>
      <c r="O4" s="277">
        <v>52.997760000000667</v>
      </c>
      <c r="P4" s="277">
        <v>54.896163298419488</v>
      </c>
      <c r="Q4" s="276">
        <v>56.628388688890439</v>
      </c>
      <c r="R4" s="276">
        <v>58.975507946850001</v>
      </c>
      <c r="S4" s="276">
        <v>60.116026880090004</v>
      </c>
      <c r="T4" s="339">
        <v>60.675306286859993</v>
      </c>
    </row>
    <row r="5" spans="1:20" x14ac:dyDescent="0.25">
      <c r="A5" s="275" t="s">
        <v>235</v>
      </c>
      <c r="B5" s="276">
        <v>127.26818521759802</v>
      </c>
      <c r="C5" s="276">
        <v>132.04679796995995</v>
      </c>
      <c r="D5" s="276">
        <v>133.77214347730109</v>
      </c>
      <c r="E5" s="276">
        <v>138.45151843334358</v>
      </c>
      <c r="F5" s="276">
        <v>145.35105554099999</v>
      </c>
      <c r="G5" s="276">
        <v>151.18817331099999</v>
      </c>
      <c r="H5" s="276">
        <v>167.0110240031859</v>
      </c>
      <c r="I5" s="276">
        <v>177.78701000000001</v>
      </c>
      <c r="J5" s="276">
        <v>187.56649948560971</v>
      </c>
      <c r="K5" s="276">
        <v>200.59</v>
      </c>
      <c r="L5" s="276">
        <v>206.82</v>
      </c>
      <c r="M5" s="276">
        <v>214.23</v>
      </c>
      <c r="N5" s="276">
        <v>212.82</v>
      </c>
      <c r="O5" s="276">
        <v>219.38458938818314</v>
      </c>
      <c r="P5" s="276">
        <v>226.37361770651086</v>
      </c>
      <c r="Q5" s="276">
        <v>234.30223716950721</v>
      </c>
      <c r="R5" s="276">
        <v>233.36652888134472</v>
      </c>
      <c r="S5" s="276">
        <v>234.20110537722002</v>
      </c>
      <c r="T5" s="339">
        <v>227.30966312528997</v>
      </c>
    </row>
    <row r="6" spans="1:20" x14ac:dyDescent="0.25">
      <c r="A6" s="275" t="s">
        <v>236</v>
      </c>
      <c r="B6" s="276">
        <v>99.428185217598013</v>
      </c>
      <c r="C6" s="276">
        <v>103.61679796995995</v>
      </c>
      <c r="D6" s="276">
        <v>104.26976248254837</v>
      </c>
      <c r="E6" s="276">
        <v>107.47459114682245</v>
      </c>
      <c r="F6" s="276">
        <v>112.367370749</v>
      </c>
      <c r="G6" s="276">
        <v>116.64492220299999</v>
      </c>
      <c r="H6" s="276">
        <v>130.38973400318588</v>
      </c>
      <c r="I6" s="276">
        <v>139.21773000000002</v>
      </c>
      <c r="J6" s="276">
        <v>146.86649948560972</v>
      </c>
      <c r="K6" s="276">
        <v>156.08141000000001</v>
      </c>
      <c r="L6" s="276">
        <v>158.78471999999883</v>
      </c>
      <c r="M6" s="276">
        <v>163.93</v>
      </c>
      <c r="N6" s="276">
        <v>161.07999999999998</v>
      </c>
      <c r="O6" s="276">
        <v>166.38682938818249</v>
      </c>
      <c r="P6" s="276">
        <v>171.47745440809138</v>
      </c>
      <c r="Q6" s="276">
        <v>177.67384848061675</v>
      </c>
      <c r="R6" s="276">
        <v>174.39102093449472</v>
      </c>
      <c r="S6" s="276">
        <v>174.08507849713001</v>
      </c>
      <c r="T6" s="339">
        <v>166.63435683842999</v>
      </c>
    </row>
    <row r="7" spans="1:20" ht="22.5" x14ac:dyDescent="0.25">
      <c r="A7" s="275" t="s">
        <v>237</v>
      </c>
      <c r="B7" s="278">
        <v>21.875066382380083</v>
      </c>
      <c r="C7" s="278">
        <v>21.530245668257471</v>
      </c>
      <c r="D7" s="278">
        <v>22.054203683862454</v>
      </c>
      <c r="E7" s="278">
        <v>22.373844387582313</v>
      </c>
      <c r="F7" s="278">
        <v>22.692428802277327</v>
      </c>
      <c r="G7" s="278">
        <v>22.847852680211421</v>
      </c>
      <c r="H7" s="278">
        <v>21.927468691708288</v>
      </c>
      <c r="I7" s="278">
        <v>21.694093398612189</v>
      </c>
      <c r="J7" s="278">
        <v>21.698970824543508</v>
      </c>
      <c r="K7" s="278">
        <v>22.188837928112068</v>
      </c>
      <c r="L7" s="278">
        <v>23.225645488831432</v>
      </c>
      <c r="M7" s="278">
        <v>23.479437987210009</v>
      </c>
      <c r="N7" s="278">
        <v>24.31162484728879</v>
      </c>
      <c r="O7" s="278">
        <v>24.157467098213289</v>
      </c>
      <c r="P7" s="278">
        <v>24.250247822425727</v>
      </c>
      <c r="Q7" s="278">
        <v>24.168949205517968</v>
      </c>
      <c r="R7" s="278">
        <v>25.271622382846566</v>
      </c>
      <c r="S7" s="278">
        <v>25.668549592566226</v>
      </c>
      <c r="T7" s="322">
        <v>0.26692796712921302</v>
      </c>
    </row>
    <row r="8" spans="1:20" x14ac:dyDescent="0.25">
      <c r="A8" s="782" t="s">
        <v>227</v>
      </c>
      <c r="B8" s="782"/>
      <c r="C8" s="782"/>
      <c r="D8" s="782"/>
      <c r="E8" s="782"/>
      <c r="F8" s="782"/>
      <c r="G8" s="782"/>
      <c r="H8" s="782"/>
      <c r="I8" s="782"/>
      <c r="J8" s="782"/>
      <c r="K8" s="782"/>
      <c r="L8" s="782"/>
      <c r="M8" s="782"/>
      <c r="N8" s="782"/>
      <c r="O8" s="782"/>
      <c r="P8" s="782"/>
      <c r="Q8" s="782"/>
      <c r="R8" s="782"/>
      <c r="S8" s="782"/>
    </row>
    <row r="9" spans="1:20" x14ac:dyDescent="0.25">
      <c r="A9" s="729" t="s">
        <v>238</v>
      </c>
      <c r="B9" s="729"/>
      <c r="C9" s="729"/>
      <c r="D9" s="729"/>
      <c r="E9" s="729"/>
      <c r="F9" s="729"/>
      <c r="G9" s="729"/>
      <c r="H9" s="729"/>
      <c r="I9" s="729"/>
      <c r="J9" s="729"/>
      <c r="K9" s="729"/>
      <c r="L9" s="729"/>
      <c r="M9" s="729"/>
      <c r="N9" s="729"/>
      <c r="O9" s="729"/>
      <c r="P9" s="729"/>
      <c r="Q9" s="729"/>
      <c r="R9" s="729"/>
      <c r="S9" s="729"/>
    </row>
    <row r="10" spans="1:20" x14ac:dyDescent="0.25">
      <c r="A10" s="783" t="s">
        <v>239</v>
      </c>
      <c r="B10" s="783"/>
      <c r="C10" s="783"/>
      <c r="D10" s="783"/>
      <c r="E10" s="783"/>
      <c r="F10" s="783"/>
      <c r="G10" s="783"/>
      <c r="H10" s="783"/>
      <c r="I10" s="783"/>
      <c r="J10" s="783"/>
      <c r="K10" s="783"/>
      <c r="L10" s="783"/>
      <c r="M10" s="783"/>
      <c r="N10" s="783"/>
      <c r="O10" s="783"/>
      <c r="P10" s="783"/>
      <c r="Q10" s="783"/>
      <c r="R10" s="783"/>
      <c r="S10" s="783"/>
    </row>
    <row r="11" spans="1:20" x14ac:dyDescent="0.25">
      <c r="A11" s="689" t="s">
        <v>240</v>
      </c>
      <c r="B11" s="689"/>
      <c r="C11" s="689"/>
      <c r="D11" s="689"/>
      <c r="E11" s="689"/>
      <c r="F11" s="689"/>
      <c r="G11" s="689"/>
      <c r="H11" s="689"/>
      <c r="I11" s="689"/>
      <c r="J11" s="689"/>
      <c r="K11" s="689"/>
      <c r="L11" s="689"/>
      <c r="M11" s="689"/>
      <c r="N11" s="689"/>
      <c r="O11" s="689"/>
      <c r="P11" s="689"/>
      <c r="Q11" s="689"/>
      <c r="R11" s="689"/>
      <c r="S11" s="689"/>
    </row>
    <row r="12" spans="1:20" x14ac:dyDescent="0.25">
      <c r="A12" s="689" t="s">
        <v>231</v>
      </c>
      <c r="B12" s="689"/>
      <c r="C12" s="689"/>
      <c r="D12" s="689"/>
      <c r="E12" s="689"/>
      <c r="F12" s="689"/>
      <c r="G12" s="689"/>
      <c r="H12" s="689"/>
      <c r="I12" s="689"/>
      <c r="J12" s="689"/>
      <c r="K12" s="689"/>
      <c r="L12" s="689"/>
      <c r="M12" s="689"/>
      <c r="N12" s="689"/>
      <c r="O12" s="689"/>
      <c r="P12" s="689"/>
      <c r="Q12" s="689"/>
      <c r="R12" s="689"/>
      <c r="S12" s="689"/>
    </row>
    <row r="16" spans="1:20" x14ac:dyDescent="0.25">
      <c r="B16" s="279"/>
    </row>
  </sheetData>
  <mergeCells count="6">
    <mergeCell ref="A1:S1"/>
    <mergeCell ref="A8:S8"/>
    <mergeCell ref="A12:S12"/>
    <mergeCell ref="A11:S11"/>
    <mergeCell ref="A10:S10"/>
    <mergeCell ref="A9:S9"/>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U17"/>
  <sheetViews>
    <sheetView workbookViewId="0">
      <pane xSplit="1" ySplit="4" topLeftCell="J5" activePane="bottomRight" state="frozen"/>
      <selection activeCell="A2" sqref="A2:H38"/>
      <selection pane="topRight" activeCell="A2" sqref="A2:H38"/>
      <selection pane="bottomLeft" activeCell="A2" sqref="A2:H38"/>
      <selection pane="bottomRight" activeCell="U8" sqref="U8"/>
    </sheetView>
  </sheetViews>
  <sheetFormatPr baseColWidth="10" defaultColWidth="9.7109375" defaultRowHeight="12.75" x14ac:dyDescent="0.25"/>
  <cols>
    <col min="1" max="1" width="41.7109375" style="192" customWidth="1"/>
    <col min="2" max="21" width="6" style="192" bestFit="1" customWidth="1"/>
    <col min="22" max="16384" width="9.7109375" style="192"/>
  </cols>
  <sheetData>
    <row r="1" spans="1:21" s="402" customFormat="1" ht="35.25" customHeight="1" x14ac:dyDescent="0.25">
      <c r="A1" s="459" t="s">
        <v>355</v>
      </c>
      <c r="B1" s="430"/>
      <c r="C1" s="430"/>
      <c r="D1" s="430"/>
      <c r="E1" s="430"/>
      <c r="F1" s="430"/>
      <c r="G1" s="430"/>
      <c r="H1" s="430"/>
      <c r="I1" s="400"/>
      <c r="J1" s="400"/>
      <c r="K1" s="400"/>
      <c r="L1" s="400"/>
      <c r="M1" s="400"/>
      <c r="N1" s="400"/>
      <c r="O1" s="400"/>
      <c r="P1" s="400"/>
      <c r="Q1" s="400"/>
    </row>
    <row r="2" spans="1:21" ht="14.25" customHeight="1" x14ac:dyDescent="0.25">
      <c r="A2" s="431" t="s">
        <v>84</v>
      </c>
    </row>
    <row r="3" spans="1:21" x14ac:dyDescent="0.25">
      <c r="A3" s="427"/>
    </row>
    <row r="4" spans="1:21" s="194" customFormat="1" ht="18" customHeight="1" x14ac:dyDescent="0.25">
      <c r="A4" s="412" t="s">
        <v>357</v>
      </c>
      <c r="B4" s="413">
        <v>1998</v>
      </c>
      <c r="C4" s="413">
        <v>1999</v>
      </c>
      <c r="D4" s="413">
        <v>2000</v>
      </c>
      <c r="E4" s="413">
        <v>2001</v>
      </c>
      <c r="F4" s="413">
        <v>2002</v>
      </c>
      <c r="G4" s="413">
        <v>2003</v>
      </c>
      <c r="H4" s="413">
        <v>2004</v>
      </c>
      <c r="I4" s="413">
        <v>2005</v>
      </c>
      <c r="J4" s="413">
        <v>2006</v>
      </c>
      <c r="K4" s="413">
        <v>2007</v>
      </c>
      <c r="L4" s="413">
        <v>2008</v>
      </c>
      <c r="M4" s="413">
        <v>2009</v>
      </c>
      <c r="N4" s="413">
        <v>2010</v>
      </c>
      <c r="O4" s="413">
        <v>2011</v>
      </c>
      <c r="P4" s="413">
        <v>2012</v>
      </c>
      <c r="Q4" s="413">
        <v>2013</v>
      </c>
      <c r="R4" s="413">
        <v>2014</v>
      </c>
      <c r="S4" s="413">
        <v>2015</v>
      </c>
      <c r="T4" s="414">
        <v>2016</v>
      </c>
      <c r="U4" s="413">
        <v>2017</v>
      </c>
    </row>
    <row r="5" spans="1:21" ht="38.25" customHeight="1" x14ac:dyDescent="0.25">
      <c r="A5" s="428" t="s">
        <v>234</v>
      </c>
      <c r="B5" s="648">
        <v>27.84</v>
      </c>
      <c r="C5" s="648">
        <v>28.43</v>
      </c>
      <c r="D5" s="648">
        <v>29.502380994752706</v>
      </c>
      <c r="E5" s="648">
        <v>30.976927286521132</v>
      </c>
      <c r="F5" s="648">
        <v>32.983684791999998</v>
      </c>
      <c r="G5" s="648">
        <v>34.543251108</v>
      </c>
      <c r="H5" s="648">
        <v>36.621290000000002</v>
      </c>
      <c r="I5" s="648">
        <v>38.569279999999999</v>
      </c>
      <c r="J5" s="648">
        <v>40.700000000000003</v>
      </c>
      <c r="K5" s="648">
        <v>44.508589999999998</v>
      </c>
      <c r="L5" s="648">
        <v>48.035280000001165</v>
      </c>
      <c r="M5" s="648">
        <v>50.3</v>
      </c>
      <c r="N5" s="648">
        <v>51.74</v>
      </c>
      <c r="O5" s="648">
        <v>52.997760000000667</v>
      </c>
      <c r="P5" s="648">
        <v>54.896163298419488</v>
      </c>
      <c r="Q5" s="648">
        <v>56.628388688890439</v>
      </c>
      <c r="R5" s="648">
        <v>58.975507946850001</v>
      </c>
      <c r="S5" s="648">
        <v>60.116026880090004</v>
      </c>
      <c r="T5" s="649">
        <v>60.675306286859993</v>
      </c>
      <c r="U5" s="650">
        <v>62.400886722000003</v>
      </c>
    </row>
    <row r="6" spans="1:21" ht="21" customHeight="1" x14ac:dyDescent="0.25">
      <c r="A6" s="428" t="s">
        <v>235</v>
      </c>
      <c r="B6" s="648">
        <v>127.26818521759802</v>
      </c>
      <c r="C6" s="648">
        <v>132.04679796995995</v>
      </c>
      <c r="D6" s="648">
        <v>133.77214347730109</v>
      </c>
      <c r="E6" s="648">
        <v>138.45151843334358</v>
      </c>
      <c r="F6" s="648">
        <v>145.35105554099999</v>
      </c>
      <c r="G6" s="648">
        <v>151.18817331099999</v>
      </c>
      <c r="H6" s="648">
        <v>167.0110240031859</v>
      </c>
      <c r="I6" s="648">
        <v>177.78701000000001</v>
      </c>
      <c r="J6" s="648">
        <v>187.56649948560971</v>
      </c>
      <c r="K6" s="648">
        <v>200.59</v>
      </c>
      <c r="L6" s="648">
        <v>206.82</v>
      </c>
      <c r="M6" s="648">
        <v>214.23</v>
      </c>
      <c r="N6" s="648">
        <v>212.82</v>
      </c>
      <c r="O6" s="648">
        <v>219.38458938818314</v>
      </c>
      <c r="P6" s="648">
        <v>226.37361770651086</v>
      </c>
      <c r="Q6" s="648">
        <v>234.30223716950721</v>
      </c>
      <c r="R6" s="648">
        <v>233.36652888134472</v>
      </c>
      <c r="S6" s="648">
        <v>234.20110537722002</v>
      </c>
      <c r="T6" s="649">
        <v>227.30966312528997</v>
      </c>
      <c r="U6" s="650">
        <v>233.47118605599999</v>
      </c>
    </row>
    <row r="7" spans="1:21" ht="21.75" customHeight="1" x14ac:dyDescent="0.25">
      <c r="A7" s="428" t="s">
        <v>236</v>
      </c>
      <c r="B7" s="648">
        <v>99.428185217598013</v>
      </c>
      <c r="C7" s="648">
        <v>103.61679796995995</v>
      </c>
      <c r="D7" s="648">
        <v>104.26976248254837</v>
      </c>
      <c r="E7" s="648">
        <v>107.47459114682245</v>
      </c>
      <c r="F7" s="648">
        <v>112.367370749</v>
      </c>
      <c r="G7" s="648">
        <v>116.64492220299999</v>
      </c>
      <c r="H7" s="648">
        <v>130.38973400318588</v>
      </c>
      <c r="I7" s="648">
        <v>139.21773000000002</v>
      </c>
      <c r="J7" s="648">
        <v>146.86649948560972</v>
      </c>
      <c r="K7" s="648">
        <v>156.08141000000001</v>
      </c>
      <c r="L7" s="648">
        <v>158.78471999999883</v>
      </c>
      <c r="M7" s="648">
        <v>163.93</v>
      </c>
      <c r="N7" s="648">
        <v>161.07999999999998</v>
      </c>
      <c r="O7" s="648">
        <v>166.38682938818249</v>
      </c>
      <c r="P7" s="648">
        <v>171.47745440809138</v>
      </c>
      <c r="Q7" s="648">
        <v>177.67384848061675</v>
      </c>
      <c r="R7" s="648">
        <v>174.39102093449472</v>
      </c>
      <c r="S7" s="648">
        <v>174.08507849713001</v>
      </c>
      <c r="T7" s="649">
        <v>166.63435683842999</v>
      </c>
      <c r="U7" s="650">
        <v>171.070299334</v>
      </c>
    </row>
    <row r="8" spans="1:21" ht="19.5" customHeight="1" x14ac:dyDescent="0.25">
      <c r="A8" s="428" t="s">
        <v>292</v>
      </c>
      <c r="B8" s="408">
        <v>0.21875066382380082</v>
      </c>
      <c r="C8" s="408">
        <v>0.21530245668257472</v>
      </c>
      <c r="D8" s="408">
        <v>0.22054203683862456</v>
      </c>
      <c r="E8" s="408">
        <v>0.22373844387582312</v>
      </c>
      <c r="F8" s="408">
        <v>0.22692428802277329</v>
      </c>
      <c r="G8" s="408">
        <v>0.22847852680211422</v>
      </c>
      <c r="H8" s="408">
        <v>0.21927468691708288</v>
      </c>
      <c r="I8" s="408">
        <v>0.21694093398612191</v>
      </c>
      <c r="J8" s="408">
        <v>0.21698970824543509</v>
      </c>
      <c r="K8" s="408">
        <v>0.22188837928112068</v>
      </c>
      <c r="L8" s="408">
        <v>0.23225645488831431</v>
      </c>
      <c r="M8" s="408">
        <v>0.23479437987210008</v>
      </c>
      <c r="N8" s="408">
        <v>0.2431162484728879</v>
      </c>
      <c r="O8" s="408">
        <v>0.24157467098213289</v>
      </c>
      <c r="P8" s="408">
        <v>0.24250247822425727</v>
      </c>
      <c r="Q8" s="408">
        <v>0.2416894920551797</v>
      </c>
      <c r="R8" s="408">
        <v>0.25271622382846565</v>
      </c>
      <c r="S8" s="408">
        <v>0.25668549592566225</v>
      </c>
      <c r="T8" s="429">
        <v>0.26692796712921302</v>
      </c>
      <c r="U8" s="463">
        <v>0.26727446661033638</v>
      </c>
    </row>
    <row r="9" spans="1:21" x14ac:dyDescent="0.25">
      <c r="A9" s="271" t="s">
        <v>227</v>
      </c>
    </row>
    <row r="10" spans="1:21" x14ac:dyDescent="0.25">
      <c r="A10" s="719" t="s">
        <v>370</v>
      </c>
      <c r="B10" s="719"/>
      <c r="C10" s="719"/>
      <c r="D10" s="719"/>
      <c r="E10" s="719"/>
      <c r="F10" s="719"/>
      <c r="G10" s="719"/>
    </row>
    <row r="11" spans="1:21" x14ac:dyDescent="0.25">
      <c r="A11" s="781" t="s">
        <v>239</v>
      </c>
      <c r="B11" s="781"/>
      <c r="C11" s="781"/>
      <c r="D11" s="781"/>
      <c r="E11" s="781"/>
      <c r="F11" s="781"/>
      <c r="G11" s="781"/>
      <c r="H11" s="781"/>
      <c r="I11" s="781"/>
      <c r="J11" s="781"/>
      <c r="K11" s="781"/>
      <c r="L11" s="781"/>
      <c r="M11" s="781"/>
      <c r="N11" s="781"/>
      <c r="O11" s="781"/>
      <c r="P11" s="781"/>
      <c r="Q11" s="781"/>
      <c r="R11" s="781"/>
    </row>
    <row r="12" spans="1:21" x14ac:dyDescent="0.25">
      <c r="A12" s="687" t="s">
        <v>240</v>
      </c>
      <c r="B12" s="687"/>
      <c r="C12" s="687"/>
      <c r="D12" s="687"/>
      <c r="E12" s="687"/>
      <c r="F12" s="687"/>
      <c r="G12" s="687"/>
      <c r="H12" s="687"/>
      <c r="I12" s="687"/>
      <c r="J12" s="687"/>
      <c r="K12" s="687"/>
      <c r="L12" s="687"/>
      <c r="M12" s="687"/>
      <c r="N12" s="687"/>
      <c r="O12" s="687"/>
      <c r="P12" s="687"/>
      <c r="Q12" s="687"/>
      <c r="R12" s="687"/>
    </row>
    <row r="13" spans="1:21" x14ac:dyDescent="0.25">
      <c r="A13" s="687" t="s">
        <v>231</v>
      </c>
      <c r="B13" s="687"/>
      <c r="C13" s="687"/>
      <c r="D13" s="687"/>
      <c r="E13" s="687"/>
      <c r="F13" s="687"/>
      <c r="G13" s="687"/>
      <c r="H13" s="687"/>
      <c r="I13" s="687"/>
      <c r="J13" s="687"/>
      <c r="K13" s="687"/>
      <c r="L13" s="687"/>
      <c r="M13" s="687"/>
      <c r="N13" s="687"/>
      <c r="O13" s="687"/>
      <c r="P13" s="687"/>
      <c r="Q13" s="687"/>
      <c r="R13" s="687"/>
    </row>
    <row r="17" spans="2:2" x14ac:dyDescent="0.25">
      <c r="B17" s="279"/>
    </row>
  </sheetData>
  <mergeCells count="4">
    <mergeCell ref="A10:G10"/>
    <mergeCell ref="A12:R12"/>
    <mergeCell ref="A11:R11"/>
    <mergeCell ref="A13:R13"/>
  </mergeCell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XFD1048576"/>
    </sheetView>
  </sheetViews>
  <sheetFormatPr baseColWidth="10" defaultRowHeight="15" x14ac:dyDescent="0.25"/>
  <cols>
    <col min="1" max="16384" width="11.42578125" style="3"/>
  </cols>
  <sheetData>
    <row r="1" spans="1:1" x14ac:dyDescent="0.25">
      <c r="A1" s="3" t="s">
        <v>151</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tabSelected="1" workbookViewId="0">
      <pane xSplit="1" ySplit="3" topLeftCell="B4" activePane="bottomRight" state="frozen"/>
      <selection activeCell="A2" sqref="A2:H38"/>
      <selection pane="topRight" activeCell="A2" sqref="A2:H38"/>
      <selection pane="bottomLeft" activeCell="A2" sqref="A2:H38"/>
      <selection pane="bottomRight" activeCell="A17" sqref="A17:E17"/>
    </sheetView>
  </sheetViews>
  <sheetFormatPr baseColWidth="10" defaultRowHeight="15" x14ac:dyDescent="0.25"/>
  <cols>
    <col min="1" max="1" width="30.7109375" style="215" customWidth="1"/>
    <col min="2" max="2" width="15" style="215" customWidth="1"/>
    <col min="3" max="3" width="13.140625" style="215" customWidth="1"/>
    <col min="4" max="5" width="15.7109375" style="215" customWidth="1"/>
    <col min="6" max="16384" width="11.42578125" style="215"/>
  </cols>
  <sheetData>
    <row r="1" spans="1:12" ht="30" customHeight="1" x14ac:dyDescent="0.25">
      <c r="A1" s="779" t="s">
        <v>325</v>
      </c>
      <c r="B1" s="779"/>
      <c r="C1" s="779"/>
      <c r="D1" s="779"/>
      <c r="E1" s="779"/>
    </row>
    <row r="2" spans="1:12" x14ac:dyDescent="0.25">
      <c r="A2" s="433" t="s">
        <v>84</v>
      </c>
    </row>
    <row r="3" spans="1:12" s="280" customFormat="1" ht="36" x14ac:dyDescent="0.25">
      <c r="A3" s="434" t="s">
        <v>241</v>
      </c>
      <c r="B3" s="465">
        <v>2016</v>
      </c>
      <c r="C3" s="466">
        <v>2017</v>
      </c>
      <c r="D3" s="416" t="s">
        <v>365</v>
      </c>
      <c r="E3" s="416" t="s">
        <v>366</v>
      </c>
    </row>
    <row r="4" spans="1:12" ht="25.5" customHeight="1" x14ac:dyDescent="0.25">
      <c r="A4" s="435" t="s">
        <v>243</v>
      </c>
      <c r="B4" s="439">
        <v>22.411000000000001</v>
      </c>
      <c r="C4" s="439">
        <v>22.829000000000001</v>
      </c>
      <c r="D4" s="440">
        <f>100*(C4/B4-1)</f>
        <v>1.8651555039935763</v>
      </c>
      <c r="E4" s="440">
        <f>100*(POWER(B4/'6.1.9 évol dép EPS web'!B4,1/17)-1)</f>
        <v>2.0614703557918279</v>
      </c>
    </row>
    <row r="5" spans="1:12" ht="29.25" customHeight="1" x14ac:dyDescent="0.25">
      <c r="A5" s="436" t="s">
        <v>361</v>
      </c>
      <c r="B5" s="441">
        <v>7.0170000000000003</v>
      </c>
      <c r="C5" s="441">
        <v>7.2569999999999997</v>
      </c>
      <c r="D5" s="442">
        <f t="shared" ref="D5:D10" si="0">100*(C5/B5-1)</f>
        <v>3.4202650705429605</v>
      </c>
      <c r="E5" s="442">
        <f>100*(POWER(B5/'6.1.9 évol dép EPS web'!B5,1/17)-1)</f>
        <v>4.3835616622438955</v>
      </c>
    </row>
    <row r="6" spans="1:12" ht="28.5" customHeight="1" x14ac:dyDescent="0.25">
      <c r="A6" s="436" t="s">
        <v>362</v>
      </c>
      <c r="B6" s="441">
        <v>10.651999999999999</v>
      </c>
      <c r="C6" s="441">
        <v>10.964</v>
      </c>
      <c r="D6" s="442">
        <f t="shared" si="0"/>
        <v>2.9290274126924531</v>
      </c>
      <c r="E6" s="442">
        <f>100*(POWER(B6/'6.1.9 évol dép EPS web'!B6,1/17)-1)</f>
        <v>3.2669267738254071</v>
      </c>
    </row>
    <row r="7" spans="1:12" ht="26.25" customHeight="1" x14ac:dyDescent="0.25">
      <c r="A7" s="436" t="s">
        <v>246</v>
      </c>
      <c r="B7" s="441">
        <v>2.6739999999999999</v>
      </c>
      <c r="C7" s="441">
        <v>2.7290000000000001</v>
      </c>
      <c r="D7" s="442">
        <f t="shared" si="0"/>
        <v>2.0568436798803269</v>
      </c>
      <c r="E7" s="442">
        <f>100*(POWER(B7/'6.1.9 évol dép EPS web'!B7,1/17)-1)</f>
        <v>2.4599048739112783</v>
      </c>
    </row>
    <row r="8" spans="1:12" ht="18" customHeight="1" x14ac:dyDescent="0.25">
      <c r="A8" s="437" t="s">
        <v>363</v>
      </c>
      <c r="B8" s="443">
        <v>2.3620000000000001</v>
      </c>
      <c r="C8" s="443">
        <v>2.4209999999999998</v>
      </c>
      <c r="D8" s="444">
        <f t="shared" si="0"/>
        <v>2.4978831498729814</v>
      </c>
      <c r="E8" s="444">
        <f>100*(POWER(B8/'6.1.9 évol dép EPS web'!B8,1/17)-1)</f>
        <v>4.29382961142033</v>
      </c>
    </row>
    <row r="9" spans="1:12" ht="27" customHeight="1" x14ac:dyDescent="0.25">
      <c r="A9" s="438" t="s">
        <v>248</v>
      </c>
      <c r="B9" s="445">
        <v>45.116999999999997</v>
      </c>
      <c r="C9" s="445">
        <v>46.2</v>
      </c>
      <c r="D9" s="446">
        <f t="shared" si="0"/>
        <v>2.4004255602101399</v>
      </c>
      <c r="E9" s="446">
        <f>100*(POWER(B9/'6.1.9 évol dép EPS web'!B9,1/17)-1)</f>
        <v>2.7776690578440899</v>
      </c>
    </row>
    <row r="10" spans="1:12" ht="18" customHeight="1" x14ac:dyDescent="0.25">
      <c r="A10" s="437" t="s">
        <v>249</v>
      </c>
      <c r="B10" s="410">
        <v>72.137</v>
      </c>
      <c r="C10" s="410">
        <v>73.418999999999997</v>
      </c>
      <c r="D10" s="447">
        <f t="shared" si="0"/>
        <v>1.7771739883832183</v>
      </c>
      <c r="E10" s="447">
        <f>100*(POWER(B10/'6.1.9 évol dép EPS web'!B10,1/17)-1)</f>
        <v>3.3284280550278877</v>
      </c>
    </row>
    <row r="11" spans="1:12" x14ac:dyDescent="0.25">
      <c r="A11" s="785" t="s">
        <v>250</v>
      </c>
      <c r="B11" s="785"/>
      <c r="C11" s="785"/>
      <c r="D11" s="785"/>
      <c r="E11" s="785"/>
      <c r="F11" s="219"/>
      <c r="G11" s="219"/>
      <c r="H11" s="219"/>
      <c r="I11" s="219"/>
      <c r="J11" s="219"/>
      <c r="K11" s="219"/>
      <c r="L11" s="219"/>
    </row>
    <row r="12" spans="1:12" x14ac:dyDescent="0.25">
      <c r="A12" s="784" t="s">
        <v>340</v>
      </c>
      <c r="B12" s="784"/>
      <c r="C12" s="784"/>
      <c r="D12" s="784"/>
      <c r="E12" s="784"/>
      <c r="F12" s="219"/>
      <c r="G12" s="219"/>
      <c r="H12" s="219"/>
      <c r="I12" s="219"/>
      <c r="J12" s="219"/>
      <c r="K12" s="219"/>
      <c r="L12" s="219"/>
    </row>
    <row r="13" spans="1:12" ht="20.25" customHeight="1" x14ac:dyDescent="0.25">
      <c r="A13" s="784" t="s">
        <v>341</v>
      </c>
      <c r="B13" s="784"/>
      <c r="C13" s="784"/>
      <c r="D13" s="784"/>
      <c r="E13" s="784"/>
      <c r="F13" s="219"/>
      <c r="G13" s="219"/>
      <c r="H13" s="219"/>
      <c r="I13" s="219"/>
      <c r="J13" s="219"/>
      <c r="K13" s="219"/>
      <c r="L13" s="219"/>
    </row>
    <row r="14" spans="1:12" x14ac:dyDescent="0.25">
      <c r="A14" s="784" t="s">
        <v>253</v>
      </c>
      <c r="B14" s="784"/>
      <c r="C14" s="784"/>
      <c r="D14" s="784"/>
      <c r="E14" s="784"/>
      <c r="F14" s="219"/>
      <c r="G14" s="219"/>
      <c r="H14" s="219"/>
      <c r="I14" s="219"/>
      <c r="J14" s="219"/>
      <c r="K14" s="219"/>
      <c r="L14" s="219"/>
    </row>
    <row r="15" spans="1:12" x14ac:dyDescent="0.25">
      <c r="A15" s="784" t="s">
        <v>240</v>
      </c>
      <c r="B15" s="784"/>
      <c r="C15" s="784"/>
      <c r="D15" s="784"/>
      <c r="E15" s="784"/>
      <c r="F15" s="219"/>
      <c r="G15" s="219"/>
      <c r="H15" s="219"/>
      <c r="I15" s="219"/>
      <c r="J15" s="219"/>
      <c r="K15" s="219"/>
      <c r="L15" s="219"/>
    </row>
    <row r="16" spans="1:12" x14ac:dyDescent="0.25">
      <c r="A16" s="784" t="s">
        <v>254</v>
      </c>
      <c r="B16" s="784"/>
      <c r="C16" s="784"/>
      <c r="D16" s="784"/>
      <c r="E16" s="784"/>
      <c r="F16" s="219"/>
      <c r="G16" s="219"/>
      <c r="H16" s="219"/>
      <c r="I16" s="219"/>
      <c r="J16" s="219"/>
      <c r="K16" s="219"/>
      <c r="L16" s="219"/>
    </row>
    <row r="17" spans="1:12" ht="27" customHeight="1" x14ac:dyDescent="0.25">
      <c r="A17" s="692"/>
      <c r="B17" s="692"/>
      <c r="C17" s="692"/>
      <c r="D17" s="692"/>
      <c r="E17" s="692"/>
      <c r="F17" s="42"/>
      <c r="G17" s="42"/>
      <c r="H17" s="42"/>
      <c r="I17" s="42"/>
      <c r="J17" s="42"/>
      <c r="K17" s="42"/>
      <c r="L17" s="42"/>
    </row>
    <row r="18" spans="1:12" x14ac:dyDescent="0.25">
      <c r="A18" s="281"/>
      <c r="B18" s="282"/>
      <c r="C18" s="282"/>
      <c r="D18" s="282"/>
      <c r="E18" s="282"/>
      <c r="F18" s="219"/>
      <c r="G18" s="219"/>
      <c r="H18" s="219"/>
      <c r="I18" s="219"/>
      <c r="J18" s="219"/>
      <c r="K18" s="219"/>
      <c r="L18" s="219"/>
    </row>
  </sheetData>
  <mergeCells count="8">
    <mergeCell ref="A17:E17"/>
    <mergeCell ref="A16:E16"/>
    <mergeCell ref="A1:E1"/>
    <mergeCell ref="A15:E15"/>
    <mergeCell ref="A14:E14"/>
    <mergeCell ref="A13:E13"/>
    <mergeCell ref="A12:E12"/>
    <mergeCell ref="A11:E11"/>
  </mergeCell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U19"/>
  <sheetViews>
    <sheetView workbookViewId="0">
      <pane xSplit="1" ySplit="3" topLeftCell="B4" activePane="bottomRight" state="frozen"/>
      <selection activeCell="E22" sqref="E22"/>
      <selection pane="topRight" activeCell="E22" sqref="E22"/>
      <selection pane="bottomLeft" activeCell="E22" sqref="E22"/>
      <selection pane="bottomRight" activeCell="C14" sqref="C14"/>
    </sheetView>
  </sheetViews>
  <sheetFormatPr baseColWidth="10" defaultRowHeight="15" x14ac:dyDescent="0.25"/>
  <cols>
    <col min="1" max="1" width="23" style="283" customWidth="1"/>
    <col min="2" max="20" width="15.7109375" style="283" customWidth="1"/>
    <col min="21" max="16384" width="11.42578125" style="283"/>
  </cols>
  <sheetData>
    <row r="1" spans="1:20" x14ac:dyDescent="0.25">
      <c r="A1" s="720" t="s">
        <v>312</v>
      </c>
      <c r="B1" s="720"/>
      <c r="C1" s="720"/>
      <c r="D1" s="720"/>
      <c r="E1" s="720"/>
      <c r="F1" s="720"/>
      <c r="G1" s="720"/>
      <c r="H1" s="720"/>
      <c r="I1" s="720"/>
      <c r="J1" s="720"/>
      <c r="K1" s="720"/>
      <c r="L1" s="720"/>
      <c r="M1" s="720"/>
      <c r="N1" s="720"/>
      <c r="O1" s="720"/>
      <c r="P1" s="720"/>
      <c r="Q1" s="720"/>
      <c r="R1" s="720"/>
      <c r="S1" s="720"/>
      <c r="T1" s="720"/>
    </row>
    <row r="2" spans="1:20" x14ac:dyDescent="0.25">
      <c r="A2" s="284" t="s">
        <v>84</v>
      </c>
      <c r="B2" s="285"/>
      <c r="C2" s="285"/>
      <c r="D2" s="285"/>
      <c r="E2" s="285"/>
      <c r="F2" s="285"/>
      <c r="G2" s="285"/>
      <c r="H2" s="286"/>
      <c r="I2" s="286"/>
      <c r="J2" s="286"/>
      <c r="K2" s="191"/>
      <c r="L2" s="191"/>
      <c r="M2" s="191"/>
      <c r="N2" s="191"/>
      <c r="O2" s="191"/>
    </row>
    <row r="3" spans="1:20" s="280" customFormat="1" ht="33.75" x14ac:dyDescent="0.25">
      <c r="A3" s="287" t="s">
        <v>241</v>
      </c>
      <c r="B3" s="39">
        <v>2000</v>
      </c>
      <c r="C3" s="39">
        <v>2001</v>
      </c>
      <c r="D3" s="39">
        <v>2002</v>
      </c>
      <c r="E3" s="39">
        <v>2003</v>
      </c>
      <c r="F3" s="39">
        <v>2004</v>
      </c>
      <c r="G3" s="39">
        <v>2005</v>
      </c>
      <c r="H3" s="39">
        <v>2006</v>
      </c>
      <c r="I3" s="39">
        <v>2007</v>
      </c>
      <c r="J3" s="39">
        <v>2008</v>
      </c>
      <c r="K3" s="39">
        <v>2009</v>
      </c>
      <c r="L3" s="39">
        <v>2010</v>
      </c>
      <c r="M3" s="39">
        <v>2011</v>
      </c>
      <c r="N3" s="39">
        <v>2012</v>
      </c>
      <c r="O3" s="39">
        <v>2013</v>
      </c>
      <c r="P3" s="39">
        <v>2014</v>
      </c>
      <c r="Q3" s="39" t="s">
        <v>219</v>
      </c>
      <c r="R3" s="39" t="s">
        <v>220</v>
      </c>
      <c r="S3" s="288" t="s">
        <v>167</v>
      </c>
      <c r="T3" s="288" t="s">
        <v>242</v>
      </c>
    </row>
    <row r="4" spans="1:20" ht="23.25" x14ac:dyDescent="0.25">
      <c r="A4" s="289" t="s">
        <v>243</v>
      </c>
      <c r="B4" s="290">
        <v>15.84201</v>
      </c>
      <c r="C4" s="290">
        <v>16.225649000000001</v>
      </c>
      <c r="D4" s="290">
        <v>17.113050999999999</v>
      </c>
      <c r="E4" s="290">
        <v>17.634022999999999</v>
      </c>
      <c r="F4" s="290">
        <v>18.069524999999999</v>
      </c>
      <c r="G4" s="290">
        <v>18.314</v>
      </c>
      <c r="H4" s="290">
        <v>18.948</v>
      </c>
      <c r="I4" s="290">
        <v>19.553769223240003</v>
      </c>
      <c r="J4" s="290">
        <v>19.94802464991001</v>
      </c>
      <c r="K4" s="290">
        <v>20.076000000000001</v>
      </c>
      <c r="L4" s="290">
        <v>20.440999999999999</v>
      </c>
      <c r="M4" s="290">
        <v>20.742000000000001</v>
      </c>
      <c r="N4" s="290">
        <v>21.213438661750001</v>
      </c>
      <c r="O4" s="290">
        <v>21.548999999999999</v>
      </c>
      <c r="P4" s="290">
        <v>21.972000000000001</v>
      </c>
      <c r="Q4" s="290" t="e">
        <f>'6.1.9 évol dép EPS RA-ESL'!#REF!</f>
        <v>#REF!</v>
      </c>
      <c r="R4" s="290">
        <f>'6.1.9 évol dép EPS RA-ESL'!B4</f>
        <v>22.411000000000001</v>
      </c>
      <c r="S4" s="291" t="e">
        <f>#REF!</f>
        <v>#REF!</v>
      </c>
      <c r="T4" s="291">
        <f t="shared" ref="T4:T10" si="0">((R4/L4)^(1/6)-1)*100</f>
        <v>1.5453052777939957</v>
      </c>
    </row>
    <row r="5" spans="1:20" ht="23.25" x14ac:dyDescent="0.25">
      <c r="A5" s="296" t="s">
        <v>244</v>
      </c>
      <c r="B5" s="297">
        <v>3.383807</v>
      </c>
      <c r="C5" s="297">
        <v>3.6643979999999998</v>
      </c>
      <c r="D5" s="297">
        <v>3.9419050000000002</v>
      </c>
      <c r="E5" s="297">
        <v>4.3255150000000002</v>
      </c>
      <c r="F5" s="297">
        <v>4.5043470000000001</v>
      </c>
      <c r="G5" s="297">
        <v>4.7430000000000003</v>
      </c>
      <c r="H5" s="297">
        <v>4.9690000000000003</v>
      </c>
      <c r="I5" s="297">
        <v>5.1881761787300027</v>
      </c>
      <c r="J5" s="297">
        <v>5.55162012096</v>
      </c>
      <c r="K5" s="297">
        <v>5.5750000000000002</v>
      </c>
      <c r="L5" s="297">
        <v>5.7990000000000004</v>
      </c>
      <c r="M5" s="297">
        <v>5.9710000000000001</v>
      </c>
      <c r="N5" s="297">
        <v>6.1282925068999994</v>
      </c>
      <c r="O5" s="297">
        <v>6.3929999999999998</v>
      </c>
      <c r="P5" s="297">
        <v>6.5940000000000003</v>
      </c>
      <c r="Q5" s="297" t="e">
        <f>'6.1.9 évol dép EPS RA-ESL'!#REF!</f>
        <v>#REF!</v>
      </c>
      <c r="R5" s="297">
        <f>'6.1.9 évol dép EPS RA-ESL'!B5</f>
        <v>7.0170000000000003</v>
      </c>
      <c r="S5" s="298" t="e">
        <f>#REF!</f>
        <v>#REF!</v>
      </c>
      <c r="T5" s="291">
        <f t="shared" si="0"/>
        <v>3.2285264442371675</v>
      </c>
    </row>
    <row r="6" spans="1:20" ht="34.5" x14ac:dyDescent="0.25">
      <c r="A6" s="296" t="s">
        <v>245</v>
      </c>
      <c r="B6" s="297">
        <v>6.1672260000000003</v>
      </c>
      <c r="C6" s="297">
        <v>6.4491759999999996</v>
      </c>
      <c r="D6" s="297">
        <v>6.8055779999999997</v>
      </c>
      <c r="E6" s="297">
        <v>7.1657900000000003</v>
      </c>
      <c r="F6" s="297">
        <v>7.4757629999999997</v>
      </c>
      <c r="G6" s="297">
        <v>7.8520000000000003</v>
      </c>
      <c r="H6" s="297">
        <v>8.1790000000000003</v>
      </c>
      <c r="I6" s="297">
        <v>8.5135523852999988</v>
      </c>
      <c r="J6" s="297">
        <v>8.7636710902200008</v>
      </c>
      <c r="K6" s="297">
        <v>8.9130000000000003</v>
      </c>
      <c r="L6" s="297">
        <v>9.09</v>
      </c>
      <c r="M6" s="297">
        <v>9.2759999999999998</v>
      </c>
      <c r="N6" s="297">
        <v>9.5002271987199993</v>
      </c>
      <c r="O6" s="297">
        <v>9.9380000000000006</v>
      </c>
      <c r="P6" s="297">
        <v>10.353999999999999</v>
      </c>
      <c r="Q6" s="297" t="e">
        <f>'6.1.9 évol dép EPS RA-ESL'!#REF!</f>
        <v>#REF!</v>
      </c>
      <c r="R6" s="297">
        <f>'6.1.9 évol dép EPS RA-ESL'!B6</f>
        <v>10.651999999999999</v>
      </c>
      <c r="S6" s="298" t="e">
        <f>#REF!</f>
        <v>#REF!</v>
      </c>
      <c r="T6" s="291">
        <f t="shared" si="0"/>
        <v>2.6781130956117893</v>
      </c>
    </row>
    <row r="7" spans="1:20" ht="34.5" x14ac:dyDescent="0.25">
      <c r="A7" s="296" t="s">
        <v>246</v>
      </c>
      <c r="B7" s="297">
        <v>1.7690669999999999</v>
      </c>
      <c r="C7" s="297">
        <v>1.8288219999999999</v>
      </c>
      <c r="D7" s="297">
        <v>1.9131830000000001</v>
      </c>
      <c r="E7" s="297">
        <v>1.9797709999999999</v>
      </c>
      <c r="F7" s="297">
        <v>2.0549949999999999</v>
      </c>
      <c r="G7" s="297">
        <v>2.085</v>
      </c>
      <c r="H7" s="297">
        <v>2.2440000000000002</v>
      </c>
      <c r="I7" s="297">
        <v>2.307341340879999</v>
      </c>
      <c r="J7" s="297">
        <v>2.3911186228299992</v>
      </c>
      <c r="K7" s="297">
        <v>2.3969999999999998</v>
      </c>
      <c r="L7" s="297">
        <v>2.4359999999999999</v>
      </c>
      <c r="M7" s="297">
        <v>2.4630000000000001</v>
      </c>
      <c r="N7" s="297">
        <v>2.4676135210000001</v>
      </c>
      <c r="O7" s="297">
        <v>2.5790000000000002</v>
      </c>
      <c r="P7" s="297">
        <v>2.63</v>
      </c>
      <c r="Q7" s="297" t="e">
        <f>'6.1.9 évol dép EPS RA-ESL'!#REF!</f>
        <v>#REF!</v>
      </c>
      <c r="R7" s="297">
        <f>'6.1.9 évol dép EPS RA-ESL'!B7</f>
        <v>2.6739999999999999</v>
      </c>
      <c r="S7" s="298" t="e">
        <f>#REF!</f>
        <v>#REF!</v>
      </c>
      <c r="T7" s="291">
        <f t="shared" si="0"/>
        <v>1.5657671424082809</v>
      </c>
    </row>
    <row r="8" spans="1:20" x14ac:dyDescent="0.25">
      <c r="A8" s="296" t="s">
        <v>247</v>
      </c>
      <c r="B8" s="297">
        <v>1.155802</v>
      </c>
      <c r="C8" s="297">
        <v>1.230497</v>
      </c>
      <c r="D8" s="297">
        <v>1.4379999999999999</v>
      </c>
      <c r="E8" s="297">
        <v>1.643642</v>
      </c>
      <c r="F8" s="297">
        <v>1.900827</v>
      </c>
      <c r="G8" s="297">
        <v>1.8460000000000001</v>
      </c>
      <c r="H8" s="297">
        <v>1.5111049999999999</v>
      </c>
      <c r="I8" s="297">
        <v>1.7179088014399893</v>
      </c>
      <c r="J8" s="297">
        <v>1.8916618338600142</v>
      </c>
      <c r="K8" s="297">
        <v>1.9690000000000001</v>
      </c>
      <c r="L8" s="297">
        <v>2.0649999999999999</v>
      </c>
      <c r="M8" s="297">
        <v>2.1419999999999999</v>
      </c>
      <c r="N8" s="297">
        <v>2.1496169162199998</v>
      </c>
      <c r="O8" s="297">
        <v>2.194</v>
      </c>
      <c r="P8" s="297">
        <v>2.2490000000000001</v>
      </c>
      <c r="Q8" s="297" t="e">
        <f>'6.1.9 évol dép EPS RA-ESL'!#REF!</f>
        <v>#REF!</v>
      </c>
      <c r="R8" s="297">
        <f>'6.1.9 évol dép EPS RA-ESL'!B8</f>
        <v>2.3620000000000001</v>
      </c>
      <c r="S8" s="298" t="e">
        <f>#REF!</f>
        <v>#REF!</v>
      </c>
      <c r="T8" s="291">
        <f t="shared" si="0"/>
        <v>2.2649097803218776</v>
      </c>
    </row>
    <row r="9" spans="1:20" ht="23.25" x14ac:dyDescent="0.25">
      <c r="A9" s="289" t="s">
        <v>248</v>
      </c>
      <c r="B9" s="290">
        <v>28.317912</v>
      </c>
      <c r="C9" s="290">
        <v>29.398541999999999</v>
      </c>
      <c r="D9" s="290">
        <v>31.210999999999999</v>
      </c>
      <c r="E9" s="290">
        <v>32.748742</v>
      </c>
      <c r="F9" s="290">
        <v>34.005456000000002</v>
      </c>
      <c r="G9" s="290">
        <v>34.840000000000003</v>
      </c>
      <c r="H9" s="290">
        <v>35.850999999999999</v>
      </c>
      <c r="I9" s="290">
        <v>37.280747929589992</v>
      </c>
      <c r="J9" s="290">
        <v>38.546096317780027</v>
      </c>
      <c r="K9" s="290">
        <v>38.93</v>
      </c>
      <c r="L9" s="290">
        <v>39.831000000000003</v>
      </c>
      <c r="M9" s="290">
        <v>40.593000000000004</v>
      </c>
      <c r="N9" s="290">
        <v>41.459188804590006</v>
      </c>
      <c r="O9" s="290">
        <v>42.652999999999999</v>
      </c>
      <c r="P9" s="290">
        <v>43.798999999999999</v>
      </c>
      <c r="Q9" s="290" t="e">
        <f>'6.1.9 évol dép EPS RA-ESL'!#REF!</f>
        <v>#REF!</v>
      </c>
      <c r="R9" s="290">
        <f>'6.1.9 évol dép EPS RA-ESL'!B9</f>
        <v>45.116999999999997</v>
      </c>
      <c r="S9" s="291" t="e">
        <f>#REF!</f>
        <v>#REF!</v>
      </c>
      <c r="T9" s="291">
        <f t="shared" si="0"/>
        <v>2.0986110570523575</v>
      </c>
    </row>
    <row r="10" spans="1:20" x14ac:dyDescent="0.25">
      <c r="A10" s="289" t="s">
        <v>249</v>
      </c>
      <c r="B10" s="290">
        <v>41.344819000000001</v>
      </c>
      <c r="C10" s="290">
        <v>43.191156999999997</v>
      </c>
      <c r="D10" s="290">
        <v>46.067390000000003</v>
      </c>
      <c r="E10" s="290">
        <v>48.683615000000003</v>
      </c>
      <c r="F10" s="290">
        <v>51.232146999999998</v>
      </c>
      <c r="G10" s="290">
        <v>52.57</v>
      </c>
      <c r="H10" s="290">
        <v>54.308</v>
      </c>
      <c r="I10" s="290">
        <v>56.418934268909801</v>
      </c>
      <c r="J10" s="290">
        <v>59.215481472969898</v>
      </c>
      <c r="K10" s="290">
        <v>60.01</v>
      </c>
      <c r="L10" s="290">
        <v>61.534999999999997</v>
      </c>
      <c r="M10" s="290">
        <v>63.594000000000001</v>
      </c>
      <c r="N10" s="290">
        <v>64.986964088989993</v>
      </c>
      <c r="O10" s="290">
        <v>66.174999999999997</v>
      </c>
      <c r="P10" s="290">
        <v>68.037999999999997</v>
      </c>
      <c r="Q10" s="290" t="e">
        <f>'6.1.9 évol dép EPS RA-ESL'!#REF!</f>
        <v>#REF!</v>
      </c>
      <c r="R10" s="290">
        <f>'6.1.9 évol dép EPS RA-ESL'!B10</f>
        <v>72.137</v>
      </c>
      <c r="S10" s="291" t="e">
        <f>#REF!</f>
        <v>#REF!</v>
      </c>
      <c r="T10" s="291">
        <f t="shared" si="0"/>
        <v>2.6847567627506175</v>
      </c>
    </row>
    <row r="11" spans="1:20" x14ac:dyDescent="0.25">
      <c r="A11" s="304" t="s">
        <v>250</v>
      </c>
      <c r="B11" s="285"/>
      <c r="C11" s="285"/>
      <c r="D11" s="285"/>
      <c r="E11" s="285"/>
      <c r="F11" s="285"/>
      <c r="G11" s="285"/>
      <c r="H11" s="305"/>
      <c r="I11" s="306"/>
      <c r="J11" s="306"/>
      <c r="K11" s="307"/>
      <c r="L11" s="191"/>
      <c r="M11" s="307"/>
      <c r="N11" s="307"/>
      <c r="O11" s="191"/>
    </row>
    <row r="12" spans="1:20" x14ac:dyDescent="0.25">
      <c r="A12" s="285" t="s">
        <v>251</v>
      </c>
      <c r="B12" s="285"/>
      <c r="C12" s="285"/>
      <c r="D12" s="285"/>
      <c r="E12" s="285"/>
      <c r="F12" s="285"/>
      <c r="G12" s="285"/>
      <c r="H12" s="305"/>
      <c r="I12" s="306"/>
      <c r="J12" s="306"/>
      <c r="K12" s="307"/>
      <c r="L12" s="191"/>
      <c r="M12" s="307"/>
      <c r="N12" s="307"/>
      <c r="O12" s="191"/>
    </row>
    <row r="13" spans="1:20" x14ac:dyDescent="0.25">
      <c r="A13" s="285" t="s">
        <v>252</v>
      </c>
      <c r="B13" s="285"/>
      <c r="C13" s="285"/>
      <c r="D13" s="285"/>
      <c r="E13" s="285"/>
      <c r="F13" s="285"/>
      <c r="G13" s="285"/>
      <c r="H13" s="305"/>
      <c r="I13" s="305"/>
      <c r="J13" s="305"/>
      <c r="K13" s="308"/>
      <c r="L13" s="308"/>
      <c r="M13" s="308"/>
      <c r="N13" s="191"/>
      <c r="O13" s="191"/>
    </row>
    <row r="14" spans="1:20" x14ac:dyDescent="0.25">
      <c r="A14" s="309" t="s">
        <v>253</v>
      </c>
      <c r="B14" s="310"/>
      <c r="C14" s="310"/>
      <c r="D14" s="310"/>
      <c r="E14" s="310"/>
      <c r="F14" s="310"/>
      <c r="G14" s="310"/>
      <c r="H14" s="310"/>
      <c r="I14" s="191"/>
      <c r="J14" s="191"/>
      <c r="K14" s="191"/>
      <c r="L14" s="191"/>
      <c r="M14" s="191"/>
      <c r="N14" s="191"/>
      <c r="O14" s="191"/>
    </row>
    <row r="15" spans="1:20" x14ac:dyDescent="0.25">
      <c r="A15" s="285" t="s">
        <v>240</v>
      </c>
      <c r="B15" s="191"/>
      <c r="C15" s="191"/>
      <c r="D15" s="191"/>
      <c r="E15" s="191"/>
      <c r="F15" s="191"/>
      <c r="G15" s="191"/>
      <c r="H15" s="191"/>
      <c r="I15" s="311"/>
      <c r="J15" s="311"/>
      <c r="K15" s="307"/>
      <c r="L15" s="191"/>
      <c r="M15" s="191"/>
      <c r="N15" s="191"/>
      <c r="O15" s="191"/>
    </row>
    <row r="16" spans="1:20" ht="26.25" customHeight="1" x14ac:dyDescent="0.25">
      <c r="A16" s="786" t="s">
        <v>256</v>
      </c>
      <c r="B16" s="787"/>
      <c r="C16" s="787"/>
      <c r="D16" s="787"/>
      <c r="E16" s="787"/>
      <c r="F16" s="787"/>
      <c r="G16" s="787"/>
      <c r="H16" s="787"/>
      <c r="I16" s="787"/>
      <c r="J16" s="787"/>
      <c r="K16" s="787"/>
      <c r="L16" s="787"/>
      <c r="M16" s="191"/>
      <c r="N16" s="191"/>
      <c r="O16" s="191"/>
    </row>
    <row r="17" spans="1:21" ht="12.75" customHeight="1" x14ac:dyDescent="0.25">
      <c r="A17" s="787"/>
      <c r="B17" s="787"/>
      <c r="C17" s="787"/>
      <c r="D17" s="787"/>
      <c r="E17" s="787"/>
      <c r="F17" s="787"/>
      <c r="G17" s="787"/>
      <c r="H17" s="787"/>
      <c r="I17" s="787"/>
      <c r="J17" s="787"/>
      <c r="K17" s="787"/>
      <c r="L17" s="787"/>
      <c r="M17" s="191"/>
      <c r="N17" s="191"/>
      <c r="O17" s="191"/>
    </row>
    <row r="18" spans="1:21" ht="24.75" customHeight="1" x14ac:dyDescent="0.25">
      <c r="A18" s="703" t="s">
        <v>257</v>
      </c>
      <c r="B18" s="703"/>
      <c r="C18" s="703"/>
      <c r="D18" s="703"/>
      <c r="E18" s="703"/>
      <c r="F18" s="703"/>
      <c r="G18" s="703"/>
      <c r="H18" s="703"/>
      <c r="I18" s="703"/>
      <c r="J18" s="703"/>
      <c r="K18" s="703"/>
      <c r="L18" s="703"/>
      <c r="M18" s="191"/>
      <c r="N18" s="191"/>
      <c r="O18" s="191"/>
    </row>
    <row r="19" spans="1:21" x14ac:dyDescent="0.25">
      <c r="A19" s="701"/>
      <c r="B19" s="701"/>
      <c r="C19" s="701"/>
      <c r="D19" s="701"/>
      <c r="E19" s="701"/>
      <c r="F19" s="701"/>
      <c r="G19" s="701"/>
      <c r="H19" s="701"/>
      <c r="I19" s="701"/>
      <c r="J19" s="701"/>
      <c r="K19" s="701"/>
      <c r="L19" s="701"/>
      <c r="M19" s="701"/>
      <c r="N19" s="701"/>
      <c r="O19" s="701"/>
      <c r="P19" s="701"/>
      <c r="Q19" s="701"/>
      <c r="R19" s="701"/>
      <c r="S19" s="701"/>
      <c r="T19" s="701"/>
      <c r="U19" s="701"/>
    </row>
  </sheetData>
  <mergeCells count="4">
    <mergeCell ref="A1:T1"/>
    <mergeCell ref="A16:L17"/>
    <mergeCell ref="A18:L18"/>
    <mergeCell ref="A19:U19"/>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U26"/>
  <sheetViews>
    <sheetView workbookViewId="0">
      <pane xSplit="1" ySplit="3" topLeftCell="J4" activePane="bottomRight" state="frozen"/>
      <selection sqref="A1:XFD1048576"/>
      <selection pane="topRight" sqref="A1:XFD1048576"/>
      <selection pane="bottomLeft" sqref="A1:XFD1048576"/>
      <selection pane="bottomRight" activeCell="A26" sqref="A26:U26"/>
    </sheetView>
  </sheetViews>
  <sheetFormatPr baseColWidth="10" defaultRowHeight="15" x14ac:dyDescent="0.25"/>
  <cols>
    <col min="1" max="1" width="23" style="283" customWidth="1"/>
    <col min="2" max="20" width="15.7109375" style="283" customWidth="1"/>
    <col min="21" max="16384" width="11.42578125" style="283"/>
  </cols>
  <sheetData>
    <row r="1" spans="1:20" x14ac:dyDescent="0.25">
      <c r="A1" s="720" t="s">
        <v>312</v>
      </c>
      <c r="B1" s="720"/>
      <c r="C1" s="720"/>
      <c r="D1" s="720"/>
      <c r="E1" s="720"/>
      <c r="F1" s="720"/>
      <c r="G1" s="720"/>
      <c r="H1" s="720"/>
      <c r="I1" s="720"/>
      <c r="J1" s="720"/>
      <c r="K1" s="720"/>
      <c r="L1" s="720"/>
      <c r="M1" s="720"/>
      <c r="N1" s="720"/>
      <c r="O1" s="720"/>
      <c r="P1" s="720"/>
      <c r="Q1" s="720"/>
      <c r="R1" s="720"/>
      <c r="S1" s="720"/>
      <c r="T1" s="720"/>
    </row>
    <row r="2" spans="1:20" x14ac:dyDescent="0.25">
      <c r="A2" s="284" t="s">
        <v>84</v>
      </c>
      <c r="B2" s="285"/>
      <c r="C2" s="285"/>
      <c r="D2" s="285"/>
      <c r="E2" s="285"/>
      <c r="F2" s="285"/>
      <c r="G2" s="285"/>
      <c r="H2" s="286"/>
      <c r="I2" s="286"/>
      <c r="J2" s="286"/>
      <c r="K2" s="191"/>
      <c r="L2" s="191"/>
      <c r="M2" s="191"/>
      <c r="N2" s="191"/>
      <c r="O2" s="191"/>
    </row>
    <row r="3" spans="1:20" s="280" customFormat="1" ht="33.75" x14ac:dyDescent="0.25">
      <c r="A3" s="287" t="s">
        <v>241</v>
      </c>
      <c r="B3" s="39">
        <v>2000</v>
      </c>
      <c r="C3" s="39">
        <v>2001</v>
      </c>
      <c r="D3" s="39">
        <v>2002</v>
      </c>
      <c r="E3" s="39">
        <v>2003</v>
      </c>
      <c r="F3" s="39">
        <v>2004</v>
      </c>
      <c r="G3" s="39">
        <v>2005</v>
      </c>
      <c r="H3" s="39">
        <v>2006</v>
      </c>
      <c r="I3" s="39">
        <v>2007</v>
      </c>
      <c r="J3" s="39">
        <v>2008</v>
      </c>
      <c r="K3" s="39">
        <v>2009</v>
      </c>
      <c r="L3" s="39">
        <v>2010</v>
      </c>
      <c r="M3" s="39">
        <v>2011</v>
      </c>
      <c r="N3" s="39">
        <v>2012</v>
      </c>
      <c r="O3" s="39">
        <v>2013</v>
      </c>
      <c r="P3" s="39">
        <v>2014</v>
      </c>
      <c r="Q3" s="39" t="s">
        <v>219</v>
      </c>
      <c r="R3" s="39" t="s">
        <v>220</v>
      </c>
      <c r="S3" s="288" t="s">
        <v>167</v>
      </c>
      <c r="T3" s="288" t="s">
        <v>242</v>
      </c>
    </row>
    <row r="4" spans="1:20" ht="23.25" x14ac:dyDescent="0.25">
      <c r="A4" s="289" t="s">
        <v>243</v>
      </c>
      <c r="B4" s="290">
        <v>15.84201</v>
      </c>
      <c r="C4" s="290">
        <v>16.225649000000001</v>
      </c>
      <c r="D4" s="290">
        <v>17.113050999999999</v>
      </c>
      <c r="E4" s="290">
        <v>17.634022999999999</v>
      </c>
      <c r="F4" s="290">
        <v>18.069524999999999</v>
      </c>
      <c r="G4" s="290">
        <v>18.314</v>
      </c>
      <c r="H4" s="290">
        <v>18.948</v>
      </c>
      <c r="I4" s="290">
        <v>19.553769223240003</v>
      </c>
      <c r="J4" s="290">
        <v>19.94802464991001</v>
      </c>
      <c r="K4" s="290">
        <v>20.076000000000001</v>
      </c>
      <c r="L4" s="290">
        <v>20.440999999999999</v>
      </c>
      <c r="M4" s="290">
        <v>20.742000000000001</v>
      </c>
      <c r="N4" s="290">
        <v>21.213438661750001</v>
      </c>
      <c r="O4" s="290">
        <v>21.548999999999999</v>
      </c>
      <c r="P4" s="290">
        <v>21.972000000000001</v>
      </c>
      <c r="Q4" s="290" t="e">
        <f>'6.1.9 évol dép EPS RA-ESL'!#REF!</f>
        <v>#REF!</v>
      </c>
      <c r="R4" s="290">
        <f>'6.1.9 évol dép EPS RA-ESL'!B4</f>
        <v>22.411000000000001</v>
      </c>
      <c r="S4" s="291" t="e">
        <f>R5</f>
        <v>#REF!</v>
      </c>
      <c r="T4" s="291">
        <f>((R4/L4)^(1/6)-1)*100</f>
        <v>1.5453052777939957</v>
      </c>
    </row>
    <row r="5" spans="1:20" s="295" customFormat="1" x14ac:dyDescent="0.25">
      <c r="A5" s="292" t="s">
        <v>255</v>
      </c>
      <c r="B5" s="293"/>
      <c r="C5" s="293">
        <v>2.4216560903572271</v>
      </c>
      <c r="D5" s="293">
        <v>5.4691310036350416</v>
      </c>
      <c r="E5" s="293">
        <v>3.0442964261603533</v>
      </c>
      <c r="F5" s="293">
        <v>2.4696690029268886</v>
      </c>
      <c r="G5" s="293">
        <v>1.3529686032145438</v>
      </c>
      <c r="H5" s="293">
        <v>3.4618324778857623</v>
      </c>
      <c r="I5" s="293">
        <v>3.1970087779185308</v>
      </c>
      <c r="J5" s="293">
        <v>2.0162630650331526</v>
      </c>
      <c r="K5" s="293">
        <v>0.64154397408249242</v>
      </c>
      <c r="L5" s="293">
        <v>1.8180912532376858</v>
      </c>
      <c r="M5" s="293">
        <v>1.4725306981067554</v>
      </c>
      <c r="N5" s="293">
        <v>2.2728698377687762</v>
      </c>
      <c r="O5" s="293">
        <v>1.5818337781090097</v>
      </c>
      <c r="P5" s="293">
        <v>1.9629681191702719</v>
      </c>
      <c r="Q5" s="293" t="e">
        <f>(Q4/P4-1)*100</f>
        <v>#REF!</v>
      </c>
      <c r="R5" s="293" t="e">
        <f>(R4/Q4-1)*100</f>
        <v>#REF!</v>
      </c>
      <c r="S5" s="294" t="s">
        <v>36</v>
      </c>
      <c r="T5" s="294" t="s">
        <v>36</v>
      </c>
    </row>
    <row r="6" spans="1:20" ht="23.25" x14ac:dyDescent="0.25">
      <c r="A6" s="296" t="s">
        <v>244</v>
      </c>
      <c r="B6" s="297">
        <v>3.383807</v>
      </c>
      <c r="C6" s="297">
        <v>3.6643979999999998</v>
      </c>
      <c r="D6" s="297">
        <v>3.9419050000000002</v>
      </c>
      <c r="E6" s="297">
        <v>4.3255150000000002</v>
      </c>
      <c r="F6" s="297">
        <v>4.5043470000000001</v>
      </c>
      <c r="G6" s="297">
        <v>4.7430000000000003</v>
      </c>
      <c r="H6" s="297">
        <v>4.9690000000000003</v>
      </c>
      <c r="I6" s="297">
        <v>5.1881761787300027</v>
      </c>
      <c r="J6" s="297">
        <v>5.55162012096</v>
      </c>
      <c r="K6" s="297">
        <v>5.5750000000000002</v>
      </c>
      <c r="L6" s="297">
        <v>5.7990000000000004</v>
      </c>
      <c r="M6" s="297">
        <v>5.9710000000000001</v>
      </c>
      <c r="N6" s="297">
        <v>6.1282925068999994</v>
      </c>
      <c r="O6" s="297">
        <v>6.3929999999999998</v>
      </c>
      <c r="P6" s="297">
        <v>6.5940000000000003</v>
      </c>
      <c r="Q6" s="297" t="e">
        <f>'6.1.9 évol dép EPS RA-ESL'!#REF!</f>
        <v>#REF!</v>
      </c>
      <c r="R6" s="297">
        <f>'6.1.9 évol dép EPS RA-ESL'!B5</f>
        <v>7.0170000000000003</v>
      </c>
      <c r="S6" s="298" t="e">
        <f>R7</f>
        <v>#REF!</v>
      </c>
      <c r="T6" s="291">
        <f>((R6/L6)^(1/6)-1)*100</f>
        <v>3.2285264442371675</v>
      </c>
    </row>
    <row r="7" spans="1:20" x14ac:dyDescent="0.25">
      <c r="A7" s="292" t="s">
        <v>255</v>
      </c>
      <c r="B7" s="293"/>
      <c r="C7" s="293">
        <v>8.2921691455807078</v>
      </c>
      <c r="D7" s="293">
        <v>7.5730583850335043</v>
      </c>
      <c r="E7" s="293">
        <v>9.731589168181376</v>
      </c>
      <c r="F7" s="293">
        <v>4.1343516321177942</v>
      </c>
      <c r="G7" s="293">
        <v>5.2982818597235193</v>
      </c>
      <c r="H7" s="293">
        <v>4.7649167193759112</v>
      </c>
      <c r="I7" s="293">
        <v>4.4108709746428332</v>
      </c>
      <c r="J7" s="293">
        <v>7.0052351676107349</v>
      </c>
      <c r="K7" s="293">
        <v>0.42113614639680552</v>
      </c>
      <c r="L7" s="293">
        <v>4.0179372197309382</v>
      </c>
      <c r="M7" s="293">
        <v>2.9660286256250945</v>
      </c>
      <c r="N7" s="293">
        <v>2.6342741065148001</v>
      </c>
      <c r="O7" s="293">
        <v>4.3194330688680393</v>
      </c>
      <c r="P7" s="293">
        <v>3.1440638198029225</v>
      </c>
      <c r="Q7" s="293" t="e">
        <f>(Q6/P6-1)*100</f>
        <v>#REF!</v>
      </c>
      <c r="R7" s="293" t="e">
        <f>(R6/Q6-1)*100</f>
        <v>#REF!</v>
      </c>
      <c r="S7" s="294" t="s">
        <v>36</v>
      </c>
      <c r="T7" s="294" t="s">
        <v>36</v>
      </c>
    </row>
    <row r="8" spans="1:20" ht="34.5" x14ac:dyDescent="0.25">
      <c r="A8" s="296" t="s">
        <v>245</v>
      </c>
      <c r="B8" s="297">
        <v>6.1672260000000003</v>
      </c>
      <c r="C8" s="297">
        <v>6.4491759999999996</v>
      </c>
      <c r="D8" s="297">
        <v>6.8055779999999997</v>
      </c>
      <c r="E8" s="297">
        <v>7.1657900000000003</v>
      </c>
      <c r="F8" s="297">
        <v>7.4757629999999997</v>
      </c>
      <c r="G8" s="297">
        <v>7.8520000000000003</v>
      </c>
      <c r="H8" s="297">
        <v>8.1790000000000003</v>
      </c>
      <c r="I8" s="297">
        <v>8.5135523852999988</v>
      </c>
      <c r="J8" s="297">
        <v>8.7636710902200008</v>
      </c>
      <c r="K8" s="297">
        <v>8.9130000000000003</v>
      </c>
      <c r="L8" s="297">
        <v>9.09</v>
      </c>
      <c r="M8" s="297">
        <v>9.2759999999999998</v>
      </c>
      <c r="N8" s="297">
        <v>9.5002271987199993</v>
      </c>
      <c r="O8" s="297">
        <v>9.9380000000000006</v>
      </c>
      <c r="P8" s="297">
        <v>10.353999999999999</v>
      </c>
      <c r="Q8" s="297" t="e">
        <f>'6.1.9 évol dép EPS RA-ESL'!#REF!</f>
        <v>#REF!</v>
      </c>
      <c r="R8" s="297">
        <f>'6.1.9 évol dép EPS RA-ESL'!B6</f>
        <v>10.651999999999999</v>
      </c>
      <c r="S8" s="298" t="e">
        <f>R9</f>
        <v>#REF!</v>
      </c>
      <c r="T8" s="291">
        <f>((R8/L8)^(1/6)-1)*100</f>
        <v>2.6781130956117893</v>
      </c>
    </row>
    <row r="9" spans="1:20" x14ac:dyDescent="0.25">
      <c r="A9" s="292" t="s">
        <v>255</v>
      </c>
      <c r="B9" s="293"/>
      <c r="C9" s="293">
        <v>4.5717474923085311</v>
      </c>
      <c r="D9" s="293">
        <v>5.5263184009864297</v>
      </c>
      <c r="E9" s="293">
        <v>5.2928935646612274</v>
      </c>
      <c r="F9" s="293">
        <v>4.3257337990647127</v>
      </c>
      <c r="G9" s="293">
        <v>5.0327571914733138</v>
      </c>
      <c r="H9" s="293">
        <v>4.1645440652063215</v>
      </c>
      <c r="I9" s="293">
        <v>4.0903825076415101</v>
      </c>
      <c r="J9" s="293">
        <v>2.937888834182445</v>
      </c>
      <c r="K9" s="293">
        <v>1.7039538367277007</v>
      </c>
      <c r="L9" s="293">
        <v>1.9858633456748542</v>
      </c>
      <c r="M9" s="293">
        <v>2.0462046204620554</v>
      </c>
      <c r="N9" s="293">
        <v>2.4172832979732606</v>
      </c>
      <c r="O9" s="293">
        <v>4.6080245463917313</v>
      </c>
      <c r="P9" s="293">
        <v>4.1859529080297664</v>
      </c>
      <c r="Q9" s="293" t="e">
        <f>(Q8/P8-1)*100</f>
        <v>#REF!</v>
      </c>
      <c r="R9" s="293" t="e">
        <f>(R8/Q8-1)*100</f>
        <v>#REF!</v>
      </c>
      <c r="S9" s="294" t="s">
        <v>36</v>
      </c>
      <c r="T9" s="294" t="s">
        <v>36</v>
      </c>
    </row>
    <row r="10" spans="1:20" ht="34.5" x14ac:dyDescent="0.25">
      <c r="A10" s="296" t="s">
        <v>246</v>
      </c>
      <c r="B10" s="297">
        <v>1.7690669999999999</v>
      </c>
      <c r="C10" s="297">
        <v>1.8288219999999999</v>
      </c>
      <c r="D10" s="297">
        <v>1.9131830000000001</v>
      </c>
      <c r="E10" s="297">
        <v>1.9797709999999999</v>
      </c>
      <c r="F10" s="297">
        <v>2.0549949999999999</v>
      </c>
      <c r="G10" s="297">
        <v>2.085</v>
      </c>
      <c r="H10" s="297">
        <v>2.2440000000000002</v>
      </c>
      <c r="I10" s="297">
        <v>2.307341340879999</v>
      </c>
      <c r="J10" s="297">
        <v>2.3911186228299992</v>
      </c>
      <c r="K10" s="297">
        <v>2.3969999999999998</v>
      </c>
      <c r="L10" s="297">
        <v>2.4359999999999999</v>
      </c>
      <c r="M10" s="297">
        <v>2.4630000000000001</v>
      </c>
      <c r="N10" s="297">
        <v>2.4676135210000001</v>
      </c>
      <c r="O10" s="297">
        <v>2.5790000000000002</v>
      </c>
      <c r="P10" s="297">
        <v>2.63</v>
      </c>
      <c r="Q10" s="297" t="e">
        <f>'6.1.9 évol dép EPS RA-ESL'!#REF!</f>
        <v>#REF!</v>
      </c>
      <c r="R10" s="297">
        <f>'6.1.9 évol dép EPS RA-ESL'!B7</f>
        <v>2.6739999999999999</v>
      </c>
      <c r="S10" s="298" t="e">
        <f>R11</f>
        <v>#REF!</v>
      </c>
      <c r="T10" s="291">
        <f>((R10/L10)^(1/6)-1)*100</f>
        <v>1.5657671424082809</v>
      </c>
    </row>
    <row r="11" spans="1:20" x14ac:dyDescent="0.25">
      <c r="A11" s="292" t="s">
        <v>255</v>
      </c>
      <c r="B11" s="297"/>
      <c r="C11" s="293">
        <v>3.3777691856780923</v>
      </c>
      <c r="D11" s="293">
        <v>4.6128600815169563</v>
      </c>
      <c r="E11" s="293">
        <v>3.4804825257175986</v>
      </c>
      <c r="F11" s="293">
        <v>3.7996313715071173</v>
      </c>
      <c r="G11" s="293">
        <v>1.4601008761578438</v>
      </c>
      <c r="H11" s="293">
        <v>7.6258992805755543</v>
      </c>
      <c r="I11" s="293">
        <v>2.8226979001781949</v>
      </c>
      <c r="J11" s="293">
        <v>3.6309010923389673</v>
      </c>
      <c r="K11" s="293">
        <v>0.24596760335711121</v>
      </c>
      <c r="L11" s="293">
        <v>1.6270337922402955</v>
      </c>
      <c r="M11" s="293">
        <v>1.1083743842364546</v>
      </c>
      <c r="N11" s="293">
        <v>0.18731307348762716</v>
      </c>
      <c r="O11" s="293">
        <v>4.5139353489545231</v>
      </c>
      <c r="P11" s="293">
        <v>1.9775106630476769</v>
      </c>
      <c r="Q11" s="293" t="e">
        <f>(Q10/P10-1)*100</f>
        <v>#REF!</v>
      </c>
      <c r="R11" s="293" t="e">
        <f>(R10/Q10-1)*100</f>
        <v>#REF!</v>
      </c>
      <c r="S11" s="298" t="s">
        <v>36</v>
      </c>
      <c r="T11" s="298" t="s">
        <v>36</v>
      </c>
    </row>
    <row r="12" spans="1:20" x14ac:dyDescent="0.25">
      <c r="A12" s="296" t="s">
        <v>247</v>
      </c>
      <c r="B12" s="297">
        <v>1.155802</v>
      </c>
      <c r="C12" s="297">
        <v>1.230497</v>
      </c>
      <c r="D12" s="297">
        <v>1.4379999999999999</v>
      </c>
      <c r="E12" s="297">
        <v>1.643642</v>
      </c>
      <c r="F12" s="297">
        <v>1.900827</v>
      </c>
      <c r="G12" s="297">
        <v>1.8460000000000001</v>
      </c>
      <c r="H12" s="297">
        <v>1.5111049999999999</v>
      </c>
      <c r="I12" s="297">
        <v>1.7179088014399893</v>
      </c>
      <c r="J12" s="297">
        <v>1.8916618338600142</v>
      </c>
      <c r="K12" s="297">
        <v>1.9690000000000001</v>
      </c>
      <c r="L12" s="297">
        <v>2.0649999999999999</v>
      </c>
      <c r="M12" s="297">
        <v>2.1419999999999999</v>
      </c>
      <c r="N12" s="297">
        <v>2.1496169162199998</v>
      </c>
      <c r="O12" s="297">
        <v>2.194</v>
      </c>
      <c r="P12" s="297">
        <v>2.2490000000000001</v>
      </c>
      <c r="Q12" s="297" t="e">
        <f>'6.1.9 évol dép EPS RA-ESL'!#REF!</f>
        <v>#REF!</v>
      </c>
      <c r="R12" s="297">
        <f>'6.1.9 évol dép EPS RA-ESL'!B8</f>
        <v>2.3620000000000001</v>
      </c>
      <c r="S12" s="298" t="e">
        <f>R13</f>
        <v>#REF!</v>
      </c>
      <c r="T12" s="291">
        <f>((R12/L12)^(1/6)-1)*100</f>
        <v>2.2649097803218776</v>
      </c>
    </row>
    <row r="13" spans="1:20" x14ac:dyDescent="0.25">
      <c r="A13" s="299" t="s">
        <v>255</v>
      </c>
      <c r="B13" s="107"/>
      <c r="C13" s="300">
        <v>6.4626121083022792</v>
      </c>
      <c r="D13" s="300">
        <v>16.863348711943217</v>
      </c>
      <c r="E13" s="300">
        <v>14.300556328233661</v>
      </c>
      <c r="F13" s="300">
        <v>15.647263820223634</v>
      </c>
      <c r="G13" s="300">
        <v>-2.8843761162904324</v>
      </c>
      <c r="H13" s="300">
        <v>-18.141657638136522</v>
      </c>
      <c r="I13" s="300">
        <v>13.68560102970935</v>
      </c>
      <c r="J13" s="300">
        <v>10.114217487818976</v>
      </c>
      <c r="K13" s="300">
        <v>4.0883716505594636</v>
      </c>
      <c r="L13" s="300">
        <v>4.8755713560182823</v>
      </c>
      <c r="M13" s="300">
        <v>3.7288135593220417</v>
      </c>
      <c r="N13" s="300">
        <v>0.35559832959850546</v>
      </c>
      <c r="O13" s="300">
        <v>2.0646973628233978</v>
      </c>
      <c r="P13" s="300">
        <v>2.5068368277119557</v>
      </c>
      <c r="Q13" s="300" t="e">
        <f>(Q12/P12-1)*100</f>
        <v>#REF!</v>
      </c>
      <c r="R13" s="293" t="e">
        <f>(R12/Q12-1)*100</f>
        <v>#REF!</v>
      </c>
      <c r="S13" s="301" t="s">
        <v>36</v>
      </c>
      <c r="T13" s="301" t="s">
        <v>36</v>
      </c>
    </row>
    <row r="14" spans="1:20" ht="23.25" x14ac:dyDescent="0.25">
      <c r="A14" s="289" t="s">
        <v>248</v>
      </c>
      <c r="B14" s="290">
        <v>28.317912</v>
      </c>
      <c r="C14" s="290">
        <v>29.398541999999999</v>
      </c>
      <c r="D14" s="290">
        <v>31.210999999999999</v>
      </c>
      <c r="E14" s="290">
        <v>32.748742</v>
      </c>
      <c r="F14" s="290">
        <v>34.005456000000002</v>
      </c>
      <c r="G14" s="290">
        <v>34.840000000000003</v>
      </c>
      <c r="H14" s="290">
        <v>35.850999999999999</v>
      </c>
      <c r="I14" s="290">
        <v>37.280747929589992</v>
      </c>
      <c r="J14" s="290">
        <v>38.546096317780027</v>
      </c>
      <c r="K14" s="290">
        <v>38.93</v>
      </c>
      <c r="L14" s="290">
        <v>39.831000000000003</v>
      </c>
      <c r="M14" s="290">
        <v>40.593000000000004</v>
      </c>
      <c r="N14" s="290">
        <v>41.459188804590006</v>
      </c>
      <c r="O14" s="290">
        <v>42.652999999999999</v>
      </c>
      <c r="P14" s="290">
        <v>43.798999999999999</v>
      </c>
      <c r="Q14" s="290" t="e">
        <f>'6.1.9 évol dép EPS RA-ESL'!#REF!</f>
        <v>#REF!</v>
      </c>
      <c r="R14" s="290">
        <f>'6.1.9 évol dép EPS RA-ESL'!B9</f>
        <v>45.116999999999997</v>
      </c>
      <c r="S14" s="291" t="e">
        <f>R15</f>
        <v>#REF!</v>
      </c>
      <c r="T14" s="291">
        <f>((R14/L14)^(1/6)-1)*100</f>
        <v>2.0986110570523575</v>
      </c>
    </row>
    <row r="15" spans="1:20" x14ac:dyDescent="0.25">
      <c r="A15" s="299" t="s">
        <v>255</v>
      </c>
      <c r="B15" s="302">
        <v>4.0029379360998902</v>
      </c>
      <c r="C15" s="302">
        <v>3.8160652522686078</v>
      </c>
      <c r="D15" s="302">
        <v>6.1651288693160389</v>
      </c>
      <c r="E15" s="302">
        <v>4.9269232001537988</v>
      </c>
      <c r="F15" s="302">
        <v>3.8374420611332338</v>
      </c>
      <c r="G15" s="302">
        <v>2.4541473580004469</v>
      </c>
      <c r="H15" s="302">
        <v>2.9018369690011259</v>
      </c>
      <c r="I15" s="302">
        <v>3.9880280315472083</v>
      </c>
      <c r="J15" s="302">
        <v>3.3941067667950797</v>
      </c>
      <c r="K15" s="302">
        <v>0.99595995157333306</v>
      </c>
      <c r="L15" s="302">
        <v>2.3144104803493493</v>
      </c>
      <c r="M15" s="302">
        <v>1.913082774723196</v>
      </c>
      <c r="N15" s="302">
        <v>2.1338378651245327</v>
      </c>
      <c r="O15" s="302">
        <v>2.8794851752570239</v>
      </c>
      <c r="P15" s="302">
        <v>2.6867981150212161</v>
      </c>
      <c r="Q15" s="302" t="e">
        <f>(Q14/P14-1)*100</f>
        <v>#REF!</v>
      </c>
      <c r="R15" s="302" t="e">
        <f>(R14/Q14-1)*100</f>
        <v>#REF!</v>
      </c>
      <c r="S15" s="303" t="s">
        <v>36</v>
      </c>
      <c r="T15" s="303" t="s">
        <v>36</v>
      </c>
    </row>
    <row r="16" spans="1:20" x14ac:dyDescent="0.25">
      <c r="A16" s="289" t="s">
        <v>249</v>
      </c>
      <c r="B16" s="290">
        <v>41.344819000000001</v>
      </c>
      <c r="C16" s="290">
        <v>43.191156999999997</v>
      </c>
      <c r="D16" s="290">
        <v>46.067390000000003</v>
      </c>
      <c r="E16" s="290">
        <v>48.683615000000003</v>
      </c>
      <c r="F16" s="290">
        <v>51.232146999999998</v>
      </c>
      <c r="G16" s="290">
        <v>52.57</v>
      </c>
      <c r="H16" s="290">
        <v>54.308</v>
      </c>
      <c r="I16" s="290">
        <v>56.418934268909801</v>
      </c>
      <c r="J16" s="290">
        <v>59.215481472969898</v>
      </c>
      <c r="K16" s="290">
        <v>60.01</v>
      </c>
      <c r="L16" s="290">
        <v>61.534999999999997</v>
      </c>
      <c r="M16" s="290">
        <v>63.594000000000001</v>
      </c>
      <c r="N16" s="290">
        <v>64.986964088989993</v>
      </c>
      <c r="O16" s="290">
        <v>66.174999999999997</v>
      </c>
      <c r="P16" s="290">
        <v>68.037999999999997</v>
      </c>
      <c r="Q16" s="290" t="e">
        <f>'6.1.9 évol dép EPS RA-ESL'!#REF!</f>
        <v>#REF!</v>
      </c>
      <c r="R16" s="290">
        <f>'6.1.9 évol dép EPS RA-ESL'!B10</f>
        <v>72.137</v>
      </c>
      <c r="S16" s="291" t="e">
        <f>R17</f>
        <v>#REF!</v>
      </c>
      <c r="T16" s="291">
        <f>((R16/L16)^(1/6)-1)*100</f>
        <v>2.6847567627506175</v>
      </c>
    </row>
    <row r="17" spans="1:21" x14ac:dyDescent="0.25">
      <c r="A17" s="299" t="s">
        <v>255</v>
      </c>
      <c r="B17" s="302">
        <v>3.6999999999999997</v>
      </c>
      <c r="C17" s="302">
        <v>4.4657058481740952</v>
      </c>
      <c r="D17" s="302">
        <v>6.6593099138326117</v>
      </c>
      <c r="E17" s="302">
        <v>5.6791257329751099</v>
      </c>
      <c r="F17" s="302">
        <v>5.2348865218821539</v>
      </c>
      <c r="G17" s="302">
        <v>2.6113545465896726</v>
      </c>
      <c r="H17" s="302">
        <v>3.3060680996766179</v>
      </c>
      <c r="I17" s="302">
        <v>3.8869674245227248</v>
      </c>
      <c r="J17" s="302">
        <v>4.9567529771670227</v>
      </c>
      <c r="K17" s="302">
        <v>1.341741225886639</v>
      </c>
      <c r="L17" s="302">
        <v>2.5412431261456314</v>
      </c>
      <c r="M17" s="302">
        <v>3.3460632160559056</v>
      </c>
      <c r="N17" s="302">
        <v>2.1904017501493733</v>
      </c>
      <c r="O17" s="302">
        <v>1.8281141882288354</v>
      </c>
      <c r="P17" s="302">
        <v>2.8152625613902416</v>
      </c>
      <c r="Q17" s="302" t="e">
        <f>(Q16/P16-1)*100</f>
        <v>#REF!</v>
      </c>
      <c r="R17" s="302" t="e">
        <f>(R16/Q16-1)*100</f>
        <v>#REF!</v>
      </c>
      <c r="S17" s="303" t="s">
        <v>36</v>
      </c>
      <c r="T17" s="303" t="s">
        <v>36</v>
      </c>
    </row>
    <row r="18" spans="1:21" x14ac:dyDescent="0.25">
      <c r="A18" s="304" t="s">
        <v>250</v>
      </c>
      <c r="B18" s="285"/>
      <c r="C18" s="285"/>
      <c r="D18" s="285"/>
      <c r="E18" s="285"/>
      <c r="F18" s="285"/>
      <c r="G18" s="285"/>
      <c r="H18" s="305"/>
      <c r="I18" s="306"/>
      <c r="J18" s="306"/>
      <c r="K18" s="307"/>
      <c r="L18" s="191"/>
      <c r="M18" s="307"/>
      <c r="N18" s="307"/>
      <c r="O18" s="191"/>
    </row>
    <row r="19" spans="1:21" x14ac:dyDescent="0.25">
      <c r="A19" s="285" t="s">
        <v>251</v>
      </c>
      <c r="B19" s="285"/>
      <c r="C19" s="285"/>
      <c r="D19" s="285"/>
      <c r="E19" s="285"/>
      <c r="F19" s="285"/>
      <c r="G19" s="285"/>
      <c r="H19" s="305"/>
      <c r="I19" s="306"/>
      <c r="J19" s="306"/>
      <c r="K19" s="307"/>
      <c r="L19" s="191"/>
      <c r="M19" s="307"/>
      <c r="N19" s="307"/>
      <c r="O19" s="191"/>
    </row>
    <row r="20" spans="1:21" x14ac:dyDescent="0.25">
      <c r="A20" s="285" t="s">
        <v>252</v>
      </c>
      <c r="B20" s="285"/>
      <c r="C20" s="285"/>
      <c r="D20" s="285"/>
      <c r="E20" s="285"/>
      <c r="F20" s="285"/>
      <c r="G20" s="285"/>
      <c r="H20" s="305"/>
      <c r="I20" s="305"/>
      <c r="J20" s="305"/>
      <c r="K20" s="308"/>
      <c r="L20" s="308"/>
      <c r="M20" s="308"/>
      <c r="N20" s="191"/>
      <c r="O20" s="191"/>
    </row>
    <row r="21" spans="1:21" x14ac:dyDescent="0.25">
      <c r="A21" s="309" t="s">
        <v>253</v>
      </c>
      <c r="B21" s="310"/>
      <c r="C21" s="310"/>
      <c r="D21" s="310"/>
      <c r="E21" s="310"/>
      <c r="F21" s="310"/>
      <c r="G21" s="310"/>
      <c r="H21" s="310"/>
      <c r="I21" s="191"/>
      <c r="J21" s="191"/>
      <c r="K21" s="191"/>
      <c r="L21" s="191"/>
      <c r="M21" s="191"/>
      <c r="N21" s="191"/>
      <c r="O21" s="191"/>
    </row>
    <row r="22" spans="1:21" x14ac:dyDescent="0.25">
      <c r="A22" s="285" t="s">
        <v>240</v>
      </c>
      <c r="B22" s="191"/>
      <c r="C22" s="191"/>
      <c r="D22" s="191"/>
      <c r="E22" s="191"/>
      <c r="F22" s="191"/>
      <c r="G22" s="191"/>
      <c r="H22" s="191"/>
      <c r="I22" s="311"/>
      <c r="J22" s="311"/>
      <c r="K22" s="307"/>
      <c r="L22" s="191"/>
      <c r="M22" s="191"/>
      <c r="N22" s="191"/>
      <c r="O22" s="191"/>
    </row>
    <row r="23" spans="1:21" ht="26.25" customHeight="1" x14ac:dyDescent="0.25">
      <c r="A23" s="786" t="s">
        <v>256</v>
      </c>
      <c r="B23" s="787"/>
      <c r="C23" s="787"/>
      <c r="D23" s="787"/>
      <c r="E23" s="787"/>
      <c r="F23" s="787"/>
      <c r="G23" s="787"/>
      <c r="H23" s="787"/>
      <c r="I23" s="787"/>
      <c r="J23" s="787"/>
      <c r="K23" s="787"/>
      <c r="L23" s="787"/>
      <c r="M23" s="191"/>
      <c r="N23" s="191"/>
      <c r="O23" s="191"/>
    </row>
    <row r="24" spans="1:21" ht="12.75" customHeight="1" x14ac:dyDescent="0.25">
      <c r="A24" s="787"/>
      <c r="B24" s="787"/>
      <c r="C24" s="787"/>
      <c r="D24" s="787"/>
      <c r="E24" s="787"/>
      <c r="F24" s="787"/>
      <c r="G24" s="787"/>
      <c r="H24" s="787"/>
      <c r="I24" s="787"/>
      <c r="J24" s="787"/>
      <c r="K24" s="787"/>
      <c r="L24" s="787"/>
      <c r="M24" s="191"/>
      <c r="N24" s="191"/>
      <c r="O24" s="191"/>
    </row>
    <row r="25" spans="1:21" ht="24.75" customHeight="1" x14ac:dyDescent="0.25">
      <c r="A25" s="703" t="s">
        <v>257</v>
      </c>
      <c r="B25" s="703"/>
      <c r="C25" s="703"/>
      <c r="D25" s="703"/>
      <c r="E25" s="703"/>
      <c r="F25" s="703"/>
      <c r="G25" s="703"/>
      <c r="H25" s="703"/>
      <c r="I25" s="703"/>
      <c r="J25" s="703"/>
      <c r="K25" s="703"/>
      <c r="L25" s="703"/>
      <c r="M25" s="191"/>
      <c r="N25" s="191"/>
      <c r="O25" s="191"/>
    </row>
    <row r="26" spans="1:21" x14ac:dyDescent="0.25">
      <c r="A26" s="701"/>
      <c r="B26" s="701"/>
      <c r="C26" s="701"/>
      <c r="D26" s="701"/>
      <c r="E26" s="701"/>
      <c r="F26" s="701"/>
      <c r="G26" s="701"/>
      <c r="H26" s="701"/>
      <c r="I26" s="701"/>
      <c r="J26" s="701"/>
      <c r="K26" s="701"/>
      <c r="L26" s="701"/>
      <c r="M26" s="701"/>
      <c r="N26" s="701"/>
      <c r="O26" s="701"/>
      <c r="P26" s="701"/>
      <c r="Q26" s="701"/>
      <c r="R26" s="701"/>
      <c r="S26" s="701"/>
      <c r="T26" s="701"/>
      <c r="U26" s="701"/>
    </row>
  </sheetData>
  <mergeCells count="4">
    <mergeCell ref="A23:L24"/>
    <mergeCell ref="A25:L25"/>
    <mergeCell ref="A26:U26"/>
    <mergeCell ref="A1:T1"/>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XFD1048576"/>
    </sheetView>
  </sheetViews>
  <sheetFormatPr baseColWidth="10" defaultRowHeight="15" x14ac:dyDescent="0.25"/>
  <cols>
    <col min="1" max="16384" width="11.42578125" style="3"/>
  </cols>
  <sheetData>
    <row r="1" spans="1:1" x14ac:dyDescent="0.25">
      <c r="A1" s="3" t="s">
        <v>152</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2:J30"/>
  <sheetViews>
    <sheetView workbookViewId="0">
      <selection activeCell="A30" sqref="A30:J30"/>
    </sheetView>
  </sheetViews>
  <sheetFormatPr baseColWidth="10" defaultRowHeight="12.75" x14ac:dyDescent="0.2"/>
  <cols>
    <col min="1" max="1" width="13.5703125" style="191" customWidth="1"/>
    <col min="2" max="8" width="11.42578125" style="191"/>
    <col min="9" max="9" width="10.7109375" style="191" customWidth="1"/>
    <col min="10" max="256" width="11.42578125" style="191"/>
    <col min="257" max="257" width="13.5703125" style="191" customWidth="1"/>
    <col min="258" max="264" width="11.42578125" style="191"/>
    <col min="265" max="265" width="4.5703125" style="191" customWidth="1"/>
    <col min="266" max="512" width="11.42578125" style="191"/>
    <col min="513" max="513" width="13.5703125" style="191" customWidth="1"/>
    <col min="514" max="520" width="11.42578125" style="191"/>
    <col min="521" max="521" width="4.5703125" style="191" customWidth="1"/>
    <col min="522" max="768" width="11.42578125" style="191"/>
    <col min="769" max="769" width="13.5703125" style="191" customWidth="1"/>
    <col min="770" max="776" width="11.42578125" style="191"/>
    <col min="777" max="777" width="4.5703125" style="191" customWidth="1"/>
    <col min="778" max="1024" width="11.42578125" style="191"/>
    <col min="1025" max="1025" width="13.5703125" style="191" customWidth="1"/>
    <col min="1026" max="1032" width="11.42578125" style="191"/>
    <col min="1033" max="1033" width="4.5703125" style="191" customWidth="1"/>
    <col min="1034" max="1280" width="11.42578125" style="191"/>
    <col min="1281" max="1281" width="13.5703125" style="191" customWidth="1"/>
    <col min="1282" max="1288" width="11.42578125" style="191"/>
    <col min="1289" max="1289" width="4.5703125" style="191" customWidth="1"/>
    <col min="1290" max="1536" width="11.42578125" style="191"/>
    <col min="1537" max="1537" width="13.5703125" style="191" customWidth="1"/>
    <col min="1538" max="1544" width="11.42578125" style="191"/>
    <col min="1545" max="1545" width="4.5703125" style="191" customWidth="1"/>
    <col min="1546" max="1792" width="11.42578125" style="191"/>
    <col min="1793" max="1793" width="13.5703125" style="191" customWidth="1"/>
    <col min="1794" max="1800" width="11.42578125" style="191"/>
    <col min="1801" max="1801" width="4.5703125" style="191" customWidth="1"/>
    <col min="1802" max="2048" width="11.42578125" style="191"/>
    <col min="2049" max="2049" width="13.5703125" style="191" customWidth="1"/>
    <col min="2050" max="2056" width="11.42578125" style="191"/>
    <col min="2057" max="2057" width="4.5703125" style="191" customWidth="1"/>
    <col min="2058" max="2304" width="11.42578125" style="191"/>
    <col min="2305" max="2305" width="13.5703125" style="191" customWidth="1"/>
    <col min="2306" max="2312" width="11.42578125" style="191"/>
    <col min="2313" max="2313" width="4.5703125" style="191" customWidth="1"/>
    <col min="2314" max="2560" width="11.42578125" style="191"/>
    <col min="2561" max="2561" width="13.5703125" style="191" customWidth="1"/>
    <col min="2562" max="2568" width="11.42578125" style="191"/>
    <col min="2569" max="2569" width="4.5703125" style="191" customWidth="1"/>
    <col min="2570" max="2816" width="11.42578125" style="191"/>
    <col min="2817" max="2817" width="13.5703125" style="191" customWidth="1"/>
    <col min="2818" max="2824" width="11.42578125" style="191"/>
    <col min="2825" max="2825" width="4.5703125" style="191" customWidth="1"/>
    <col min="2826" max="3072" width="11.42578125" style="191"/>
    <col min="3073" max="3073" width="13.5703125" style="191" customWidth="1"/>
    <col min="3074" max="3080" width="11.42578125" style="191"/>
    <col min="3081" max="3081" width="4.5703125" style="191" customWidth="1"/>
    <col min="3082" max="3328" width="11.42578125" style="191"/>
    <col min="3329" max="3329" width="13.5703125" style="191" customWidth="1"/>
    <col min="3330" max="3336" width="11.42578125" style="191"/>
    <col min="3337" max="3337" width="4.5703125" style="191" customWidth="1"/>
    <col min="3338" max="3584" width="11.42578125" style="191"/>
    <col min="3585" max="3585" width="13.5703125" style="191" customWidth="1"/>
    <col min="3586" max="3592" width="11.42578125" style="191"/>
    <col min="3593" max="3593" width="4.5703125" style="191" customWidth="1"/>
    <col min="3594" max="3840" width="11.42578125" style="191"/>
    <col min="3841" max="3841" width="13.5703125" style="191" customWidth="1"/>
    <col min="3842" max="3848" width="11.42578125" style="191"/>
    <col min="3849" max="3849" width="4.5703125" style="191" customWidth="1"/>
    <col min="3850" max="4096" width="11.42578125" style="191"/>
    <col min="4097" max="4097" width="13.5703125" style="191" customWidth="1"/>
    <col min="4098" max="4104" width="11.42578125" style="191"/>
    <col min="4105" max="4105" width="4.5703125" style="191" customWidth="1"/>
    <col min="4106" max="4352" width="11.42578125" style="191"/>
    <col min="4353" max="4353" width="13.5703125" style="191" customWidth="1"/>
    <col min="4354" max="4360" width="11.42578125" style="191"/>
    <col min="4361" max="4361" width="4.5703125" style="191" customWidth="1"/>
    <col min="4362" max="4608" width="11.42578125" style="191"/>
    <col min="4609" max="4609" width="13.5703125" style="191" customWidth="1"/>
    <col min="4610" max="4616" width="11.42578125" style="191"/>
    <col min="4617" max="4617" width="4.5703125" style="191" customWidth="1"/>
    <col min="4618" max="4864" width="11.42578125" style="191"/>
    <col min="4865" max="4865" width="13.5703125" style="191" customWidth="1"/>
    <col min="4866" max="4872" width="11.42578125" style="191"/>
    <col min="4873" max="4873" width="4.5703125" style="191" customWidth="1"/>
    <col min="4874" max="5120" width="11.42578125" style="191"/>
    <col min="5121" max="5121" width="13.5703125" style="191" customWidth="1"/>
    <col min="5122" max="5128" width="11.42578125" style="191"/>
    <col min="5129" max="5129" width="4.5703125" style="191" customWidth="1"/>
    <col min="5130" max="5376" width="11.42578125" style="191"/>
    <col min="5377" max="5377" width="13.5703125" style="191" customWidth="1"/>
    <col min="5378" max="5384" width="11.42578125" style="191"/>
    <col min="5385" max="5385" width="4.5703125" style="191" customWidth="1"/>
    <col min="5386" max="5632" width="11.42578125" style="191"/>
    <col min="5633" max="5633" width="13.5703125" style="191" customWidth="1"/>
    <col min="5634" max="5640" width="11.42578125" style="191"/>
    <col min="5641" max="5641" width="4.5703125" style="191" customWidth="1"/>
    <col min="5642" max="5888" width="11.42578125" style="191"/>
    <col min="5889" max="5889" width="13.5703125" style="191" customWidth="1"/>
    <col min="5890" max="5896" width="11.42578125" style="191"/>
    <col min="5897" max="5897" width="4.5703125" style="191" customWidth="1"/>
    <col min="5898" max="6144" width="11.42578125" style="191"/>
    <col min="6145" max="6145" width="13.5703125" style="191" customWidth="1"/>
    <col min="6146" max="6152" width="11.42578125" style="191"/>
    <col min="6153" max="6153" width="4.5703125" style="191" customWidth="1"/>
    <col min="6154" max="6400" width="11.42578125" style="191"/>
    <col min="6401" max="6401" width="13.5703125" style="191" customWidth="1"/>
    <col min="6402" max="6408" width="11.42578125" style="191"/>
    <col min="6409" max="6409" width="4.5703125" style="191" customWidth="1"/>
    <col min="6410" max="6656" width="11.42578125" style="191"/>
    <col min="6657" max="6657" width="13.5703125" style="191" customWidth="1"/>
    <col min="6658" max="6664" width="11.42578125" style="191"/>
    <col min="6665" max="6665" width="4.5703125" style="191" customWidth="1"/>
    <col min="6666" max="6912" width="11.42578125" style="191"/>
    <col min="6913" max="6913" width="13.5703125" style="191" customWidth="1"/>
    <col min="6914" max="6920" width="11.42578125" style="191"/>
    <col min="6921" max="6921" width="4.5703125" style="191" customWidth="1"/>
    <col min="6922" max="7168" width="11.42578125" style="191"/>
    <col min="7169" max="7169" width="13.5703125" style="191" customWidth="1"/>
    <col min="7170" max="7176" width="11.42578125" style="191"/>
    <col min="7177" max="7177" width="4.5703125" style="191" customWidth="1"/>
    <col min="7178" max="7424" width="11.42578125" style="191"/>
    <col min="7425" max="7425" width="13.5703125" style="191" customWidth="1"/>
    <col min="7426" max="7432" width="11.42578125" style="191"/>
    <col min="7433" max="7433" width="4.5703125" style="191" customWidth="1"/>
    <col min="7434" max="7680" width="11.42578125" style="191"/>
    <col min="7681" max="7681" width="13.5703125" style="191" customWidth="1"/>
    <col min="7682" max="7688" width="11.42578125" style="191"/>
    <col min="7689" max="7689" width="4.5703125" style="191" customWidth="1"/>
    <col min="7690" max="7936" width="11.42578125" style="191"/>
    <col min="7937" max="7937" width="13.5703125" style="191" customWidth="1"/>
    <col min="7938" max="7944" width="11.42578125" style="191"/>
    <col min="7945" max="7945" width="4.5703125" style="191" customWidth="1"/>
    <col min="7946" max="8192" width="11.42578125" style="191"/>
    <col min="8193" max="8193" width="13.5703125" style="191" customWidth="1"/>
    <col min="8194" max="8200" width="11.42578125" style="191"/>
    <col min="8201" max="8201" width="4.5703125" style="191" customWidth="1"/>
    <col min="8202" max="8448" width="11.42578125" style="191"/>
    <col min="8449" max="8449" width="13.5703125" style="191" customWidth="1"/>
    <col min="8450" max="8456" width="11.42578125" style="191"/>
    <col min="8457" max="8457" width="4.5703125" style="191" customWidth="1"/>
    <col min="8458" max="8704" width="11.42578125" style="191"/>
    <col min="8705" max="8705" width="13.5703125" style="191" customWidth="1"/>
    <col min="8706" max="8712" width="11.42578125" style="191"/>
    <col min="8713" max="8713" width="4.5703125" style="191" customWidth="1"/>
    <col min="8714" max="8960" width="11.42578125" style="191"/>
    <col min="8961" max="8961" width="13.5703125" style="191" customWidth="1"/>
    <col min="8962" max="8968" width="11.42578125" style="191"/>
    <col min="8969" max="8969" width="4.5703125" style="191" customWidth="1"/>
    <col min="8970" max="9216" width="11.42578125" style="191"/>
    <col min="9217" max="9217" width="13.5703125" style="191" customWidth="1"/>
    <col min="9218" max="9224" width="11.42578125" style="191"/>
    <col min="9225" max="9225" width="4.5703125" style="191" customWidth="1"/>
    <col min="9226" max="9472" width="11.42578125" style="191"/>
    <col min="9473" max="9473" width="13.5703125" style="191" customWidth="1"/>
    <col min="9474" max="9480" width="11.42578125" style="191"/>
    <col min="9481" max="9481" width="4.5703125" style="191" customWidth="1"/>
    <col min="9482" max="9728" width="11.42578125" style="191"/>
    <col min="9729" max="9729" width="13.5703125" style="191" customWidth="1"/>
    <col min="9730" max="9736" width="11.42578125" style="191"/>
    <col min="9737" max="9737" width="4.5703125" style="191" customWidth="1"/>
    <col min="9738" max="9984" width="11.42578125" style="191"/>
    <col min="9985" max="9985" width="13.5703125" style="191" customWidth="1"/>
    <col min="9986" max="9992" width="11.42578125" style="191"/>
    <col min="9993" max="9993" width="4.5703125" style="191" customWidth="1"/>
    <col min="9994" max="10240" width="11.42578125" style="191"/>
    <col min="10241" max="10241" width="13.5703125" style="191" customWidth="1"/>
    <col min="10242" max="10248" width="11.42578125" style="191"/>
    <col min="10249" max="10249" width="4.5703125" style="191" customWidth="1"/>
    <col min="10250" max="10496" width="11.42578125" style="191"/>
    <col min="10497" max="10497" width="13.5703125" style="191" customWidth="1"/>
    <col min="10498" max="10504" width="11.42578125" style="191"/>
    <col min="10505" max="10505" width="4.5703125" style="191" customWidth="1"/>
    <col min="10506" max="10752" width="11.42578125" style="191"/>
    <col min="10753" max="10753" width="13.5703125" style="191" customWidth="1"/>
    <col min="10754" max="10760" width="11.42578125" style="191"/>
    <col min="10761" max="10761" width="4.5703125" style="191" customWidth="1"/>
    <col min="10762" max="11008" width="11.42578125" style="191"/>
    <col min="11009" max="11009" width="13.5703125" style="191" customWidth="1"/>
    <col min="11010" max="11016" width="11.42578125" style="191"/>
    <col min="11017" max="11017" width="4.5703125" style="191" customWidth="1"/>
    <col min="11018" max="11264" width="11.42578125" style="191"/>
    <col min="11265" max="11265" width="13.5703125" style="191" customWidth="1"/>
    <col min="11266" max="11272" width="11.42578125" style="191"/>
    <col min="11273" max="11273" width="4.5703125" style="191" customWidth="1"/>
    <col min="11274" max="11520" width="11.42578125" style="191"/>
    <col min="11521" max="11521" width="13.5703125" style="191" customWidth="1"/>
    <col min="11522" max="11528" width="11.42578125" style="191"/>
    <col min="11529" max="11529" width="4.5703125" style="191" customWidth="1"/>
    <col min="11530" max="11776" width="11.42578125" style="191"/>
    <col min="11777" max="11777" width="13.5703125" style="191" customWidth="1"/>
    <col min="11778" max="11784" width="11.42578125" style="191"/>
    <col min="11785" max="11785" width="4.5703125" style="191" customWidth="1"/>
    <col min="11786" max="12032" width="11.42578125" style="191"/>
    <col min="12033" max="12033" width="13.5703125" style="191" customWidth="1"/>
    <col min="12034" max="12040" width="11.42578125" style="191"/>
    <col min="12041" max="12041" width="4.5703125" style="191" customWidth="1"/>
    <col min="12042" max="12288" width="11.42578125" style="191"/>
    <col min="12289" max="12289" width="13.5703125" style="191" customWidth="1"/>
    <col min="12290" max="12296" width="11.42578125" style="191"/>
    <col min="12297" max="12297" width="4.5703125" style="191" customWidth="1"/>
    <col min="12298" max="12544" width="11.42578125" style="191"/>
    <col min="12545" max="12545" width="13.5703125" style="191" customWidth="1"/>
    <col min="12546" max="12552" width="11.42578125" style="191"/>
    <col min="12553" max="12553" width="4.5703125" style="191" customWidth="1"/>
    <col min="12554" max="12800" width="11.42578125" style="191"/>
    <col min="12801" max="12801" width="13.5703125" style="191" customWidth="1"/>
    <col min="12802" max="12808" width="11.42578125" style="191"/>
    <col min="12809" max="12809" width="4.5703125" style="191" customWidth="1"/>
    <col min="12810" max="13056" width="11.42578125" style="191"/>
    <col min="13057" max="13057" width="13.5703125" style="191" customWidth="1"/>
    <col min="13058" max="13064" width="11.42578125" style="191"/>
    <col min="13065" max="13065" width="4.5703125" style="191" customWidth="1"/>
    <col min="13066" max="13312" width="11.42578125" style="191"/>
    <col min="13313" max="13313" width="13.5703125" style="191" customWidth="1"/>
    <col min="13314" max="13320" width="11.42578125" style="191"/>
    <col min="13321" max="13321" width="4.5703125" style="191" customWidth="1"/>
    <col min="13322" max="13568" width="11.42578125" style="191"/>
    <col min="13569" max="13569" width="13.5703125" style="191" customWidth="1"/>
    <col min="13570" max="13576" width="11.42578125" style="191"/>
    <col min="13577" max="13577" width="4.5703125" style="191" customWidth="1"/>
    <col min="13578" max="13824" width="11.42578125" style="191"/>
    <col min="13825" max="13825" width="13.5703125" style="191" customWidth="1"/>
    <col min="13826" max="13832" width="11.42578125" style="191"/>
    <col min="13833" max="13833" width="4.5703125" style="191" customWidth="1"/>
    <col min="13834" max="14080" width="11.42578125" style="191"/>
    <col min="14081" max="14081" width="13.5703125" style="191" customWidth="1"/>
    <col min="14082" max="14088" width="11.42578125" style="191"/>
    <col min="14089" max="14089" width="4.5703125" style="191" customWidth="1"/>
    <col min="14090" max="14336" width="11.42578125" style="191"/>
    <col min="14337" max="14337" width="13.5703125" style="191" customWidth="1"/>
    <col min="14338" max="14344" width="11.42578125" style="191"/>
    <col min="14345" max="14345" width="4.5703125" style="191" customWidth="1"/>
    <col min="14346" max="14592" width="11.42578125" style="191"/>
    <col min="14593" max="14593" width="13.5703125" style="191" customWidth="1"/>
    <col min="14594" max="14600" width="11.42578125" style="191"/>
    <col min="14601" max="14601" width="4.5703125" style="191" customWidth="1"/>
    <col min="14602" max="14848" width="11.42578125" style="191"/>
    <col min="14849" max="14849" width="13.5703125" style="191" customWidth="1"/>
    <col min="14850" max="14856" width="11.42578125" style="191"/>
    <col min="14857" max="14857" width="4.5703125" style="191" customWidth="1"/>
    <col min="14858" max="15104" width="11.42578125" style="191"/>
    <col min="15105" max="15105" width="13.5703125" style="191" customWidth="1"/>
    <col min="15106" max="15112" width="11.42578125" style="191"/>
    <col min="15113" max="15113" width="4.5703125" style="191" customWidth="1"/>
    <col min="15114" max="15360" width="11.42578125" style="191"/>
    <col min="15361" max="15361" width="13.5703125" style="191" customWidth="1"/>
    <col min="15362" max="15368" width="11.42578125" style="191"/>
    <col min="15369" max="15369" width="4.5703125" style="191" customWidth="1"/>
    <col min="15370" max="15616" width="11.42578125" style="191"/>
    <col min="15617" max="15617" width="13.5703125" style="191" customWidth="1"/>
    <col min="15618" max="15624" width="11.42578125" style="191"/>
    <col min="15625" max="15625" width="4.5703125" style="191" customWidth="1"/>
    <col min="15626" max="15872" width="11.42578125" style="191"/>
    <col min="15873" max="15873" width="13.5703125" style="191" customWidth="1"/>
    <col min="15874" max="15880" width="11.42578125" style="191"/>
    <col min="15881" max="15881" width="4.5703125" style="191" customWidth="1"/>
    <col min="15882" max="16128" width="11.42578125" style="191"/>
    <col min="16129" max="16129" width="13.5703125" style="191" customWidth="1"/>
    <col min="16130" max="16136" width="11.42578125" style="191"/>
    <col min="16137" max="16137" width="4.5703125" style="191" customWidth="1"/>
    <col min="16138" max="16384" width="11.42578125" style="191"/>
  </cols>
  <sheetData>
    <row r="2" spans="1:10" s="411" customFormat="1" ht="15" x14ac:dyDescent="0.2">
      <c r="A2" s="779" t="s">
        <v>326</v>
      </c>
      <c r="B2" s="779"/>
      <c r="C2" s="779"/>
      <c r="D2" s="779"/>
      <c r="E2" s="779"/>
      <c r="F2" s="779"/>
      <c r="G2" s="779"/>
      <c r="H2" s="779"/>
      <c r="I2" s="779"/>
      <c r="J2" s="779"/>
    </row>
    <row r="27" spans="1:10" ht="12.75" customHeight="1" x14ac:dyDescent="0.2">
      <c r="A27" s="789" t="s">
        <v>250</v>
      </c>
      <c r="B27" s="789"/>
      <c r="C27" s="789"/>
      <c r="D27" s="789"/>
      <c r="E27" s="789"/>
      <c r="F27" s="789"/>
      <c r="G27" s="789"/>
      <c r="H27" s="789"/>
      <c r="I27" s="789"/>
      <c r="J27" s="789"/>
    </row>
    <row r="28" spans="1:10" ht="12.75" customHeight="1" x14ac:dyDescent="0.2">
      <c r="A28" s="788" t="s">
        <v>342</v>
      </c>
      <c r="B28" s="788"/>
      <c r="C28" s="788"/>
      <c r="D28" s="788"/>
      <c r="E28" s="788"/>
      <c r="F28" s="788"/>
      <c r="G28" s="788"/>
      <c r="H28" s="788"/>
      <c r="I28" s="788"/>
      <c r="J28" s="788"/>
    </row>
    <row r="29" spans="1:10" ht="12.75" customHeight="1" x14ac:dyDescent="0.2">
      <c r="A29" s="788" t="s">
        <v>341</v>
      </c>
      <c r="B29" s="788"/>
      <c r="C29" s="788"/>
      <c r="D29" s="788"/>
      <c r="E29" s="788"/>
      <c r="F29" s="788"/>
      <c r="G29" s="788"/>
      <c r="H29" s="788"/>
      <c r="I29" s="788"/>
      <c r="J29" s="788"/>
    </row>
    <row r="30" spans="1:10" ht="12.75" customHeight="1" x14ac:dyDescent="0.2">
      <c r="A30" s="788" t="s">
        <v>229</v>
      </c>
      <c r="B30" s="788"/>
      <c r="C30" s="788"/>
      <c r="D30" s="788"/>
      <c r="E30" s="788"/>
      <c r="F30" s="788"/>
      <c r="G30" s="788"/>
      <c r="H30" s="788"/>
      <c r="I30" s="788"/>
      <c r="J30" s="788"/>
    </row>
  </sheetData>
  <mergeCells count="5">
    <mergeCell ref="A2:J2"/>
    <mergeCell ref="A30:J30"/>
    <mergeCell ref="A29:J29"/>
    <mergeCell ref="A28:J28"/>
    <mergeCell ref="A27:J27"/>
  </mergeCell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T14"/>
  <sheetViews>
    <sheetView workbookViewId="0">
      <pane xSplit="1" ySplit="3" topLeftCell="F4" activePane="bottomRight" state="frozen"/>
      <selection activeCell="E22" sqref="E22"/>
      <selection pane="topRight" activeCell="E22" sqref="E22"/>
      <selection pane="bottomLeft" activeCell="E22" sqref="E22"/>
      <selection pane="bottomRight" activeCell="E22" sqref="E22"/>
    </sheetView>
  </sheetViews>
  <sheetFormatPr baseColWidth="10" defaultColWidth="9.7109375" defaultRowHeight="12.75" x14ac:dyDescent="0.25"/>
  <cols>
    <col min="1" max="1" width="20.7109375" style="207" customWidth="1"/>
    <col min="2" max="19" width="12.7109375" style="192" customWidth="1"/>
    <col min="20" max="16384" width="9.7109375" style="192"/>
  </cols>
  <sheetData>
    <row r="1" spans="1:20" ht="12.75" customHeight="1" x14ac:dyDescent="0.25">
      <c r="A1" s="790" t="s">
        <v>308</v>
      </c>
      <c r="B1" s="791"/>
      <c r="C1" s="791"/>
      <c r="D1" s="791"/>
      <c r="E1" s="791"/>
      <c r="F1" s="791"/>
      <c r="G1" s="791"/>
      <c r="H1" s="791"/>
      <c r="I1" s="721"/>
      <c r="J1" s="721"/>
      <c r="K1" s="721"/>
      <c r="L1" s="721"/>
      <c r="M1" s="721"/>
      <c r="N1" s="721"/>
      <c r="O1" s="721"/>
      <c r="P1" s="721"/>
      <c r="Q1" s="721"/>
    </row>
    <row r="2" spans="1:20" ht="12.75" customHeight="1" x14ac:dyDescent="0.25">
      <c r="A2" s="792"/>
      <c r="B2" s="792"/>
      <c r="C2" s="792"/>
      <c r="D2" s="792"/>
      <c r="E2" s="792"/>
      <c r="F2" s="792"/>
      <c r="G2" s="792"/>
      <c r="H2" s="792"/>
      <c r="I2" s="793"/>
      <c r="J2" s="793"/>
      <c r="K2" s="793"/>
      <c r="L2" s="793"/>
      <c r="M2" s="793"/>
      <c r="N2" s="793"/>
      <c r="O2" s="793"/>
      <c r="P2" s="793"/>
      <c r="Q2" s="793"/>
    </row>
    <row r="3" spans="1:20" s="312" customFormat="1" x14ac:dyDescent="0.25">
      <c r="A3" s="193"/>
      <c r="B3" s="193">
        <v>1998</v>
      </c>
      <c r="C3" s="193">
        <v>1999</v>
      </c>
      <c r="D3" s="193">
        <v>2000</v>
      </c>
      <c r="E3" s="193">
        <v>2001</v>
      </c>
      <c r="F3" s="193">
        <v>2002</v>
      </c>
      <c r="G3" s="193">
        <v>2003</v>
      </c>
      <c r="H3" s="193">
        <v>2004</v>
      </c>
      <c r="I3" s="193">
        <v>2005</v>
      </c>
      <c r="J3" s="193">
        <v>2006</v>
      </c>
      <c r="K3" s="193">
        <v>2007</v>
      </c>
      <c r="L3" s="193">
        <v>2008</v>
      </c>
      <c r="M3" s="193">
        <v>2009</v>
      </c>
      <c r="N3" s="193">
        <v>2010</v>
      </c>
      <c r="O3" s="193">
        <v>2011</v>
      </c>
      <c r="P3" s="193">
        <v>2012</v>
      </c>
      <c r="Q3" s="193">
        <v>2013</v>
      </c>
      <c r="R3" s="193">
        <v>2014</v>
      </c>
      <c r="S3" s="193" t="s">
        <v>219</v>
      </c>
      <c r="T3" s="193" t="s">
        <v>220</v>
      </c>
    </row>
    <row r="4" spans="1:20" ht="45" x14ac:dyDescent="0.25">
      <c r="A4" s="313" t="s">
        <v>259</v>
      </c>
      <c r="B4" s="314">
        <v>26.3</v>
      </c>
      <c r="C4" s="314">
        <v>27.23</v>
      </c>
      <c r="D4" s="314">
        <v>28.317912</v>
      </c>
      <c r="E4" s="314">
        <v>29.398541999999999</v>
      </c>
      <c r="F4" s="314">
        <v>31.210999999999999</v>
      </c>
      <c r="G4" s="314">
        <v>32.748742</v>
      </c>
      <c r="H4" s="314">
        <v>34.005456000000002</v>
      </c>
      <c r="I4" s="314">
        <v>34.840000000000003</v>
      </c>
      <c r="J4" s="314">
        <v>35.850999999999999</v>
      </c>
      <c r="K4" s="314">
        <v>37.280747929589992</v>
      </c>
      <c r="L4" s="314">
        <v>38.546096317780027</v>
      </c>
      <c r="M4" s="314">
        <v>38.93</v>
      </c>
      <c r="N4" s="314">
        <v>39.831000000000003</v>
      </c>
      <c r="O4" s="314">
        <v>40.593000000000004</v>
      </c>
      <c r="P4" s="314">
        <v>41.459188804590006</v>
      </c>
      <c r="Q4" s="314">
        <v>42.652999999999999</v>
      </c>
      <c r="R4" s="314">
        <f>'6.1.9 évol dép EPS web'!P9</f>
        <v>43.798999999999999</v>
      </c>
      <c r="S4" s="314" t="e">
        <f>'6.1.9 évol dép EPS web'!Q9</f>
        <v>#REF!</v>
      </c>
      <c r="T4" s="314">
        <f>'6.1.9 évol dép EPS web'!R9</f>
        <v>45.116999999999997</v>
      </c>
    </row>
    <row r="5" spans="1:20" x14ac:dyDescent="0.25">
      <c r="A5" s="313" t="s">
        <v>249</v>
      </c>
      <c r="B5" s="314">
        <v>38.412999999999997</v>
      </c>
      <c r="C5" s="314">
        <v>39.857999999999997</v>
      </c>
      <c r="D5" s="314">
        <v>41.344819000000001</v>
      </c>
      <c r="E5" s="314">
        <v>43.191156999999997</v>
      </c>
      <c r="F5" s="314">
        <v>46.067390000000003</v>
      </c>
      <c r="G5" s="314">
        <v>48.683615000000003</v>
      </c>
      <c r="H5" s="314">
        <v>51.232146999999998</v>
      </c>
      <c r="I5" s="314">
        <v>52.57</v>
      </c>
      <c r="J5" s="314">
        <v>54.308</v>
      </c>
      <c r="K5" s="314">
        <v>56.418934268909801</v>
      </c>
      <c r="L5" s="314">
        <v>59.215481472969898</v>
      </c>
      <c r="M5" s="314">
        <v>60.01</v>
      </c>
      <c r="N5" s="314">
        <v>61.534999999999997</v>
      </c>
      <c r="O5" s="314">
        <v>63.594000000000001</v>
      </c>
      <c r="P5" s="314">
        <v>64.986964088989993</v>
      </c>
      <c r="Q5" s="314">
        <v>66.174999999999997</v>
      </c>
      <c r="R5" s="314">
        <f>'6.1.9 évol dép EPS web'!P10</f>
        <v>68.037999999999997</v>
      </c>
      <c r="S5" s="314" t="e">
        <f>'6.1.9 évol dép EPS web'!Q10</f>
        <v>#REF!</v>
      </c>
      <c r="T5" s="314">
        <f>'6.1.9 évol dép EPS web'!R10</f>
        <v>72.137</v>
      </c>
    </row>
    <row r="6" spans="1:20" ht="22.5" x14ac:dyDescent="0.25">
      <c r="A6" s="313" t="s">
        <v>236</v>
      </c>
      <c r="B6" s="314">
        <v>12.112999999999996</v>
      </c>
      <c r="C6" s="314">
        <v>12.627999999999997</v>
      </c>
      <c r="D6" s="314">
        <v>13.026907000000001</v>
      </c>
      <c r="E6" s="314">
        <v>13.792614999999998</v>
      </c>
      <c r="F6" s="314">
        <v>14.854928000000005</v>
      </c>
      <c r="G6" s="314">
        <v>15.934873000000003</v>
      </c>
      <c r="H6" s="314">
        <v>17.226690999999995</v>
      </c>
      <c r="I6" s="314">
        <v>17.729999999999997</v>
      </c>
      <c r="J6" s="314">
        <v>18.457000000000001</v>
      </c>
      <c r="K6" s="314">
        <v>19.138186339319809</v>
      </c>
      <c r="L6" s="314">
        <v>20.669385155189872</v>
      </c>
      <c r="M6" s="314">
        <v>21.08</v>
      </c>
      <c r="N6" s="314">
        <v>21.703999999999994</v>
      </c>
      <c r="O6" s="314">
        <v>23.000999999999998</v>
      </c>
      <c r="P6" s="314">
        <v>23.527775284399986</v>
      </c>
      <c r="Q6" s="314">
        <v>23.521999999999998</v>
      </c>
      <c r="R6" s="314">
        <f>R5-R4</f>
        <v>24.238999999999997</v>
      </c>
      <c r="S6" s="314" t="e">
        <f t="shared" ref="S6:T6" si="0">S5-S4</f>
        <v>#REF!</v>
      </c>
      <c r="T6" s="314">
        <f t="shared" si="0"/>
        <v>27.020000000000003</v>
      </c>
    </row>
    <row r="7" spans="1:20" ht="59.25" customHeight="1" x14ac:dyDescent="0.25">
      <c r="A7" s="313" t="s">
        <v>237</v>
      </c>
      <c r="B7" s="197">
        <v>68.466404602608492</v>
      </c>
      <c r="C7" s="197">
        <v>68.317527221636823</v>
      </c>
      <c r="D7" s="197">
        <v>68.49204491619615</v>
      </c>
      <c r="E7" s="197">
        <v>68.06611362599061</v>
      </c>
      <c r="F7" s="197">
        <v>67.750745158343022</v>
      </c>
      <c r="G7" s="197">
        <v>67.268509127763011</v>
      </c>
      <c r="H7" s="197">
        <v>66.375231161013033</v>
      </c>
      <c r="I7" s="197">
        <v>66.273540041848975</v>
      </c>
      <c r="J7" s="197">
        <v>66.014215216910955</v>
      </c>
      <c r="K7" s="197">
        <v>66.078433442040236</v>
      </c>
      <c r="L7" s="197">
        <v>65.0946262007093</v>
      </c>
      <c r="M7" s="197">
        <v>64.87252124645893</v>
      </c>
      <c r="N7" s="197">
        <v>64.729016007150406</v>
      </c>
      <c r="O7" s="197">
        <v>63.831493537126143</v>
      </c>
      <c r="P7" s="197">
        <v>63.79616186996796</v>
      </c>
      <c r="Q7" s="197">
        <v>64.454854552323397</v>
      </c>
      <c r="R7" s="197">
        <f>R4/R5*100</f>
        <v>64.374320232811073</v>
      </c>
      <c r="S7" s="197" t="e">
        <f t="shared" ref="S7:T7" si="1">S4/S5*100</f>
        <v>#REF!</v>
      </c>
      <c r="T7" s="197">
        <f t="shared" si="1"/>
        <v>62.543493630175902</v>
      </c>
    </row>
    <row r="8" spans="1:20" x14ac:dyDescent="0.25">
      <c r="A8" s="796" t="s">
        <v>250</v>
      </c>
      <c r="B8" s="796"/>
      <c r="C8" s="796"/>
      <c r="D8" s="796"/>
      <c r="E8" s="796"/>
      <c r="F8" s="796"/>
      <c r="G8" s="796"/>
      <c r="H8" s="796"/>
      <c r="I8" s="796"/>
      <c r="J8" s="796"/>
      <c r="K8" s="796"/>
      <c r="L8" s="796"/>
      <c r="M8" s="796"/>
      <c r="N8" s="796"/>
      <c r="O8" s="796"/>
      <c r="P8" s="796"/>
      <c r="Q8" s="796"/>
      <c r="R8" s="796"/>
      <c r="S8" s="796"/>
    </row>
    <row r="9" spans="1:20" x14ac:dyDescent="0.25">
      <c r="A9" s="729" t="s">
        <v>258</v>
      </c>
      <c r="B9" s="729"/>
      <c r="C9" s="729"/>
      <c r="D9" s="729"/>
      <c r="E9" s="729"/>
      <c r="F9" s="729"/>
      <c r="G9" s="729"/>
      <c r="H9" s="729"/>
      <c r="I9" s="729"/>
      <c r="J9" s="729"/>
      <c r="K9" s="729"/>
      <c r="L9" s="729"/>
      <c r="M9" s="729"/>
      <c r="N9" s="729"/>
      <c r="O9" s="729"/>
      <c r="P9" s="729"/>
      <c r="Q9" s="729"/>
      <c r="R9" s="729"/>
      <c r="S9" s="729"/>
    </row>
    <row r="10" spans="1:20" x14ac:dyDescent="0.25">
      <c r="A10" s="729" t="s">
        <v>252</v>
      </c>
      <c r="B10" s="729"/>
      <c r="C10" s="729"/>
      <c r="D10" s="729"/>
      <c r="E10" s="729"/>
      <c r="F10" s="729"/>
      <c r="G10" s="729"/>
      <c r="H10" s="729"/>
      <c r="I10" s="729"/>
      <c r="J10" s="729"/>
      <c r="K10" s="729"/>
      <c r="L10" s="729"/>
      <c r="M10" s="729"/>
      <c r="N10" s="729"/>
      <c r="O10" s="729"/>
      <c r="P10" s="729"/>
      <c r="Q10" s="729"/>
      <c r="R10" s="729"/>
      <c r="S10" s="729"/>
    </row>
    <row r="11" spans="1:20" x14ac:dyDescent="0.25">
      <c r="A11" s="729" t="s">
        <v>229</v>
      </c>
      <c r="B11" s="729"/>
      <c r="C11" s="729"/>
      <c r="D11" s="729"/>
      <c r="E11" s="729"/>
      <c r="F11" s="729"/>
      <c r="G11" s="729"/>
      <c r="H11" s="729"/>
      <c r="I11" s="729"/>
      <c r="J11" s="729"/>
      <c r="K11" s="729"/>
      <c r="L11" s="729"/>
      <c r="M11" s="729"/>
      <c r="N11" s="729"/>
      <c r="O11" s="729"/>
      <c r="P11" s="729"/>
      <c r="Q11" s="729"/>
      <c r="R11" s="729"/>
      <c r="S11" s="729"/>
    </row>
    <row r="12" spans="1:20" ht="26.25" customHeight="1" x14ac:dyDescent="0.25">
      <c r="A12" s="794"/>
      <c r="B12" s="795"/>
      <c r="C12" s="795"/>
      <c r="D12" s="795"/>
      <c r="E12" s="795"/>
      <c r="F12" s="795"/>
      <c r="G12" s="795"/>
      <c r="H12" s="795"/>
      <c r="I12" s="795"/>
      <c r="J12" s="795"/>
      <c r="K12" s="795"/>
      <c r="L12" s="795"/>
    </row>
    <row r="13" spans="1:20" ht="21" customHeight="1" x14ac:dyDescent="0.25">
      <c r="A13" s="795"/>
      <c r="B13" s="795"/>
      <c r="C13" s="795"/>
      <c r="D13" s="795"/>
      <c r="E13" s="795"/>
      <c r="F13" s="795"/>
      <c r="G13" s="795"/>
      <c r="H13" s="795"/>
      <c r="I13" s="795"/>
      <c r="J13" s="795"/>
      <c r="K13" s="795"/>
      <c r="L13" s="795"/>
    </row>
    <row r="14" spans="1:20" ht="36" customHeight="1" x14ac:dyDescent="0.25">
      <c r="A14" s="725"/>
      <c r="B14" s="725"/>
      <c r="C14" s="725"/>
      <c r="D14" s="725"/>
      <c r="E14" s="725"/>
      <c r="F14" s="725"/>
      <c r="G14" s="725"/>
      <c r="H14" s="725"/>
      <c r="I14" s="725"/>
      <c r="J14" s="725"/>
      <c r="K14" s="725"/>
      <c r="L14" s="725"/>
    </row>
  </sheetData>
  <mergeCells count="7">
    <mergeCell ref="A1:Q2"/>
    <mergeCell ref="A12:L13"/>
    <mergeCell ref="A14:L14"/>
    <mergeCell ref="A11:S11"/>
    <mergeCell ref="A10:S10"/>
    <mergeCell ref="A9:S9"/>
    <mergeCell ref="A8:S8"/>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2:U16"/>
  <sheetViews>
    <sheetView workbookViewId="0">
      <pane xSplit="1" ySplit="4" topLeftCell="F5" activePane="bottomRight" state="frozen"/>
      <selection activeCell="A2" sqref="A2:H38"/>
      <selection pane="topRight" activeCell="A2" sqref="A2:H38"/>
      <selection pane="bottomLeft" activeCell="A2" sqref="A2:H38"/>
      <selection pane="bottomRight" activeCell="T12" sqref="T12"/>
    </sheetView>
  </sheetViews>
  <sheetFormatPr baseColWidth="10" defaultColWidth="9.7109375" defaultRowHeight="12.75" x14ac:dyDescent="0.25"/>
  <cols>
    <col min="1" max="1" width="20.7109375" style="192" customWidth="1"/>
    <col min="2" max="2" width="11.28515625" style="192" customWidth="1"/>
    <col min="3" max="3" width="11.42578125" style="192" customWidth="1"/>
    <col min="4" max="4" width="11.7109375" style="192" customWidth="1"/>
    <col min="5" max="6" width="11.28515625" style="192" customWidth="1"/>
    <col min="7" max="7" width="11.140625" style="192" customWidth="1"/>
    <col min="8" max="8" width="11" style="192" customWidth="1"/>
    <col min="9" max="9" width="11.42578125" style="192" customWidth="1"/>
    <col min="10" max="11" width="11" style="192" customWidth="1"/>
    <col min="12" max="12" width="10.5703125" style="192" customWidth="1"/>
    <col min="13" max="13" width="10.7109375" style="192" customWidth="1"/>
    <col min="14" max="14" width="11" style="192" customWidth="1"/>
    <col min="15" max="15" width="11.28515625" style="192" customWidth="1"/>
    <col min="16" max="16" width="11.5703125" style="192" customWidth="1"/>
    <col min="17" max="17" width="11.140625" style="192" customWidth="1"/>
    <col min="18" max="19" width="11.28515625" style="192" customWidth="1"/>
    <col min="20" max="16384" width="9.7109375" style="192"/>
  </cols>
  <sheetData>
    <row r="2" spans="1:21" s="426" customFormat="1" ht="12.75" customHeight="1" x14ac:dyDescent="0.25">
      <c r="A2" s="426" t="s">
        <v>356</v>
      </c>
    </row>
    <row r="3" spans="1:21" ht="12.75" customHeight="1" x14ac:dyDescent="0.25">
      <c r="A3" s="432"/>
      <c r="B3" s="432"/>
      <c r="C3" s="432"/>
      <c r="D3" s="432"/>
      <c r="E3" s="432"/>
      <c r="F3" s="432"/>
      <c r="G3" s="432"/>
      <c r="H3" s="432"/>
      <c r="I3" s="432"/>
      <c r="J3" s="432"/>
      <c r="K3" s="432"/>
      <c r="L3" s="432"/>
      <c r="M3" s="432"/>
      <c r="N3" s="432"/>
      <c r="O3" s="432"/>
      <c r="P3" s="432"/>
      <c r="Q3" s="432"/>
      <c r="R3" s="432"/>
      <c r="S3" s="432"/>
    </row>
    <row r="4" spans="1:21" s="194" customFormat="1" ht="17.25" customHeight="1" x14ac:dyDescent="0.25">
      <c r="A4" s="412" t="s">
        <v>357</v>
      </c>
      <c r="B4" s="413">
        <v>1998</v>
      </c>
      <c r="C4" s="413">
        <v>1999</v>
      </c>
      <c r="D4" s="413">
        <v>2000</v>
      </c>
      <c r="E4" s="413">
        <v>2001</v>
      </c>
      <c r="F4" s="413">
        <v>2002</v>
      </c>
      <c r="G4" s="413">
        <v>2003</v>
      </c>
      <c r="H4" s="413">
        <v>2004</v>
      </c>
      <c r="I4" s="413">
        <v>2005</v>
      </c>
      <c r="J4" s="413">
        <v>2006</v>
      </c>
      <c r="K4" s="413">
        <v>2007</v>
      </c>
      <c r="L4" s="413">
        <v>2008</v>
      </c>
      <c r="M4" s="413">
        <v>2009</v>
      </c>
      <c r="N4" s="413">
        <v>2010</v>
      </c>
      <c r="O4" s="413">
        <v>2011</v>
      </c>
      <c r="P4" s="413">
        <v>2012</v>
      </c>
      <c r="Q4" s="413">
        <v>2013</v>
      </c>
      <c r="R4" s="413">
        <v>2014</v>
      </c>
      <c r="S4" s="413">
        <v>2015</v>
      </c>
      <c r="T4" s="651">
        <v>2016</v>
      </c>
      <c r="U4" s="652">
        <v>2017</v>
      </c>
    </row>
    <row r="5" spans="1:21" ht="52.5" customHeight="1" x14ac:dyDescent="0.25">
      <c r="A5" s="452" t="s">
        <v>364</v>
      </c>
      <c r="B5" s="448">
        <v>26.3</v>
      </c>
      <c r="C5" s="448">
        <v>27.23</v>
      </c>
      <c r="D5" s="448">
        <v>28.317912</v>
      </c>
      <c r="E5" s="448">
        <v>29.398541999999999</v>
      </c>
      <c r="F5" s="448">
        <v>31.210999999999999</v>
      </c>
      <c r="G5" s="448">
        <v>32.748742</v>
      </c>
      <c r="H5" s="448">
        <v>34.005456000000002</v>
      </c>
      <c r="I5" s="448">
        <v>34.840000000000003</v>
      </c>
      <c r="J5" s="448">
        <v>35.850999999999999</v>
      </c>
      <c r="K5" s="448">
        <v>37.280747929589992</v>
      </c>
      <c r="L5" s="448">
        <v>38.546096317780027</v>
      </c>
      <c r="M5" s="448">
        <v>38.93</v>
      </c>
      <c r="N5" s="448">
        <v>39.831000000000003</v>
      </c>
      <c r="O5" s="448">
        <v>40.593000000000004</v>
      </c>
      <c r="P5" s="448">
        <v>41.459188804590006</v>
      </c>
      <c r="Q5" s="448">
        <v>42.652999999999999</v>
      </c>
      <c r="R5" s="448">
        <v>43.798999999999999</v>
      </c>
      <c r="S5" s="448">
        <v>44.540999999999997</v>
      </c>
      <c r="T5" s="449">
        <f>'6.1.9 évol dép EPS RA-ESL'!B9</f>
        <v>45.116999999999997</v>
      </c>
      <c r="U5" s="448">
        <f>'6.1.9 évol dép EPS RA-ESL'!C9</f>
        <v>46.2</v>
      </c>
    </row>
    <row r="6" spans="1:21" ht="24" customHeight="1" x14ac:dyDescent="0.25">
      <c r="A6" s="452" t="s">
        <v>249</v>
      </c>
      <c r="B6" s="448">
        <v>38.412999999999997</v>
      </c>
      <c r="C6" s="448">
        <v>39.857999999999997</v>
      </c>
      <c r="D6" s="448">
        <v>41.344819000000001</v>
      </c>
      <c r="E6" s="448">
        <v>43.191156999999997</v>
      </c>
      <c r="F6" s="448">
        <v>46.067390000000003</v>
      </c>
      <c r="G6" s="448">
        <v>48.683615000000003</v>
      </c>
      <c r="H6" s="448">
        <v>51.232146999999998</v>
      </c>
      <c r="I6" s="448">
        <v>52.57</v>
      </c>
      <c r="J6" s="448">
        <v>54.308</v>
      </c>
      <c r="K6" s="448">
        <v>56.418934268909801</v>
      </c>
      <c r="L6" s="448">
        <v>59.215481472969898</v>
      </c>
      <c r="M6" s="448">
        <v>60.01</v>
      </c>
      <c r="N6" s="448">
        <v>61.534999999999997</v>
      </c>
      <c r="O6" s="448">
        <v>63.594000000000001</v>
      </c>
      <c r="P6" s="448">
        <v>64.986964088989993</v>
      </c>
      <c r="Q6" s="448">
        <v>66.174999999999997</v>
      </c>
      <c r="R6" s="448">
        <v>68.037999999999997</v>
      </c>
      <c r="S6" s="448">
        <v>70.483000000000004</v>
      </c>
      <c r="T6" s="449">
        <f>'6.1.9 évol dép EPS RA-ESL'!B10</f>
        <v>72.137</v>
      </c>
      <c r="U6" s="448">
        <f>'6.1.9 évol dép EPS RA-ESL'!C10</f>
        <v>73.418999999999997</v>
      </c>
    </row>
    <row r="7" spans="1:21" ht="27.75" customHeight="1" x14ac:dyDescent="0.25">
      <c r="A7" s="452" t="s">
        <v>236</v>
      </c>
      <c r="B7" s="448">
        <v>12.112999999999996</v>
      </c>
      <c r="C7" s="448">
        <v>12.627999999999997</v>
      </c>
      <c r="D7" s="448">
        <v>13.026907000000001</v>
      </c>
      <c r="E7" s="448">
        <v>13.792614999999998</v>
      </c>
      <c r="F7" s="448">
        <v>14.854928000000005</v>
      </c>
      <c r="G7" s="448">
        <v>15.934873000000003</v>
      </c>
      <c r="H7" s="448">
        <v>17.226690999999995</v>
      </c>
      <c r="I7" s="448">
        <v>17.729999999999997</v>
      </c>
      <c r="J7" s="448">
        <v>18.457000000000001</v>
      </c>
      <c r="K7" s="448">
        <v>19.138186339319809</v>
      </c>
      <c r="L7" s="448">
        <v>20.669385155189872</v>
      </c>
      <c r="M7" s="448">
        <v>21.08</v>
      </c>
      <c r="N7" s="448">
        <v>21.703999999999994</v>
      </c>
      <c r="O7" s="448">
        <v>23.000999999999998</v>
      </c>
      <c r="P7" s="448">
        <v>23.527775284399986</v>
      </c>
      <c r="Q7" s="448">
        <v>23.521999999999998</v>
      </c>
      <c r="R7" s="448">
        <v>24.238999999999997</v>
      </c>
      <c r="S7" s="449">
        <f>S6-S5</f>
        <v>25.942000000000007</v>
      </c>
      <c r="T7" s="449">
        <f>T6-T5</f>
        <v>27.020000000000003</v>
      </c>
      <c r="U7" s="448">
        <f>U6-U5</f>
        <v>27.218999999999994</v>
      </c>
    </row>
    <row r="8" spans="1:21" ht="44.25" customHeight="1" x14ac:dyDescent="0.25">
      <c r="A8" s="452" t="s">
        <v>237</v>
      </c>
      <c r="B8" s="415">
        <v>68.466404602608492</v>
      </c>
      <c r="C8" s="415">
        <v>68.317527221636823</v>
      </c>
      <c r="D8" s="415">
        <v>68.49204491619615</v>
      </c>
      <c r="E8" s="415">
        <v>68.06611362599061</v>
      </c>
      <c r="F8" s="415">
        <v>67.750745158343022</v>
      </c>
      <c r="G8" s="415">
        <v>67.268509127763011</v>
      </c>
      <c r="H8" s="415">
        <v>66.375231161013033</v>
      </c>
      <c r="I8" s="415">
        <v>66.273540041848975</v>
      </c>
      <c r="J8" s="415">
        <v>66.014215216910955</v>
      </c>
      <c r="K8" s="415">
        <v>66.078433442040236</v>
      </c>
      <c r="L8" s="415">
        <v>65.0946262007093</v>
      </c>
      <c r="M8" s="415">
        <v>64.87252124645893</v>
      </c>
      <c r="N8" s="415">
        <v>64.729016007150406</v>
      </c>
      <c r="O8" s="415">
        <v>63.831493537126143</v>
      </c>
      <c r="P8" s="415">
        <v>63.79616186996796</v>
      </c>
      <c r="Q8" s="415">
        <v>64.454854552323397</v>
      </c>
      <c r="R8" s="448">
        <v>64.374320232811073</v>
      </c>
      <c r="S8" s="448">
        <v>63.193961664514845</v>
      </c>
      <c r="T8" s="449">
        <f>100*T5/T6</f>
        <v>62.543493630175909</v>
      </c>
      <c r="U8" s="448">
        <f>100*U5/U6</f>
        <v>62.926490418011689</v>
      </c>
    </row>
    <row r="9" spans="1:21" ht="19.5" customHeight="1" x14ac:dyDescent="0.25">
      <c r="A9" s="452"/>
      <c r="B9" s="450">
        <v>0.68466404602608488</v>
      </c>
      <c r="C9" s="450">
        <v>0.6831752722163682</v>
      </c>
      <c r="D9" s="450">
        <v>0.68492044916196149</v>
      </c>
      <c r="E9" s="450">
        <v>0.6806611362599061</v>
      </c>
      <c r="F9" s="450">
        <v>0.67750745158343018</v>
      </c>
      <c r="G9" s="450">
        <v>0.6726850912776301</v>
      </c>
      <c r="H9" s="450">
        <v>0.66375231161013037</v>
      </c>
      <c r="I9" s="450">
        <v>0.66273540041848977</v>
      </c>
      <c r="J9" s="450">
        <v>0.66014215216910954</v>
      </c>
      <c r="K9" s="450">
        <v>0.66078433442040241</v>
      </c>
      <c r="L9" s="450">
        <v>0.65094626200709305</v>
      </c>
      <c r="M9" s="450">
        <v>0.64872521246458925</v>
      </c>
      <c r="N9" s="450">
        <v>0.64729016007150408</v>
      </c>
      <c r="O9" s="450">
        <v>0.63831493537126138</v>
      </c>
      <c r="P9" s="450">
        <v>0.6379616186996796</v>
      </c>
      <c r="Q9" s="450">
        <v>0.64454854552323393</v>
      </c>
      <c r="R9" s="450">
        <v>0.64374320232811078</v>
      </c>
      <c r="S9" s="450">
        <v>0.63193961664514842</v>
      </c>
      <c r="T9" s="451">
        <f>T5/T6</f>
        <v>0.62543493630175906</v>
      </c>
      <c r="U9" s="450">
        <f>U5/U6</f>
        <v>0.62926490418011694</v>
      </c>
    </row>
    <row r="10" spans="1:21" x14ac:dyDescent="0.25">
      <c r="A10" s="271" t="s">
        <v>250</v>
      </c>
    </row>
    <row r="11" spans="1:21" x14ac:dyDescent="0.25">
      <c r="A11" s="272" t="s">
        <v>258</v>
      </c>
      <c r="B11" s="272"/>
      <c r="C11" s="272"/>
      <c r="D11" s="272"/>
      <c r="E11" s="272"/>
      <c r="F11" s="272"/>
      <c r="G11" s="272"/>
      <c r="H11" s="324"/>
      <c r="I11" s="325"/>
      <c r="J11" s="325"/>
      <c r="K11" s="210"/>
    </row>
    <row r="12" spans="1:21" x14ac:dyDescent="0.25">
      <c r="A12" s="272" t="s">
        <v>252</v>
      </c>
      <c r="B12" s="272"/>
      <c r="C12" s="272"/>
      <c r="D12" s="272"/>
      <c r="E12" s="272"/>
      <c r="F12" s="272"/>
      <c r="G12" s="272"/>
      <c r="H12" s="324"/>
      <c r="I12" s="324"/>
      <c r="J12" s="324"/>
      <c r="K12" s="200"/>
      <c r="L12" s="200"/>
    </row>
    <row r="13" spans="1:21" x14ac:dyDescent="0.25">
      <c r="A13" s="272" t="s">
        <v>229</v>
      </c>
      <c r="I13" s="323"/>
      <c r="J13" s="323"/>
      <c r="K13" s="210"/>
    </row>
    <row r="14" spans="1:21" ht="26.25" customHeight="1" x14ac:dyDescent="0.25">
      <c r="A14" s="794"/>
      <c r="B14" s="795"/>
      <c r="C14" s="795"/>
      <c r="D14" s="795"/>
      <c r="E14" s="795"/>
      <c r="F14" s="795"/>
      <c r="G14" s="795"/>
      <c r="H14" s="795"/>
      <c r="I14" s="795"/>
      <c r="J14" s="795"/>
      <c r="K14" s="795"/>
      <c r="L14" s="795"/>
    </row>
    <row r="15" spans="1:21" ht="21" customHeight="1" x14ac:dyDescent="0.25">
      <c r="A15" s="795"/>
      <c r="B15" s="795"/>
      <c r="C15" s="795"/>
      <c r="D15" s="795"/>
      <c r="E15" s="795"/>
      <c r="F15" s="795"/>
      <c r="G15" s="795"/>
      <c r="H15" s="795"/>
      <c r="I15" s="795"/>
      <c r="J15" s="795"/>
      <c r="K15" s="795"/>
      <c r="L15" s="795"/>
    </row>
    <row r="16" spans="1:21" ht="36" customHeight="1" x14ac:dyDescent="0.25">
      <c r="A16" s="725"/>
      <c r="B16" s="725"/>
      <c r="C16" s="725"/>
      <c r="D16" s="725"/>
      <c r="E16" s="725"/>
      <c r="F16" s="725"/>
      <c r="G16" s="725"/>
      <c r="H16" s="725"/>
      <c r="I16" s="725"/>
      <c r="J16" s="725"/>
      <c r="K16" s="725"/>
      <c r="L16" s="725"/>
    </row>
  </sheetData>
  <mergeCells count="2">
    <mergeCell ref="A14:L15"/>
    <mergeCell ref="A16:L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P60"/>
  <sheetViews>
    <sheetView topLeftCell="B1" workbookViewId="0">
      <selection activeCell="B13" sqref="A13:XFD13"/>
    </sheetView>
  </sheetViews>
  <sheetFormatPr baseColWidth="10" defaultColWidth="9.140625" defaultRowHeight="15" x14ac:dyDescent="0.25"/>
  <cols>
    <col min="1" max="1" width="11.85546875" style="37" customWidth="1"/>
    <col min="2" max="2" width="37.140625" style="37" bestFit="1" customWidth="1"/>
    <col min="3" max="9" width="12.7109375" style="37" customWidth="1"/>
    <col min="10" max="10" width="16.28515625" style="37" bestFit="1" customWidth="1"/>
    <col min="11" max="11" width="12.7109375" style="173" customWidth="1"/>
    <col min="12" max="12" width="16.85546875" style="173" bestFit="1" customWidth="1"/>
    <col min="13" max="14" width="9.7109375" style="37" customWidth="1"/>
    <col min="15" max="16384" width="9.140625" style="37"/>
  </cols>
  <sheetData>
    <row r="1" spans="1:16" x14ac:dyDescent="0.25">
      <c r="B1" s="682" t="s">
        <v>178</v>
      </c>
      <c r="C1" s="682"/>
      <c r="D1" s="682"/>
      <c r="E1" s="682"/>
      <c r="F1" s="682"/>
      <c r="G1" s="682"/>
      <c r="H1" s="682"/>
      <c r="I1" s="682"/>
      <c r="J1" s="682"/>
      <c r="K1" s="682"/>
      <c r="L1" s="682"/>
      <c r="M1" s="682"/>
      <c r="N1" s="682"/>
    </row>
    <row r="2" spans="1:16" x14ac:dyDescent="0.25">
      <c r="B2" s="52" t="s">
        <v>0</v>
      </c>
      <c r="C2" s="53"/>
      <c r="D2" s="53"/>
      <c r="E2" s="53"/>
      <c r="F2" s="53"/>
      <c r="G2" s="53"/>
      <c r="H2" s="53"/>
      <c r="I2" s="53"/>
      <c r="J2" s="177"/>
      <c r="K2" s="168"/>
      <c r="L2" s="168"/>
    </row>
    <row r="3" spans="1:16" ht="36" customHeight="1" x14ac:dyDescent="0.25">
      <c r="A3" s="173" t="s">
        <v>169</v>
      </c>
      <c r="B3" s="108"/>
      <c r="C3" s="34">
        <v>2008</v>
      </c>
      <c r="D3" s="34">
        <v>2009</v>
      </c>
      <c r="E3" s="34">
        <v>2010</v>
      </c>
      <c r="F3" s="46">
        <v>2011</v>
      </c>
      <c r="G3" s="34">
        <v>2012</v>
      </c>
      <c r="H3" s="34">
        <v>2013</v>
      </c>
      <c r="I3" s="110">
        <v>2014</v>
      </c>
      <c r="J3" s="110">
        <v>2015</v>
      </c>
      <c r="K3" s="110">
        <v>2016</v>
      </c>
      <c r="L3" s="693" t="s">
        <v>46</v>
      </c>
      <c r="M3" s="683" t="s">
        <v>167</v>
      </c>
      <c r="N3" s="685" t="s">
        <v>179</v>
      </c>
    </row>
    <row r="4" spans="1:16" ht="36" customHeight="1" x14ac:dyDescent="0.25">
      <c r="A4" s="173" t="s">
        <v>168</v>
      </c>
      <c r="B4" s="109" t="s">
        <v>1</v>
      </c>
      <c r="C4" s="35"/>
      <c r="D4" s="35"/>
      <c r="E4" s="35"/>
      <c r="F4" s="55"/>
      <c r="G4" s="35"/>
      <c r="H4" s="35"/>
      <c r="I4" s="54"/>
      <c r="J4" s="54"/>
      <c r="K4" s="54"/>
      <c r="L4" s="694"/>
      <c r="M4" s="684"/>
      <c r="N4" s="686"/>
    </row>
    <row r="5" spans="1:16" x14ac:dyDescent="0.25">
      <c r="A5" s="173"/>
      <c r="B5" s="111" t="s">
        <v>2</v>
      </c>
      <c r="C5" s="56">
        <v>73.075999999999993</v>
      </c>
      <c r="D5" s="56">
        <v>72.16</v>
      </c>
      <c r="E5" s="56">
        <v>70.501999999999995</v>
      </c>
      <c r="F5" s="57">
        <v>69.606999999999999</v>
      </c>
      <c r="G5" s="56">
        <v>69.469461865849979</v>
      </c>
      <c r="H5" s="56">
        <v>69.049135393970005</v>
      </c>
      <c r="I5" s="58">
        <v>69.266379464340019</v>
      </c>
      <c r="J5" s="58">
        <v>69.578605893780022</v>
      </c>
      <c r="K5" s="58" t="e">
        <f>SUM(K6:K13)-#REF!</f>
        <v>#REF!</v>
      </c>
      <c r="L5" s="169" t="e">
        <f>SUM(L6:L13)-#REF!</f>
        <v>#REF!</v>
      </c>
      <c r="M5" s="59" t="str">
        <f t="shared" ref="M5:M18" si="0">IF(ISERROR(K5/J5),"-",100*(K5/J5-1))</f>
        <v>-</v>
      </c>
      <c r="N5" s="59" t="str">
        <f t="shared" ref="N5:N36" si="1">IF(ISERROR(K5/D5),"-",100*(POWER(K5/D5,1/7)-1))</f>
        <v>-</v>
      </c>
    </row>
    <row r="6" spans="1:16" x14ac:dyDescent="0.25">
      <c r="A6" s="173">
        <v>210</v>
      </c>
      <c r="B6" s="112" t="s">
        <v>3</v>
      </c>
      <c r="C6" s="60">
        <v>56.223999999999997</v>
      </c>
      <c r="D6" s="60">
        <v>54.845999999999997</v>
      </c>
      <c r="E6" s="60">
        <v>53.006999999999998</v>
      </c>
      <c r="F6" s="61">
        <v>51.911000000000001</v>
      </c>
      <c r="G6" s="60">
        <v>51.838045283359982</v>
      </c>
      <c r="H6" s="60">
        <v>51.557847528970001</v>
      </c>
      <c r="I6" s="62">
        <v>51.684712263430001</v>
      </c>
      <c r="J6" s="62">
        <v>51.881222380250016</v>
      </c>
      <c r="K6" s="62">
        <v>52.70182702108999</v>
      </c>
      <c r="L6" s="75">
        <v>6.2054549779799988</v>
      </c>
      <c r="M6" s="63">
        <f t="shared" si="0"/>
        <v>1.581698740298676</v>
      </c>
      <c r="N6" s="63">
        <f t="shared" si="1"/>
        <v>-0.56808219908376367</v>
      </c>
    </row>
    <row r="7" spans="1:16" x14ac:dyDescent="0.25">
      <c r="A7" s="173">
        <v>211</v>
      </c>
      <c r="B7" s="112" t="s">
        <v>4</v>
      </c>
      <c r="C7" s="60">
        <v>0.218</v>
      </c>
      <c r="D7" s="60">
        <v>0.214</v>
      </c>
      <c r="E7" s="60">
        <v>0.20899999999999999</v>
      </c>
      <c r="F7" s="61">
        <v>0.2</v>
      </c>
      <c r="G7" s="60">
        <v>0.19541980134000003</v>
      </c>
      <c r="H7" s="60">
        <v>0.18943601437999999</v>
      </c>
      <c r="I7" s="62">
        <v>0.19814959515999997</v>
      </c>
      <c r="J7" s="62">
        <v>0.1911701486099999</v>
      </c>
      <c r="K7" s="62">
        <v>0.19176807709000013</v>
      </c>
      <c r="L7" s="75">
        <v>3.1602193460000004E-2</v>
      </c>
      <c r="M7" s="63">
        <f t="shared" si="0"/>
        <v>0.3127729325670181</v>
      </c>
      <c r="N7" s="63">
        <f t="shared" si="1"/>
        <v>-1.5547766589054435</v>
      </c>
    </row>
    <row r="8" spans="1:16" x14ac:dyDescent="0.25">
      <c r="A8" s="173">
        <v>212</v>
      </c>
      <c r="B8" s="112" t="s">
        <v>5</v>
      </c>
      <c r="C8" s="60">
        <v>1.1379999999999999</v>
      </c>
      <c r="D8" s="60">
        <v>1.1539999999999999</v>
      </c>
      <c r="E8" s="60">
        <v>1.1579999999999999</v>
      </c>
      <c r="F8" s="61">
        <v>1.175</v>
      </c>
      <c r="G8" s="60">
        <v>1.1682172178900005</v>
      </c>
      <c r="H8" s="60">
        <v>1.1855981786800001</v>
      </c>
      <c r="I8" s="62">
        <v>1.1686605591899994</v>
      </c>
      <c r="J8" s="62">
        <v>1.2021722882500003</v>
      </c>
      <c r="K8" s="62">
        <v>1.2207093713800001</v>
      </c>
      <c r="L8" s="75">
        <v>0.30282615311000005</v>
      </c>
      <c r="M8" s="63">
        <f t="shared" si="0"/>
        <v>1.5419655993721415</v>
      </c>
      <c r="N8" s="63">
        <f t="shared" si="1"/>
        <v>0.80605950179284402</v>
      </c>
    </row>
    <row r="9" spans="1:16" x14ac:dyDescent="0.25">
      <c r="A9" s="173">
        <v>213</v>
      </c>
      <c r="B9" s="112" t="s">
        <v>6</v>
      </c>
      <c r="C9" s="60">
        <v>0.91300000000000003</v>
      </c>
      <c r="D9" s="60">
        <v>0.90600000000000003</v>
      </c>
      <c r="E9" s="60">
        <v>0.90300000000000002</v>
      </c>
      <c r="F9" s="61">
        <v>0.90149955065999909</v>
      </c>
      <c r="G9" s="60">
        <v>0.90119996963000015</v>
      </c>
      <c r="H9" s="60">
        <v>0.90392194621999999</v>
      </c>
      <c r="I9" s="62">
        <v>0.91361291622000018</v>
      </c>
      <c r="J9" s="62">
        <v>0.91395232530999992</v>
      </c>
      <c r="K9" s="62">
        <v>0.90588900052000021</v>
      </c>
      <c r="L9" s="75">
        <v>0.17441818591</v>
      </c>
      <c r="M9" s="63">
        <f t="shared" si="0"/>
        <v>-0.88224785546278106</v>
      </c>
      <c r="N9" s="63">
        <f t="shared" si="1"/>
        <v>-1.7503202250912508E-3</v>
      </c>
    </row>
    <row r="10" spans="1:16" x14ac:dyDescent="0.25">
      <c r="A10" s="173">
        <v>214</v>
      </c>
      <c r="B10" s="112" t="s">
        <v>7</v>
      </c>
      <c r="C10" s="60">
        <v>1.181</v>
      </c>
      <c r="D10" s="60">
        <v>1.177</v>
      </c>
      <c r="E10" s="60">
        <v>1.1759999999999999</v>
      </c>
      <c r="F10" s="61">
        <v>1.1659999999999999</v>
      </c>
      <c r="G10" s="60">
        <v>1.1621306344600004</v>
      </c>
      <c r="H10" s="60">
        <v>1.15916947935</v>
      </c>
      <c r="I10" s="62">
        <v>1.1568135851199997</v>
      </c>
      <c r="J10" s="62">
        <v>1.1497810858800002</v>
      </c>
      <c r="K10" s="62">
        <v>1.2248348021299997</v>
      </c>
      <c r="L10" s="75">
        <v>8.715971086999999E-2</v>
      </c>
      <c r="M10" s="63">
        <f t="shared" si="0"/>
        <v>6.5276527133472761</v>
      </c>
      <c r="N10" s="63">
        <f t="shared" si="1"/>
        <v>0.5707246230026497</v>
      </c>
    </row>
    <row r="11" spans="1:16" x14ac:dyDescent="0.25">
      <c r="A11" s="173">
        <v>215</v>
      </c>
      <c r="B11" s="112" t="s">
        <v>8</v>
      </c>
      <c r="C11" s="60">
        <v>9.4969999999999999</v>
      </c>
      <c r="D11" s="60">
        <v>9.5969999999999995</v>
      </c>
      <c r="E11" s="60">
        <v>9.3569999999999993</v>
      </c>
      <c r="F11" s="61">
        <v>9.3520000000000003</v>
      </c>
      <c r="G11" s="60">
        <v>8.9681776421000095</v>
      </c>
      <c r="H11" s="60">
        <v>8.7811755041200001</v>
      </c>
      <c r="I11" s="62">
        <v>8.7495839183600097</v>
      </c>
      <c r="J11" s="62">
        <v>8.611683936760004</v>
      </c>
      <c r="K11" s="62">
        <v>8.0750539352300006</v>
      </c>
      <c r="L11" s="75">
        <v>2.2451275814900007</v>
      </c>
      <c r="M11" s="63">
        <f t="shared" si="0"/>
        <v>-6.2314177514032343</v>
      </c>
      <c r="N11" s="63">
        <f t="shared" si="1"/>
        <v>-2.4365534618252638</v>
      </c>
    </row>
    <row r="12" spans="1:16" x14ac:dyDescent="0.25">
      <c r="A12" s="173">
        <v>216</v>
      </c>
      <c r="B12" s="112" t="s">
        <v>9</v>
      </c>
      <c r="C12" s="60">
        <v>3.9049999999999998</v>
      </c>
      <c r="D12" s="60">
        <v>4.2640000000000002</v>
      </c>
      <c r="E12" s="60">
        <v>4.6909999999999998</v>
      </c>
      <c r="F12" s="61">
        <v>4.9009999999999998</v>
      </c>
      <c r="G12" s="60">
        <v>5.2362713170699973</v>
      </c>
      <c r="H12" s="60">
        <v>5.2719867422500002</v>
      </c>
      <c r="I12" s="62">
        <v>5.3907595179200039</v>
      </c>
      <c r="J12" s="62">
        <v>5.6280480258299983</v>
      </c>
      <c r="K12" s="62">
        <v>6.2692375549200055</v>
      </c>
      <c r="L12" s="75">
        <v>0.95374224382000006</v>
      </c>
      <c r="M12" s="63">
        <f t="shared" si="0"/>
        <v>11.392751556974279</v>
      </c>
      <c r="N12" s="63">
        <f t="shared" si="1"/>
        <v>5.6608093294843398</v>
      </c>
    </row>
    <row r="13" spans="1:16" x14ac:dyDescent="0.25">
      <c r="A13" s="173"/>
      <c r="B13" s="113" t="s">
        <v>10</v>
      </c>
      <c r="C13" s="64">
        <v>0</v>
      </c>
      <c r="D13" s="64">
        <v>0</v>
      </c>
      <c r="E13" s="64">
        <v>0</v>
      </c>
      <c r="F13" s="65">
        <v>0</v>
      </c>
      <c r="G13" s="64">
        <v>0</v>
      </c>
      <c r="H13" s="64">
        <v>0</v>
      </c>
      <c r="I13" s="66">
        <v>4.0871089399999996E-3</v>
      </c>
      <c r="J13" s="66">
        <v>5.7570289000000001E-4</v>
      </c>
      <c r="K13" s="66">
        <v>2.0402430000000002E-5</v>
      </c>
      <c r="L13" s="170">
        <v>0</v>
      </c>
      <c r="M13" s="67">
        <f t="shared" si="0"/>
        <v>-96.45608344957239</v>
      </c>
      <c r="N13" s="67" t="str">
        <f t="shared" si="1"/>
        <v>-</v>
      </c>
    </row>
    <row r="14" spans="1:16" x14ac:dyDescent="0.25">
      <c r="A14" s="173"/>
      <c r="B14" s="114" t="s">
        <v>11</v>
      </c>
      <c r="C14" s="68">
        <v>45.218000000000004</v>
      </c>
      <c r="D14" s="68">
        <v>46.055999999999997</v>
      </c>
      <c r="E14" s="68">
        <v>46.296999999999997</v>
      </c>
      <c r="F14" s="69">
        <v>47.103999999999999</v>
      </c>
      <c r="G14" s="68">
        <v>48.721461760049998</v>
      </c>
      <c r="H14" s="68">
        <v>49.776956359320003</v>
      </c>
      <c r="I14" s="70">
        <v>50.741411433989995</v>
      </c>
      <c r="J14" s="70">
        <v>51.230596415999962</v>
      </c>
      <c r="K14" s="70">
        <f>SUM(K15:K25)-K15</f>
        <v>51.867085473799946</v>
      </c>
      <c r="L14" s="171">
        <f>SUM(L15:L25)-L15</f>
        <v>9.2152594027700019</v>
      </c>
      <c r="M14" s="71">
        <f t="shared" si="0"/>
        <v>1.2424002497093634</v>
      </c>
      <c r="N14" s="71">
        <f t="shared" si="1"/>
        <v>1.7120090220873019</v>
      </c>
      <c r="P14" s="72"/>
    </row>
    <row r="15" spans="1:16" x14ac:dyDescent="0.25">
      <c r="A15" s="173"/>
      <c r="B15" s="112" t="s">
        <v>12</v>
      </c>
      <c r="C15" s="60">
        <v>33.448999999999998</v>
      </c>
      <c r="D15" s="60">
        <v>34.244999999999997</v>
      </c>
      <c r="E15" s="60">
        <v>34.845999999999997</v>
      </c>
      <c r="F15" s="61">
        <v>35.915999999999997</v>
      </c>
      <c r="G15" s="60">
        <v>37.579319332529998</v>
      </c>
      <c r="H15" s="60">
        <v>38.647227762609994</v>
      </c>
      <c r="I15" s="62">
        <f>SUM(I16:I19)</f>
        <v>39.620526911589998</v>
      </c>
      <c r="J15" s="62">
        <v>40.086027941649981</v>
      </c>
      <c r="K15" s="62">
        <v>40.540902035309955</v>
      </c>
      <c r="L15" s="75">
        <v>7.8284338476799995</v>
      </c>
      <c r="M15" s="63">
        <f t="shared" si="0"/>
        <v>1.1347447402922928</v>
      </c>
      <c r="N15" s="63">
        <f t="shared" si="1"/>
        <v>2.4403116408781234</v>
      </c>
    </row>
    <row r="16" spans="1:16" x14ac:dyDescent="0.25">
      <c r="A16" s="173">
        <v>221</v>
      </c>
      <c r="B16" s="115" t="s">
        <v>13</v>
      </c>
      <c r="C16" s="73">
        <v>24.535</v>
      </c>
      <c r="D16" s="73">
        <v>24.933</v>
      </c>
      <c r="E16" s="73">
        <v>25.427</v>
      </c>
      <c r="F16" s="74">
        <v>25.927</v>
      </c>
      <c r="G16" s="73">
        <v>26.809930451780001</v>
      </c>
      <c r="H16" s="73">
        <v>27.909468892389999</v>
      </c>
      <c r="I16" s="75">
        <v>29.062797659479997</v>
      </c>
      <c r="J16" s="75">
        <v>29.443281359619984</v>
      </c>
      <c r="K16" s="62">
        <v>29.840201058749965</v>
      </c>
      <c r="L16" s="75">
        <v>0.62598288676000002</v>
      </c>
      <c r="M16" s="76">
        <f t="shared" si="0"/>
        <v>1.3480824174520789</v>
      </c>
      <c r="N16" s="76">
        <f t="shared" si="1"/>
        <v>2.5998542894534626</v>
      </c>
    </row>
    <row r="17" spans="1:14" x14ac:dyDescent="0.25">
      <c r="A17" s="173">
        <v>222</v>
      </c>
      <c r="B17" s="115" t="s">
        <v>14</v>
      </c>
      <c r="C17" s="73">
        <v>7.8959999999999999</v>
      </c>
      <c r="D17" s="73">
        <v>8.2379999999999995</v>
      </c>
      <c r="E17" s="73">
        <v>8.3239999999999998</v>
      </c>
      <c r="F17" s="74">
        <v>8.6120000000000001</v>
      </c>
      <c r="G17" s="73">
        <v>9.2046896072299997</v>
      </c>
      <c r="H17" s="73">
        <v>9.4062153694300008</v>
      </c>
      <c r="I17" s="75">
        <v>9.2959027391400024</v>
      </c>
      <c r="J17" s="75">
        <v>9.2562036360000004</v>
      </c>
      <c r="K17" s="62">
        <v>9.3642142996499924</v>
      </c>
      <c r="L17" s="75">
        <v>6.0591362289199999</v>
      </c>
      <c r="M17" s="76">
        <f t="shared" si="0"/>
        <v>1.1669002530357853</v>
      </c>
      <c r="N17" s="76">
        <f t="shared" si="1"/>
        <v>1.8473976499500777</v>
      </c>
    </row>
    <row r="18" spans="1:14" x14ac:dyDescent="0.25">
      <c r="A18" s="173">
        <v>225</v>
      </c>
      <c r="B18" s="115" t="s">
        <v>15</v>
      </c>
      <c r="C18" s="73">
        <v>1.018</v>
      </c>
      <c r="D18" s="73">
        <v>1.0740000000000001</v>
      </c>
      <c r="E18" s="73">
        <v>1.095</v>
      </c>
      <c r="F18" s="74">
        <v>1.1399999999999999</v>
      </c>
      <c r="G18" s="73">
        <v>1.18833842758</v>
      </c>
      <c r="H18" s="73">
        <v>1.3315406958</v>
      </c>
      <c r="I18" s="75">
        <v>1.2618214693699998</v>
      </c>
      <c r="J18" s="75">
        <v>1.38649219578</v>
      </c>
      <c r="K18" s="62">
        <v>1.3368317324500001</v>
      </c>
      <c r="L18" s="75">
        <v>1.1433147319999999</v>
      </c>
      <c r="M18" s="76">
        <f t="shared" si="0"/>
        <v>-3.5817340682586685</v>
      </c>
      <c r="N18" s="76">
        <f t="shared" si="1"/>
        <v>3.1767350053355736</v>
      </c>
    </row>
    <row r="19" spans="1:14" x14ac:dyDescent="0.25">
      <c r="A19" s="173">
        <v>220</v>
      </c>
      <c r="B19" s="115" t="s">
        <v>16</v>
      </c>
      <c r="C19" s="73">
        <v>0</v>
      </c>
      <c r="D19" s="73">
        <v>0</v>
      </c>
      <c r="E19" s="73">
        <v>0</v>
      </c>
      <c r="F19" s="74">
        <v>0.23699999999999999</v>
      </c>
      <c r="G19" s="73">
        <v>0.37636084594000002</v>
      </c>
      <c r="H19" s="73">
        <v>2.80499E-6</v>
      </c>
      <c r="I19" s="75">
        <v>5.0436000000000003E-6</v>
      </c>
      <c r="J19" s="75">
        <v>5.0750249999999997E-5</v>
      </c>
      <c r="K19" s="62">
        <v>-3.4505553999999999E-4</v>
      </c>
      <c r="L19" s="75">
        <v>0</v>
      </c>
      <c r="M19" s="190" t="s">
        <v>36</v>
      </c>
      <c r="N19" s="76" t="str">
        <f t="shared" si="1"/>
        <v>-</v>
      </c>
    </row>
    <row r="20" spans="1:14" x14ac:dyDescent="0.25">
      <c r="A20" s="173">
        <v>223</v>
      </c>
      <c r="B20" s="112" t="s">
        <v>17</v>
      </c>
      <c r="C20" s="60">
        <v>0.36299999999999999</v>
      </c>
      <c r="D20" s="60">
        <v>0.36</v>
      </c>
      <c r="E20" s="60">
        <v>0.35299999999999998</v>
      </c>
      <c r="F20" s="61">
        <v>0.35099999999999998</v>
      </c>
      <c r="G20" s="60">
        <v>0.34738818298999996</v>
      </c>
      <c r="H20" s="60">
        <v>0.34806333551000002</v>
      </c>
      <c r="I20" s="62">
        <v>0.35475710234999991</v>
      </c>
      <c r="J20" s="62">
        <v>0.35779076907999996</v>
      </c>
      <c r="K20" s="62">
        <v>0.36143964812000001</v>
      </c>
      <c r="L20" s="75">
        <v>5.1684967049999996E-2</v>
      </c>
      <c r="M20" s="63">
        <f t="shared" ref="M20:M36" si="2">IF(ISERROR(K20/J20),"-",100*(K20/J20-1))</f>
        <v>1.0198359922427791</v>
      </c>
      <c r="N20" s="63">
        <f t="shared" si="1"/>
        <v>5.7031224033687877E-2</v>
      </c>
    </row>
    <row r="21" spans="1:14" x14ac:dyDescent="0.25">
      <c r="A21" s="173">
        <v>224</v>
      </c>
      <c r="B21" s="112" t="s">
        <v>18</v>
      </c>
      <c r="C21" s="60">
        <v>0.27500000000000002</v>
      </c>
      <c r="D21" s="60">
        <v>0.318</v>
      </c>
      <c r="E21" s="60">
        <v>0.29899999999999999</v>
      </c>
      <c r="F21" s="61">
        <v>0.32300000000000001</v>
      </c>
      <c r="G21" s="60">
        <v>0.31036178879999993</v>
      </c>
      <c r="H21" s="60">
        <v>0.29994180171000001</v>
      </c>
      <c r="I21" s="62">
        <v>0.28647170923999993</v>
      </c>
      <c r="J21" s="62">
        <v>0.25566082730000006</v>
      </c>
      <c r="K21" s="62">
        <v>0.24299076268</v>
      </c>
      <c r="L21" s="75">
        <v>0.20345960354999998</v>
      </c>
      <c r="M21" s="63">
        <f t="shared" si="2"/>
        <v>-4.9558099118300341</v>
      </c>
      <c r="N21" s="63">
        <f t="shared" si="1"/>
        <v>-3.7703404815692565</v>
      </c>
    </row>
    <row r="22" spans="1:14" x14ac:dyDescent="0.25">
      <c r="A22" s="173">
        <v>226</v>
      </c>
      <c r="B22" s="112" t="s">
        <v>19</v>
      </c>
      <c r="C22" s="60">
        <v>1.036</v>
      </c>
      <c r="D22" s="60">
        <v>1.3120000000000001</v>
      </c>
      <c r="E22" s="60">
        <v>1.4750000000000001</v>
      </c>
      <c r="F22" s="61">
        <v>1.41</v>
      </c>
      <c r="G22" s="60">
        <v>1.4582016542100005</v>
      </c>
      <c r="H22" s="60">
        <v>1.4691939785399999</v>
      </c>
      <c r="I22" s="62">
        <v>1.4901537157499996</v>
      </c>
      <c r="J22" s="62">
        <v>1.4765888738400004</v>
      </c>
      <c r="K22" s="62">
        <v>1.5109081089400007</v>
      </c>
      <c r="L22" s="75">
        <v>4.0527869629999998E-2</v>
      </c>
      <c r="M22" s="63">
        <f t="shared" si="2"/>
        <v>2.3242241430920574</v>
      </c>
      <c r="N22" s="63">
        <f t="shared" si="1"/>
        <v>2.0370150119847441</v>
      </c>
    </row>
    <row r="23" spans="1:14" x14ac:dyDescent="0.25">
      <c r="A23" s="173">
        <v>227</v>
      </c>
      <c r="B23" s="112" t="s">
        <v>20</v>
      </c>
      <c r="C23" s="60">
        <v>6.0309999999999997</v>
      </c>
      <c r="D23" s="60">
        <v>5.9039999999999999</v>
      </c>
      <c r="E23" s="60">
        <v>5.5609999999999999</v>
      </c>
      <c r="F23" s="61">
        <v>5.4160000000000004</v>
      </c>
      <c r="G23" s="60">
        <v>5.2705202587899951</v>
      </c>
      <c r="H23" s="60">
        <v>5.2634804094499996</v>
      </c>
      <c r="I23" s="62">
        <v>5.2872165064600001</v>
      </c>
      <c r="J23" s="62">
        <v>5.3127277718400006</v>
      </c>
      <c r="K23" s="62">
        <v>5.3972732519300024</v>
      </c>
      <c r="L23" s="75">
        <v>0.63775826506000011</v>
      </c>
      <c r="M23" s="63">
        <f t="shared" si="2"/>
        <v>1.5913761013341077</v>
      </c>
      <c r="N23" s="63">
        <f t="shared" si="1"/>
        <v>-1.273763996141597</v>
      </c>
    </row>
    <row r="24" spans="1:14" x14ac:dyDescent="0.25">
      <c r="A24" s="173">
        <v>228</v>
      </c>
      <c r="B24" s="112" t="s">
        <v>21</v>
      </c>
      <c r="C24" s="60">
        <v>3.367</v>
      </c>
      <c r="D24" s="60">
        <v>3.286</v>
      </c>
      <c r="E24" s="60">
        <v>3.1520000000000001</v>
      </c>
      <c r="F24" s="61">
        <v>3.0739999999999998</v>
      </c>
      <c r="G24" s="60">
        <v>3.130140218750002</v>
      </c>
      <c r="H24" s="60">
        <v>3.1152956924900002</v>
      </c>
      <c r="I24" s="62">
        <v>3.052731996800004</v>
      </c>
      <c r="J24" s="62">
        <v>3.0743979934600016</v>
      </c>
      <c r="K24" s="62">
        <v>3.1185307195799985</v>
      </c>
      <c r="L24" s="75">
        <v>0.37671769165000007</v>
      </c>
      <c r="M24" s="63">
        <f t="shared" si="2"/>
        <v>1.4354916381638994</v>
      </c>
      <c r="N24" s="63">
        <f t="shared" si="1"/>
        <v>-0.74448703370051383</v>
      </c>
    </row>
    <row r="25" spans="1:14" x14ac:dyDescent="0.25">
      <c r="A25" s="173">
        <v>229</v>
      </c>
      <c r="B25" s="112" t="s">
        <v>22</v>
      </c>
      <c r="C25" s="60">
        <v>0.69699999999999995</v>
      </c>
      <c r="D25" s="60">
        <v>0.63100000000000001</v>
      </c>
      <c r="E25" s="60">
        <v>0.61099999999999999</v>
      </c>
      <c r="F25" s="61">
        <v>0.61399999999999999</v>
      </c>
      <c r="G25" s="60">
        <v>0.6255303239800003</v>
      </c>
      <c r="H25" s="60">
        <v>0.63375337900999995</v>
      </c>
      <c r="I25" s="62">
        <v>0.6495534918000001</v>
      </c>
      <c r="J25" s="62">
        <v>0.66740223882999994</v>
      </c>
      <c r="K25" s="62">
        <v>0.69504094723999943</v>
      </c>
      <c r="L25" s="75">
        <v>7.6677158150000008E-2</v>
      </c>
      <c r="M25" s="63">
        <f t="shared" si="2"/>
        <v>4.1412369935186266</v>
      </c>
      <c r="N25" s="63">
        <f t="shared" si="1"/>
        <v>1.3905059568488864</v>
      </c>
    </row>
    <row r="26" spans="1:14" x14ac:dyDescent="0.25">
      <c r="A26" s="173"/>
      <c r="B26" s="111" t="s">
        <v>23</v>
      </c>
      <c r="C26" s="56">
        <v>1.286</v>
      </c>
      <c r="D26" s="56">
        <v>0.995</v>
      </c>
      <c r="E26" s="56">
        <v>1.008</v>
      </c>
      <c r="F26" s="57">
        <v>0.998</v>
      </c>
      <c r="G26" s="56">
        <v>0.75461341152000028</v>
      </c>
      <c r="H26" s="56">
        <v>0.77043197056000001</v>
      </c>
      <c r="I26" s="58">
        <v>0.75759227825000008</v>
      </c>
      <c r="J26" s="58">
        <v>0.75958589956</v>
      </c>
      <c r="K26" s="58">
        <f>SUM(K27:K35)</f>
        <v>0.73445965843999972</v>
      </c>
      <c r="L26" s="169">
        <f>SUM(L27:L35)</f>
        <v>0.30937947662000004</v>
      </c>
      <c r="M26" s="59">
        <f t="shared" si="2"/>
        <v>-3.3078867228255482</v>
      </c>
      <c r="N26" s="59">
        <f t="shared" si="1"/>
        <v>-4.2445388305719529</v>
      </c>
    </row>
    <row r="27" spans="1:14" x14ac:dyDescent="0.25">
      <c r="A27" s="173">
        <v>231</v>
      </c>
      <c r="B27" s="112" t="s">
        <v>24</v>
      </c>
      <c r="C27" s="60">
        <v>0.104</v>
      </c>
      <c r="D27" s="60">
        <v>0.109</v>
      </c>
      <c r="E27" s="60">
        <v>0.10100000000000001</v>
      </c>
      <c r="F27" s="61">
        <v>0.10199999999999999</v>
      </c>
      <c r="G27" s="60">
        <v>9.9544598039999974E-2</v>
      </c>
      <c r="H27" s="60">
        <v>0.10271647615</v>
      </c>
      <c r="I27" s="62">
        <v>0.10035728702000009</v>
      </c>
      <c r="J27" s="62">
        <v>9.970318652999996E-2</v>
      </c>
      <c r="K27" s="62">
        <v>9.6518997259999961E-2</v>
      </c>
      <c r="L27" s="75">
        <v>1.9325270360000004E-2</v>
      </c>
      <c r="M27" s="63">
        <f t="shared" si="2"/>
        <v>-3.1936685083198357</v>
      </c>
      <c r="N27" s="63">
        <f t="shared" si="1"/>
        <v>-1.722254266246892</v>
      </c>
    </row>
    <row r="28" spans="1:14" x14ac:dyDescent="0.25">
      <c r="A28" s="173">
        <v>232</v>
      </c>
      <c r="B28" s="112" t="s">
        <v>25</v>
      </c>
      <c r="C28" s="60">
        <v>8.1000000000000003E-2</v>
      </c>
      <c r="D28" s="60">
        <v>7.9000000000000001E-2</v>
      </c>
      <c r="E28" s="60">
        <v>7.6999999999999999E-2</v>
      </c>
      <c r="F28" s="61">
        <v>8.3000000000000004E-2</v>
      </c>
      <c r="G28" s="60">
        <v>8.1961725149999998E-2</v>
      </c>
      <c r="H28" s="60">
        <v>8.2794695459999998E-2</v>
      </c>
      <c r="I28" s="62">
        <v>8.6162114469999995E-2</v>
      </c>
      <c r="J28" s="62">
        <v>8.4745182709999964E-2</v>
      </c>
      <c r="K28" s="62">
        <v>7.8785829629999971E-2</v>
      </c>
      <c r="L28" s="75">
        <v>8.4409868199999995E-3</v>
      </c>
      <c r="M28" s="63">
        <f t="shared" si="2"/>
        <v>-7.0320847621428095</v>
      </c>
      <c r="N28" s="63">
        <f t="shared" si="1"/>
        <v>-3.877389247498586E-2</v>
      </c>
    </row>
    <row r="29" spans="1:14" x14ac:dyDescent="0.25">
      <c r="A29" s="173">
        <v>233</v>
      </c>
      <c r="B29" s="112" t="s">
        <v>26</v>
      </c>
      <c r="C29" s="60">
        <v>5.0999999999999997E-2</v>
      </c>
      <c r="D29" s="60">
        <v>4.7E-2</v>
      </c>
      <c r="E29" s="60">
        <v>4.7E-2</v>
      </c>
      <c r="F29" s="61">
        <v>4.2999999999999997E-2</v>
      </c>
      <c r="G29" s="60">
        <v>4.3950862940000023E-2</v>
      </c>
      <c r="H29" s="60">
        <v>4.0063272499999997E-2</v>
      </c>
      <c r="I29" s="62">
        <v>3.8692498029999987E-2</v>
      </c>
      <c r="J29" s="62">
        <v>3.7104310529999997E-2</v>
      </c>
      <c r="K29" s="62">
        <v>2.2671819049999997E-2</v>
      </c>
      <c r="L29" s="75">
        <v>3.1130220599999998E-3</v>
      </c>
      <c r="M29" s="63">
        <f t="shared" si="2"/>
        <v>-38.897074959338966</v>
      </c>
      <c r="N29" s="63">
        <f t="shared" si="1"/>
        <v>-9.8906645178108867</v>
      </c>
    </row>
    <row r="30" spans="1:14" x14ac:dyDescent="0.25">
      <c r="A30" s="173">
        <v>234</v>
      </c>
      <c r="B30" s="112" t="s">
        <v>27</v>
      </c>
      <c r="C30" s="60">
        <v>5.8000000000000003E-2</v>
      </c>
      <c r="D30" s="60">
        <v>6.4000000000000001E-2</v>
      </c>
      <c r="E30" s="60">
        <v>6.5000000000000002E-2</v>
      </c>
      <c r="F30" s="61">
        <v>6.3E-2</v>
      </c>
      <c r="G30" s="60">
        <v>6.5999128939999999E-2</v>
      </c>
      <c r="H30" s="60">
        <v>6.7134936990000005E-2</v>
      </c>
      <c r="I30" s="62">
        <v>6.6161383170000004E-2</v>
      </c>
      <c r="J30" s="62">
        <v>6.4475617980000011E-2</v>
      </c>
      <c r="K30" s="62">
        <v>6.1028929400000008E-2</v>
      </c>
      <c r="L30" s="75">
        <v>5.8325400130000003E-2</v>
      </c>
      <c r="M30" s="63">
        <f t="shared" si="2"/>
        <v>-5.3457239930125962</v>
      </c>
      <c r="N30" s="63">
        <f t="shared" si="1"/>
        <v>-0.67677207184647648</v>
      </c>
    </row>
    <row r="31" spans="1:14" hidden="1" x14ac:dyDescent="0.25">
      <c r="A31" s="173"/>
      <c r="B31" s="115" t="s">
        <v>47</v>
      </c>
      <c r="C31" s="73">
        <v>0</v>
      </c>
      <c r="D31" s="73" t="s">
        <v>28</v>
      </c>
      <c r="E31" s="73">
        <v>0</v>
      </c>
      <c r="F31" s="74">
        <v>0</v>
      </c>
      <c r="G31" s="73">
        <v>0</v>
      </c>
      <c r="H31" s="73">
        <v>0</v>
      </c>
      <c r="I31" s="75">
        <v>0</v>
      </c>
      <c r="J31" s="75"/>
      <c r="K31" s="62"/>
      <c r="L31" s="75"/>
      <c r="M31" s="76" t="str">
        <f t="shared" si="2"/>
        <v>-</v>
      </c>
      <c r="N31" s="76" t="str">
        <f t="shared" si="1"/>
        <v>-</v>
      </c>
    </row>
    <row r="32" spans="1:14" x14ac:dyDescent="0.25">
      <c r="A32" s="173"/>
      <c r="B32" s="112" t="s">
        <v>29</v>
      </c>
      <c r="C32" s="60">
        <v>0.26200000000000001</v>
      </c>
      <c r="D32" s="60">
        <v>0.252</v>
      </c>
      <c r="E32" s="60">
        <v>0.24199999999999999</v>
      </c>
      <c r="F32" s="61">
        <v>0.24</v>
      </c>
      <c r="G32" s="60" t="s">
        <v>30</v>
      </c>
      <c r="H32" s="60" t="s">
        <v>30</v>
      </c>
      <c r="I32" s="62" t="s">
        <v>30</v>
      </c>
      <c r="J32" s="75" t="s">
        <v>30</v>
      </c>
      <c r="K32" s="75" t="s">
        <v>30</v>
      </c>
      <c r="L32" s="75" t="s">
        <v>30</v>
      </c>
      <c r="M32" s="63" t="str">
        <f t="shared" si="2"/>
        <v>-</v>
      </c>
      <c r="N32" s="63" t="str">
        <f t="shared" si="1"/>
        <v>-</v>
      </c>
    </row>
    <row r="33" spans="1:14" x14ac:dyDescent="0.25">
      <c r="A33" s="173">
        <v>236</v>
      </c>
      <c r="B33" s="112" t="s">
        <v>31</v>
      </c>
      <c r="C33" s="60">
        <v>0.3</v>
      </c>
      <c r="D33" s="60">
        <v>0.31</v>
      </c>
      <c r="E33" s="60">
        <v>0.34100000000000003</v>
      </c>
      <c r="F33" s="61">
        <v>0.34200000000000003</v>
      </c>
      <c r="G33" s="60">
        <v>0.33615375745000015</v>
      </c>
      <c r="H33" s="60">
        <v>0.34413217024999998</v>
      </c>
      <c r="I33" s="62">
        <v>0.33603462710000004</v>
      </c>
      <c r="J33" s="62">
        <v>0.34284768057000004</v>
      </c>
      <c r="K33" s="62">
        <v>0.34254230212999998</v>
      </c>
      <c r="L33" s="75">
        <v>0.15543714394000002</v>
      </c>
      <c r="M33" s="63">
        <f t="shared" si="2"/>
        <v>-8.9071169882892764E-2</v>
      </c>
      <c r="N33" s="63">
        <f t="shared" si="1"/>
        <v>1.4362573613994511</v>
      </c>
    </row>
    <row r="34" spans="1:14" x14ac:dyDescent="0.25">
      <c r="A34" s="173">
        <v>238</v>
      </c>
      <c r="B34" s="112" t="s">
        <v>32</v>
      </c>
      <c r="C34" s="60">
        <v>0.13500000000000001</v>
      </c>
      <c r="D34" s="60">
        <v>0.121</v>
      </c>
      <c r="E34" s="60">
        <v>0.11799999999999999</v>
      </c>
      <c r="F34" s="61">
        <v>0.121</v>
      </c>
      <c r="G34" s="60">
        <v>0.12263292222999995</v>
      </c>
      <c r="H34" s="60">
        <v>0.11448593824</v>
      </c>
      <c r="I34" s="62">
        <v>0.11387178487999998</v>
      </c>
      <c r="J34" s="62">
        <v>0.11193891903999995</v>
      </c>
      <c r="K34" s="62">
        <v>0.11372936990999988</v>
      </c>
      <c r="L34" s="75">
        <v>6.3483405659999992E-2</v>
      </c>
      <c r="M34" s="63">
        <f t="shared" si="2"/>
        <v>1.5994891547596035</v>
      </c>
      <c r="N34" s="63">
        <f t="shared" si="1"/>
        <v>-0.88136256456035067</v>
      </c>
    </row>
    <row r="35" spans="1:14" x14ac:dyDescent="0.25">
      <c r="A35" s="173" t="s">
        <v>170</v>
      </c>
      <c r="B35" s="113" t="s">
        <v>33</v>
      </c>
      <c r="C35" s="64">
        <v>0.29399999999999998</v>
      </c>
      <c r="D35" s="64">
        <v>1.0999999999999999E-2</v>
      </c>
      <c r="E35" s="64">
        <v>1.7000000000000001E-2</v>
      </c>
      <c r="F35" s="65">
        <v>4.0000000000000001E-3</v>
      </c>
      <c r="G35" s="64">
        <v>4.3704167699999998E-3</v>
      </c>
      <c r="H35" s="64">
        <v>1.9104480970000001E-2</v>
      </c>
      <c r="I35" s="66">
        <v>1.6312583579999998E-2</v>
      </c>
      <c r="J35" s="66">
        <v>1.8771002200000005E-2</v>
      </c>
      <c r="K35" s="66">
        <v>1.9182411060000005E-2</v>
      </c>
      <c r="L35" s="170">
        <v>1.25424765E-3</v>
      </c>
      <c r="M35" s="67">
        <f t="shared" si="2"/>
        <v>2.1917255968357363</v>
      </c>
      <c r="N35" s="67">
        <f t="shared" si="1"/>
        <v>8.2683457460258847</v>
      </c>
    </row>
    <row r="36" spans="1:14" x14ac:dyDescent="0.25">
      <c r="A36" s="173"/>
      <c r="B36" s="116" t="s">
        <v>34</v>
      </c>
      <c r="C36" s="68">
        <v>119.58</v>
      </c>
      <c r="D36" s="68">
        <v>119.211</v>
      </c>
      <c r="E36" s="68">
        <v>117.80699999999999</v>
      </c>
      <c r="F36" s="69">
        <v>117.709</v>
      </c>
      <c r="G36" s="68">
        <v>118.94553703741998</v>
      </c>
      <c r="H36" s="68">
        <v>119.59652372385</v>
      </c>
      <c r="I36" s="70">
        <v>120.76538317658002</v>
      </c>
      <c r="J36" s="70">
        <v>121.56878820933997</v>
      </c>
      <c r="K36" s="70" t="e">
        <f>K5+K14+K26</f>
        <v>#REF!</v>
      </c>
      <c r="L36" s="171" t="e">
        <f>L5+L14+L26</f>
        <v>#REF!</v>
      </c>
      <c r="M36" s="71" t="str">
        <f t="shared" si="2"/>
        <v>-</v>
      </c>
      <c r="N36" s="71" t="str">
        <f t="shared" si="1"/>
        <v>-</v>
      </c>
    </row>
    <row r="37" spans="1:14" x14ac:dyDescent="0.25">
      <c r="A37" s="173"/>
      <c r="B37" s="117" t="s">
        <v>35</v>
      </c>
      <c r="C37" s="56"/>
      <c r="D37" s="56"/>
      <c r="E37" s="56"/>
      <c r="F37" s="57"/>
      <c r="G37" s="56"/>
      <c r="H37" s="56"/>
      <c r="I37" s="58"/>
      <c r="J37" s="58"/>
      <c r="K37" s="58"/>
      <c r="L37" s="169"/>
      <c r="M37" s="59"/>
      <c r="N37" s="59"/>
    </row>
    <row r="38" spans="1:14" x14ac:dyDescent="0.25">
      <c r="A38" s="173"/>
      <c r="B38" s="118" t="s">
        <v>48</v>
      </c>
      <c r="C38" s="64">
        <v>43.393999999999998</v>
      </c>
      <c r="D38" s="64">
        <v>45.164999999999999</v>
      </c>
      <c r="E38" s="64">
        <v>46.764000000000003</v>
      </c>
      <c r="F38" s="65">
        <v>50.29</v>
      </c>
      <c r="G38" s="64">
        <v>51.999924217</v>
      </c>
      <c r="H38" s="64">
        <v>53.240309652000001</v>
      </c>
      <c r="I38" s="66">
        <v>54.055256378499998</v>
      </c>
      <c r="J38" s="66">
        <v>54.535947055999998</v>
      </c>
      <c r="K38" s="66">
        <f>53.156+1.897</f>
        <v>55.052999999999997</v>
      </c>
      <c r="L38" s="170"/>
      <c r="M38" s="67">
        <f>IF(ISERROR(K38/J38),"-",100*(K38/J38-1))</f>
        <v>0.94809565417295349</v>
      </c>
      <c r="N38" s="67">
        <f>IF(ISERROR(K38/D38),"-",100*(POWER(K38/D38,1/7)-1))</f>
        <v>2.8685719231762219</v>
      </c>
    </row>
    <row r="39" spans="1:14" x14ac:dyDescent="0.2">
      <c r="A39" s="173"/>
      <c r="B39" s="119" t="s">
        <v>49</v>
      </c>
      <c r="C39" s="56">
        <v>278.23426300666</v>
      </c>
      <c r="D39" s="56">
        <v>290.911</v>
      </c>
      <c r="E39" s="56">
        <v>322.75299999999999</v>
      </c>
      <c r="F39" s="57">
        <v>291.25099999999998</v>
      </c>
      <c r="G39" s="56">
        <v>299.53552934940001</v>
      </c>
      <c r="H39" s="56">
        <v>298.64805580642002</v>
      </c>
      <c r="I39" s="58">
        <v>292.00259731492997</v>
      </c>
      <c r="J39" s="6">
        <v>301.57378820933991</v>
      </c>
      <c r="K39" s="7">
        <v>314.38405750521002</v>
      </c>
      <c r="L39" s="169"/>
      <c r="M39" s="59">
        <f>IF(ISERROR(K39/J39),"-",100*(K39/J39-1))</f>
        <v>4.2478059422650372</v>
      </c>
      <c r="N39" s="59">
        <f>IF(ISERROR(K39/D39),"-",100*(POWER(K39/D39,1/7)-1))</f>
        <v>1.1147095724666878</v>
      </c>
    </row>
    <row r="40" spans="1:14" ht="22.5" x14ac:dyDescent="0.25">
      <c r="A40" s="173"/>
      <c r="B40" s="120" t="s">
        <v>37</v>
      </c>
      <c r="C40" s="121">
        <v>42.978171957613199</v>
      </c>
      <c r="D40" s="121">
        <v>40.978512328512842</v>
      </c>
      <c r="E40" s="121">
        <v>36.500667693251494</v>
      </c>
      <c r="F40" s="122">
        <v>40.414968532296889</v>
      </c>
      <c r="G40" s="121">
        <v>39.70999276639175</v>
      </c>
      <c r="H40" s="121">
        <v>40.045974316126461</v>
      </c>
      <c r="I40" s="123">
        <v>41.357640064527374</v>
      </c>
      <c r="J40" s="123">
        <f>J36/J39*100</f>
        <v>40.311457083581814</v>
      </c>
      <c r="K40" s="123" t="e">
        <f>K36/K39*100</f>
        <v>#REF!</v>
      </c>
      <c r="L40" s="172"/>
      <c r="M40" s="124" t="str">
        <f>IF(ISERROR(K40/J40),"-",100*(K40/J40-1))</f>
        <v>-</v>
      </c>
      <c r="N40" s="124" t="str">
        <f>IF(ISERROR(K40/D40),"-",100*(POWER(K40/D40,1/7)-1))</f>
        <v>-</v>
      </c>
    </row>
    <row r="41" spans="1:14" x14ac:dyDescent="0.25">
      <c r="B41" s="691" t="s">
        <v>39</v>
      </c>
      <c r="C41" s="691"/>
      <c r="D41" s="691"/>
      <c r="E41" s="691"/>
      <c r="F41" s="691"/>
      <c r="G41" s="691"/>
      <c r="H41" s="691"/>
      <c r="I41" s="691"/>
      <c r="J41" s="691"/>
      <c r="K41" s="691"/>
      <c r="L41" s="691"/>
      <c r="M41" s="691"/>
      <c r="N41" s="691"/>
    </row>
    <row r="42" spans="1:14" x14ac:dyDescent="0.25">
      <c r="B42" s="689" t="s">
        <v>38</v>
      </c>
      <c r="C42" s="689"/>
      <c r="D42" s="689"/>
      <c r="E42" s="689"/>
      <c r="F42" s="689"/>
      <c r="G42" s="689"/>
      <c r="H42" s="689"/>
      <c r="I42" s="689"/>
      <c r="J42" s="689"/>
      <c r="K42" s="689"/>
      <c r="L42" s="689"/>
      <c r="M42" s="689"/>
      <c r="N42" s="689"/>
    </row>
    <row r="43" spans="1:14" x14ac:dyDescent="0.25">
      <c r="B43" s="689" t="s">
        <v>50</v>
      </c>
      <c r="C43" s="689"/>
      <c r="D43" s="689"/>
      <c r="E43" s="689"/>
      <c r="F43" s="689"/>
      <c r="G43" s="689"/>
      <c r="H43" s="689"/>
      <c r="I43" s="689"/>
      <c r="J43" s="689"/>
      <c r="K43" s="689"/>
      <c r="L43" s="689"/>
      <c r="M43" s="689"/>
      <c r="N43" s="689"/>
    </row>
    <row r="44" spans="1:14" ht="33.75" customHeight="1" x14ac:dyDescent="0.25">
      <c r="B44" s="692" t="s">
        <v>309</v>
      </c>
      <c r="C44" s="692"/>
      <c r="D44" s="692"/>
      <c r="E44" s="692"/>
      <c r="F44" s="692"/>
      <c r="G44" s="692"/>
      <c r="H44" s="692"/>
      <c r="I44" s="692"/>
      <c r="J44" s="692"/>
      <c r="K44" s="692"/>
      <c r="L44" s="692"/>
      <c r="M44" s="692"/>
      <c r="N44" s="692"/>
    </row>
    <row r="45" spans="1:14" ht="41.25" customHeight="1" x14ac:dyDescent="0.25">
      <c r="B45" s="692" t="s">
        <v>40</v>
      </c>
      <c r="C45" s="692"/>
      <c r="D45" s="692"/>
      <c r="E45" s="692"/>
      <c r="F45" s="692"/>
      <c r="G45" s="692"/>
      <c r="H45" s="692"/>
      <c r="I45" s="692"/>
      <c r="J45" s="692"/>
      <c r="K45" s="692"/>
      <c r="L45" s="692"/>
      <c r="M45" s="692"/>
      <c r="N45" s="692"/>
    </row>
    <row r="46" spans="1:14" x14ac:dyDescent="0.25">
      <c r="B46" s="689" t="s">
        <v>41</v>
      </c>
      <c r="C46" s="689"/>
      <c r="D46" s="689"/>
      <c r="E46" s="689"/>
      <c r="F46" s="689"/>
      <c r="G46" s="689"/>
      <c r="H46" s="689"/>
      <c r="I46" s="689"/>
      <c r="J46" s="689"/>
      <c r="K46" s="689"/>
      <c r="L46" s="689"/>
      <c r="M46" s="689"/>
      <c r="N46" s="689"/>
    </row>
    <row r="47" spans="1:14" x14ac:dyDescent="0.25">
      <c r="B47" s="692" t="s">
        <v>42</v>
      </c>
      <c r="C47" s="692"/>
      <c r="D47" s="692"/>
      <c r="E47" s="692"/>
      <c r="F47" s="692"/>
      <c r="G47" s="692"/>
      <c r="H47" s="692"/>
      <c r="I47" s="692"/>
      <c r="J47" s="692"/>
      <c r="K47" s="692"/>
      <c r="L47" s="692"/>
      <c r="M47" s="692"/>
      <c r="N47" s="692"/>
    </row>
    <row r="48" spans="1:14" ht="25.5" customHeight="1" x14ac:dyDescent="0.25">
      <c r="B48" s="690" t="s">
        <v>174</v>
      </c>
      <c r="C48" s="690"/>
      <c r="D48" s="690"/>
      <c r="E48" s="690"/>
      <c r="F48" s="690"/>
      <c r="G48" s="690"/>
      <c r="H48" s="690"/>
      <c r="I48" s="690"/>
      <c r="J48" s="690"/>
      <c r="K48" s="690"/>
      <c r="L48" s="690"/>
      <c r="M48" s="690"/>
      <c r="N48" s="690"/>
    </row>
    <row r="49" spans="2:14" x14ac:dyDescent="0.25">
      <c r="B49" s="689" t="s">
        <v>44</v>
      </c>
      <c r="C49" s="689"/>
      <c r="D49" s="689"/>
      <c r="E49" s="689"/>
      <c r="F49" s="689"/>
      <c r="G49" s="689"/>
      <c r="H49" s="689"/>
      <c r="I49" s="689"/>
      <c r="J49" s="689"/>
      <c r="K49" s="689"/>
      <c r="L49" s="689"/>
      <c r="M49" s="689"/>
      <c r="N49" s="689"/>
    </row>
    <row r="50" spans="2:14" x14ac:dyDescent="0.25">
      <c r="B50" s="689" t="s">
        <v>89</v>
      </c>
      <c r="C50" s="689"/>
      <c r="D50" s="689"/>
      <c r="E50" s="689"/>
      <c r="F50" s="689"/>
      <c r="G50" s="689"/>
      <c r="H50" s="689"/>
      <c r="I50" s="689"/>
      <c r="J50" s="689"/>
      <c r="K50" s="689"/>
      <c r="L50" s="689"/>
      <c r="M50" s="689"/>
      <c r="N50" s="689"/>
    </row>
    <row r="51" spans="2:14" x14ac:dyDescent="0.25">
      <c r="B51" s="687"/>
      <c r="C51" s="687"/>
      <c r="D51" s="687"/>
      <c r="E51" s="687"/>
      <c r="F51" s="687"/>
      <c r="G51" s="687"/>
      <c r="H51" s="687"/>
      <c r="I51" s="687"/>
    </row>
    <row r="52" spans="2:14" x14ac:dyDescent="0.25">
      <c r="B52" s="688"/>
      <c r="C52" s="687"/>
      <c r="D52" s="687"/>
      <c r="E52" s="687"/>
      <c r="F52" s="687"/>
      <c r="G52" s="687"/>
      <c r="H52" s="687"/>
      <c r="I52" s="687"/>
    </row>
    <row r="53" spans="2:14" x14ac:dyDescent="0.25">
      <c r="J53" s="185"/>
      <c r="K53" s="186"/>
      <c r="L53" s="187"/>
    </row>
    <row r="56" spans="2:14" x14ac:dyDescent="0.25">
      <c r="J56" s="178"/>
    </row>
    <row r="57" spans="2:14" x14ac:dyDescent="0.25">
      <c r="J57" s="178"/>
    </row>
    <row r="58" spans="2:14" x14ac:dyDescent="0.25">
      <c r="J58" s="179"/>
    </row>
    <row r="59" spans="2:14" x14ac:dyDescent="0.25">
      <c r="J59" s="72"/>
    </row>
    <row r="60" spans="2:14" x14ac:dyDescent="0.25">
      <c r="J60" s="179"/>
    </row>
  </sheetData>
  <mergeCells count="16">
    <mergeCell ref="B1:N1"/>
    <mergeCell ref="M3:M4"/>
    <mergeCell ref="N3:N4"/>
    <mergeCell ref="B51:I51"/>
    <mergeCell ref="B52:I52"/>
    <mergeCell ref="B50:N50"/>
    <mergeCell ref="B49:N49"/>
    <mergeCell ref="B48:N48"/>
    <mergeCell ref="B46:N46"/>
    <mergeCell ref="B41:N41"/>
    <mergeCell ref="B47:N47"/>
    <mergeCell ref="B45:N45"/>
    <mergeCell ref="B44:N44"/>
    <mergeCell ref="L3:L4"/>
    <mergeCell ref="B43:N43"/>
    <mergeCell ref="B42:N42"/>
  </mergeCell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XFD1048576"/>
    </sheetView>
  </sheetViews>
  <sheetFormatPr baseColWidth="10" defaultRowHeight="15" x14ac:dyDescent="0.25"/>
  <cols>
    <col min="1" max="16384" width="11.42578125" style="3"/>
  </cols>
  <sheetData>
    <row r="1" spans="1:1" x14ac:dyDescent="0.25">
      <c r="A1" s="3" t="s">
        <v>153</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I24" sqref="I24"/>
    </sheetView>
  </sheetViews>
  <sheetFormatPr baseColWidth="10" defaultRowHeight="15" x14ac:dyDescent="0.25"/>
  <cols>
    <col min="1" max="16384" width="11.42578125" style="3"/>
  </cols>
  <sheetData>
    <row r="1" spans="1:1" x14ac:dyDescent="0.25">
      <c r="A1" s="3" t="s">
        <v>147</v>
      </c>
    </row>
    <row r="2" spans="1:1" x14ac:dyDescent="0.25">
      <c r="A2" s="3" t="s">
        <v>45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F15" sqref="F15"/>
    </sheetView>
  </sheetViews>
  <sheetFormatPr baseColWidth="10" defaultRowHeight="15" x14ac:dyDescent="0.25"/>
  <cols>
    <col min="1" max="16384" width="11.42578125" style="3"/>
  </cols>
  <sheetData>
    <row r="1" spans="1:2" x14ac:dyDescent="0.25">
      <c r="A1" s="3" t="s">
        <v>146</v>
      </c>
    </row>
    <row r="2" spans="1:2" x14ac:dyDescent="0.25">
      <c r="A2" s="3" t="s">
        <v>138</v>
      </c>
    </row>
    <row r="3" spans="1:2" x14ac:dyDescent="0.25">
      <c r="A3" s="3" t="s">
        <v>139</v>
      </c>
    </row>
    <row r="4" spans="1:2" x14ac:dyDescent="0.25">
      <c r="B4" s="30" t="s">
        <v>163</v>
      </c>
    </row>
  </sheetData>
  <hyperlinks>
    <hyperlink ref="B4" r:id="rId1"/>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F18" sqref="F18"/>
    </sheetView>
  </sheetViews>
  <sheetFormatPr baseColWidth="10" defaultRowHeight="15" x14ac:dyDescent="0.25"/>
  <cols>
    <col min="1" max="16384" width="11.42578125" style="3"/>
  </cols>
  <sheetData>
    <row r="1" spans="1:10" x14ac:dyDescent="0.25">
      <c r="A1" s="3" t="s">
        <v>148</v>
      </c>
    </row>
    <row r="2" spans="1:10" x14ac:dyDescent="0.25">
      <c r="A2" s="3" t="s">
        <v>145</v>
      </c>
    </row>
    <row r="3" spans="1:10" x14ac:dyDescent="0.25">
      <c r="A3" s="3" t="s">
        <v>149</v>
      </c>
    </row>
    <row r="4" spans="1:10" x14ac:dyDescent="0.25">
      <c r="A4" s="22"/>
      <c r="B4" s="22"/>
      <c r="C4" s="22"/>
      <c r="D4" s="22"/>
      <c r="E4" s="48"/>
      <c r="F4" s="24"/>
      <c r="G4" s="24"/>
      <c r="H4" s="24"/>
      <c r="J4" s="22"/>
    </row>
    <row r="5" spans="1:10" ht="25.5" x14ac:dyDescent="0.25">
      <c r="A5" s="30" t="s">
        <v>140</v>
      </c>
      <c r="B5" s="24"/>
      <c r="C5" s="24"/>
      <c r="D5" s="24"/>
      <c r="E5" s="24"/>
      <c r="F5" s="24"/>
      <c r="G5" s="49" t="s">
        <v>141</v>
      </c>
      <c r="H5" s="24"/>
      <c r="I5" s="24"/>
      <c r="J5" s="22"/>
    </row>
    <row r="6" spans="1:10" x14ac:dyDescent="0.25">
      <c r="A6" s="22"/>
      <c r="B6" s="48"/>
      <c r="C6" s="48"/>
      <c r="D6" s="48"/>
      <c r="E6" s="24"/>
      <c r="F6" s="24"/>
      <c r="G6" s="24"/>
      <c r="H6" s="24"/>
      <c r="I6" s="24"/>
      <c r="J6" s="22"/>
    </row>
    <row r="7" spans="1:10" x14ac:dyDescent="0.25">
      <c r="A7" s="22"/>
      <c r="B7" s="22"/>
      <c r="C7" s="22"/>
      <c r="D7" s="22"/>
      <c r="E7" s="22"/>
      <c r="F7" s="22"/>
      <c r="G7" s="22"/>
      <c r="H7" s="22"/>
      <c r="I7" s="22"/>
      <c r="J7" s="22"/>
    </row>
    <row r="8" spans="1:10" x14ac:dyDescent="0.25">
      <c r="A8" s="22" t="s">
        <v>142</v>
      </c>
      <c r="B8" s="22"/>
      <c r="C8" s="22"/>
      <c r="D8" s="22"/>
      <c r="E8" s="22"/>
      <c r="F8" s="22"/>
      <c r="G8" s="22" t="s">
        <v>143</v>
      </c>
      <c r="H8" s="22"/>
      <c r="I8" s="22"/>
      <c r="J8" s="22"/>
    </row>
    <row r="9" spans="1:10" x14ac:dyDescent="0.25">
      <c r="A9" s="30" t="s">
        <v>144</v>
      </c>
      <c r="B9" s="22"/>
      <c r="C9" s="22"/>
      <c r="D9" s="22"/>
      <c r="E9" s="22"/>
      <c r="F9" s="22"/>
      <c r="G9" s="22"/>
      <c r="H9" s="22"/>
      <c r="I9" s="22"/>
      <c r="J9" s="22"/>
    </row>
    <row r="10" spans="1:10" x14ac:dyDescent="0.25">
      <c r="A10" s="22"/>
      <c r="B10" s="22"/>
      <c r="C10" s="22"/>
      <c r="D10" s="22"/>
      <c r="E10" s="22"/>
      <c r="F10" s="22"/>
      <c r="G10" s="22"/>
      <c r="H10" s="22"/>
      <c r="I10" s="22"/>
      <c r="J10" s="22"/>
    </row>
    <row r="13" spans="1:10" x14ac:dyDescent="0.25">
      <c r="A13" s="50" t="s">
        <v>150</v>
      </c>
    </row>
  </sheetData>
  <hyperlinks>
    <hyperlink ref="A9" r:id="rId1"/>
    <hyperlink ref="A5" r:id="rId2"/>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2" sqref="A2"/>
    </sheetView>
  </sheetViews>
  <sheetFormatPr baseColWidth="10" defaultRowHeight="15" x14ac:dyDescent="0.25"/>
  <sheetData>
    <row r="1" spans="1:1" x14ac:dyDescent="0.25">
      <c r="A1" t="s">
        <v>95</v>
      </c>
    </row>
    <row r="2" spans="1:1" x14ac:dyDescent="0.25">
      <c r="A2" t="s">
        <v>92</v>
      </c>
    </row>
    <row r="3" spans="1:1" x14ac:dyDescent="0.25">
      <c r="A3" t="s">
        <v>93</v>
      </c>
    </row>
    <row r="4" spans="1:1" x14ac:dyDescent="0.25">
      <c r="A4" t="s">
        <v>94</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9" sqref="H29"/>
    </sheetView>
  </sheetViews>
  <sheetFormatPr baseColWidth="10" defaultRowHeight="15" x14ac:dyDescent="0.25"/>
  <cols>
    <col min="1" max="16384" width="11.42578125" style="3"/>
  </cols>
  <sheetData>
    <row r="1" spans="1:1" x14ac:dyDescent="0.25">
      <c r="A1" s="3" t="s">
        <v>151</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XFD1048576"/>
    </sheetView>
  </sheetViews>
  <sheetFormatPr baseColWidth="10" defaultRowHeight="15" x14ac:dyDescent="0.25"/>
  <cols>
    <col min="1" max="16384" width="11.42578125" style="3"/>
  </cols>
  <sheetData>
    <row r="1" spans="1:1" x14ac:dyDescent="0.25">
      <c r="A1" s="3" t="s">
        <v>152</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XFD1048576"/>
    </sheetView>
  </sheetViews>
  <sheetFormatPr baseColWidth="10" defaultRowHeight="15" x14ac:dyDescent="0.25"/>
  <cols>
    <col min="1" max="16384" width="11.42578125" style="3"/>
  </cols>
  <sheetData>
    <row r="1" spans="1:1" x14ac:dyDescent="0.25">
      <c r="A1" s="3" t="s">
        <v>153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E2" sqref="E2"/>
    </sheetView>
  </sheetViews>
  <sheetFormatPr baseColWidth="10" defaultColWidth="9.140625" defaultRowHeight="15" x14ac:dyDescent="0.25"/>
  <cols>
    <col min="1" max="16384" width="9.140625" style="3"/>
  </cols>
  <sheetData>
    <row r="1" spans="1:1" x14ac:dyDescent="0.25">
      <c r="A1" s="3" t="s">
        <v>91</v>
      </c>
    </row>
    <row r="2" spans="1:1" x14ac:dyDescent="0.25">
      <c r="A2" s="3" t="s">
        <v>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8"/>
  <sheetViews>
    <sheetView zoomScale="85" zoomScaleNormal="85" workbookViewId="0">
      <selection activeCell="K29" sqref="K29"/>
    </sheetView>
  </sheetViews>
  <sheetFormatPr baseColWidth="10" defaultRowHeight="15" x14ac:dyDescent="0.25"/>
  <cols>
    <col min="1" max="7" width="11.42578125" style="17"/>
    <col min="8" max="8" width="14.42578125" style="17" customWidth="1"/>
    <col min="9" max="9" width="10.140625" style="17" customWidth="1"/>
    <col min="10" max="10" width="10.7109375" style="17" customWidth="1"/>
    <col min="11" max="11" width="7.28515625" style="17" customWidth="1"/>
    <col min="12" max="12" width="7.5703125" style="17" customWidth="1"/>
    <col min="13" max="13" width="2.85546875" style="17" customWidth="1"/>
    <col min="14" max="262" width="11.42578125" style="17"/>
    <col min="263" max="263" width="14.42578125" style="17" customWidth="1"/>
    <col min="264" max="264" width="10.140625" style="17" customWidth="1"/>
    <col min="265" max="265" width="10.7109375" style="17" customWidth="1"/>
    <col min="266" max="266" width="8" style="17" bestFit="1" customWidth="1"/>
    <col min="267" max="267" width="7.28515625" style="17" customWidth="1"/>
    <col min="268" max="268" width="7.5703125" style="17" customWidth="1"/>
    <col min="269" max="269" width="2.85546875" style="17" customWidth="1"/>
    <col min="270" max="518" width="11.42578125" style="17"/>
    <col min="519" max="519" width="14.42578125" style="17" customWidth="1"/>
    <col min="520" max="520" width="10.140625" style="17" customWidth="1"/>
    <col min="521" max="521" width="10.7109375" style="17" customWidth="1"/>
    <col min="522" max="522" width="8" style="17" bestFit="1" customWidth="1"/>
    <col min="523" max="523" width="7.28515625" style="17" customWidth="1"/>
    <col min="524" max="524" width="7.5703125" style="17" customWidth="1"/>
    <col min="525" max="525" width="2.85546875" style="17" customWidth="1"/>
    <col min="526" max="774" width="11.42578125" style="17"/>
    <col min="775" max="775" width="14.42578125" style="17" customWidth="1"/>
    <col min="776" max="776" width="10.140625" style="17" customWidth="1"/>
    <col min="777" max="777" width="10.7109375" style="17" customWidth="1"/>
    <col min="778" max="778" width="8" style="17" bestFit="1" customWidth="1"/>
    <col min="779" max="779" width="7.28515625" style="17" customWidth="1"/>
    <col min="780" max="780" width="7.5703125" style="17" customWidth="1"/>
    <col min="781" max="781" width="2.85546875" style="17" customWidth="1"/>
    <col min="782" max="1030" width="11.42578125" style="17"/>
    <col min="1031" max="1031" width="14.42578125" style="17" customWidth="1"/>
    <col min="1032" max="1032" width="10.140625" style="17" customWidth="1"/>
    <col min="1033" max="1033" width="10.7109375" style="17" customWidth="1"/>
    <col min="1034" max="1034" width="8" style="17" bestFit="1" customWidth="1"/>
    <col min="1035" max="1035" width="7.28515625" style="17" customWidth="1"/>
    <col min="1036" max="1036" width="7.5703125" style="17" customWidth="1"/>
    <col min="1037" max="1037" width="2.85546875" style="17" customWidth="1"/>
    <col min="1038" max="1286" width="11.42578125" style="17"/>
    <col min="1287" max="1287" width="14.42578125" style="17" customWidth="1"/>
    <col min="1288" max="1288" width="10.140625" style="17" customWidth="1"/>
    <col min="1289" max="1289" width="10.7109375" style="17" customWidth="1"/>
    <col min="1290" max="1290" width="8" style="17" bestFit="1" customWidth="1"/>
    <col min="1291" max="1291" width="7.28515625" style="17" customWidth="1"/>
    <col min="1292" max="1292" width="7.5703125" style="17" customWidth="1"/>
    <col min="1293" max="1293" width="2.85546875" style="17" customWidth="1"/>
    <col min="1294" max="1542" width="11.42578125" style="17"/>
    <col min="1543" max="1543" width="14.42578125" style="17" customWidth="1"/>
    <col min="1544" max="1544" width="10.140625" style="17" customWidth="1"/>
    <col min="1545" max="1545" width="10.7109375" style="17" customWidth="1"/>
    <col min="1546" max="1546" width="8" style="17" bestFit="1" customWidth="1"/>
    <col min="1547" max="1547" width="7.28515625" style="17" customWidth="1"/>
    <col min="1548" max="1548" width="7.5703125" style="17" customWidth="1"/>
    <col min="1549" max="1549" width="2.85546875" style="17" customWidth="1"/>
    <col min="1550" max="1798" width="11.42578125" style="17"/>
    <col min="1799" max="1799" width="14.42578125" style="17" customWidth="1"/>
    <col min="1800" max="1800" width="10.140625" style="17" customWidth="1"/>
    <col min="1801" max="1801" width="10.7109375" style="17" customWidth="1"/>
    <col min="1802" max="1802" width="8" style="17" bestFit="1" customWidth="1"/>
    <col min="1803" max="1803" width="7.28515625" style="17" customWidth="1"/>
    <col min="1804" max="1804" width="7.5703125" style="17" customWidth="1"/>
    <col min="1805" max="1805" width="2.85546875" style="17" customWidth="1"/>
    <col min="1806" max="2054" width="11.42578125" style="17"/>
    <col min="2055" max="2055" width="14.42578125" style="17" customWidth="1"/>
    <col min="2056" max="2056" width="10.140625" style="17" customWidth="1"/>
    <col min="2057" max="2057" width="10.7109375" style="17" customWidth="1"/>
    <col min="2058" max="2058" width="8" style="17" bestFit="1" customWidth="1"/>
    <col min="2059" max="2059" width="7.28515625" style="17" customWidth="1"/>
    <col min="2060" max="2060" width="7.5703125" style="17" customWidth="1"/>
    <col min="2061" max="2061" width="2.85546875" style="17" customWidth="1"/>
    <col min="2062" max="2310" width="11.42578125" style="17"/>
    <col min="2311" max="2311" width="14.42578125" style="17" customWidth="1"/>
    <col min="2312" max="2312" width="10.140625" style="17" customWidth="1"/>
    <col min="2313" max="2313" width="10.7109375" style="17" customWidth="1"/>
    <col min="2314" max="2314" width="8" style="17" bestFit="1" customWidth="1"/>
    <col min="2315" max="2315" width="7.28515625" style="17" customWidth="1"/>
    <col min="2316" max="2316" width="7.5703125" style="17" customWidth="1"/>
    <col min="2317" max="2317" width="2.85546875" style="17" customWidth="1"/>
    <col min="2318" max="2566" width="11.42578125" style="17"/>
    <col min="2567" max="2567" width="14.42578125" style="17" customWidth="1"/>
    <col min="2568" max="2568" width="10.140625" style="17" customWidth="1"/>
    <col min="2569" max="2569" width="10.7109375" style="17" customWidth="1"/>
    <col min="2570" max="2570" width="8" style="17" bestFit="1" customWidth="1"/>
    <col min="2571" max="2571" width="7.28515625" style="17" customWidth="1"/>
    <col min="2572" max="2572" width="7.5703125" style="17" customWidth="1"/>
    <col min="2573" max="2573" width="2.85546875" style="17" customWidth="1"/>
    <col min="2574" max="2822" width="11.42578125" style="17"/>
    <col min="2823" max="2823" width="14.42578125" style="17" customWidth="1"/>
    <col min="2824" max="2824" width="10.140625" style="17" customWidth="1"/>
    <col min="2825" max="2825" width="10.7109375" style="17" customWidth="1"/>
    <col min="2826" max="2826" width="8" style="17" bestFit="1" customWidth="1"/>
    <col min="2827" max="2827" width="7.28515625" style="17" customWidth="1"/>
    <col min="2828" max="2828" width="7.5703125" style="17" customWidth="1"/>
    <col min="2829" max="2829" width="2.85546875" style="17" customWidth="1"/>
    <col min="2830" max="3078" width="11.42578125" style="17"/>
    <col min="3079" max="3079" width="14.42578125" style="17" customWidth="1"/>
    <col min="3080" max="3080" width="10.140625" style="17" customWidth="1"/>
    <col min="3081" max="3081" width="10.7109375" style="17" customWidth="1"/>
    <col min="3082" max="3082" width="8" style="17" bestFit="1" customWidth="1"/>
    <col min="3083" max="3083" width="7.28515625" style="17" customWidth="1"/>
    <col min="3084" max="3084" width="7.5703125" style="17" customWidth="1"/>
    <col min="3085" max="3085" width="2.85546875" style="17" customWidth="1"/>
    <col min="3086" max="3334" width="11.42578125" style="17"/>
    <col min="3335" max="3335" width="14.42578125" style="17" customWidth="1"/>
    <col min="3336" max="3336" width="10.140625" style="17" customWidth="1"/>
    <col min="3337" max="3337" width="10.7109375" style="17" customWidth="1"/>
    <col min="3338" max="3338" width="8" style="17" bestFit="1" customWidth="1"/>
    <col min="3339" max="3339" width="7.28515625" style="17" customWidth="1"/>
    <col min="3340" max="3340" width="7.5703125" style="17" customWidth="1"/>
    <col min="3341" max="3341" width="2.85546875" style="17" customWidth="1"/>
    <col min="3342" max="3590" width="11.42578125" style="17"/>
    <col min="3591" max="3591" width="14.42578125" style="17" customWidth="1"/>
    <col min="3592" max="3592" width="10.140625" style="17" customWidth="1"/>
    <col min="3593" max="3593" width="10.7109375" style="17" customWidth="1"/>
    <col min="3594" max="3594" width="8" style="17" bestFit="1" customWidth="1"/>
    <col min="3595" max="3595" width="7.28515625" style="17" customWidth="1"/>
    <col min="3596" max="3596" width="7.5703125" style="17" customWidth="1"/>
    <col min="3597" max="3597" width="2.85546875" style="17" customWidth="1"/>
    <col min="3598" max="3846" width="11.42578125" style="17"/>
    <col min="3847" max="3847" width="14.42578125" style="17" customWidth="1"/>
    <col min="3848" max="3848" width="10.140625" style="17" customWidth="1"/>
    <col min="3849" max="3849" width="10.7109375" style="17" customWidth="1"/>
    <col min="3850" max="3850" width="8" style="17" bestFit="1" customWidth="1"/>
    <col min="3851" max="3851" width="7.28515625" style="17" customWidth="1"/>
    <col min="3852" max="3852" width="7.5703125" style="17" customWidth="1"/>
    <col min="3853" max="3853" width="2.85546875" style="17" customWidth="1"/>
    <col min="3854" max="4102" width="11.42578125" style="17"/>
    <col min="4103" max="4103" width="14.42578125" style="17" customWidth="1"/>
    <col min="4104" max="4104" width="10.140625" style="17" customWidth="1"/>
    <col min="4105" max="4105" width="10.7109375" style="17" customWidth="1"/>
    <col min="4106" max="4106" width="8" style="17" bestFit="1" customWidth="1"/>
    <col min="4107" max="4107" width="7.28515625" style="17" customWidth="1"/>
    <col min="4108" max="4108" width="7.5703125" style="17" customWidth="1"/>
    <col min="4109" max="4109" width="2.85546875" style="17" customWidth="1"/>
    <col min="4110" max="4358" width="11.42578125" style="17"/>
    <col min="4359" max="4359" width="14.42578125" style="17" customWidth="1"/>
    <col min="4360" max="4360" width="10.140625" style="17" customWidth="1"/>
    <col min="4361" max="4361" width="10.7109375" style="17" customWidth="1"/>
    <col min="4362" max="4362" width="8" style="17" bestFit="1" customWidth="1"/>
    <col min="4363" max="4363" width="7.28515625" style="17" customWidth="1"/>
    <col min="4364" max="4364" width="7.5703125" style="17" customWidth="1"/>
    <col min="4365" max="4365" width="2.85546875" style="17" customWidth="1"/>
    <col min="4366" max="4614" width="11.42578125" style="17"/>
    <col min="4615" max="4615" width="14.42578125" style="17" customWidth="1"/>
    <col min="4616" max="4616" width="10.140625" style="17" customWidth="1"/>
    <col min="4617" max="4617" width="10.7109375" style="17" customWidth="1"/>
    <col min="4618" max="4618" width="8" style="17" bestFit="1" customWidth="1"/>
    <col min="4619" max="4619" width="7.28515625" style="17" customWidth="1"/>
    <col min="4620" max="4620" width="7.5703125" style="17" customWidth="1"/>
    <col min="4621" max="4621" width="2.85546875" style="17" customWidth="1"/>
    <col min="4622" max="4870" width="11.42578125" style="17"/>
    <col min="4871" max="4871" width="14.42578125" style="17" customWidth="1"/>
    <col min="4872" max="4872" width="10.140625" style="17" customWidth="1"/>
    <col min="4873" max="4873" width="10.7109375" style="17" customWidth="1"/>
    <col min="4874" max="4874" width="8" style="17" bestFit="1" customWidth="1"/>
    <col min="4875" max="4875" width="7.28515625" style="17" customWidth="1"/>
    <col min="4876" max="4876" width="7.5703125" style="17" customWidth="1"/>
    <col min="4877" max="4877" width="2.85546875" style="17" customWidth="1"/>
    <col min="4878" max="5126" width="11.42578125" style="17"/>
    <col min="5127" max="5127" width="14.42578125" style="17" customWidth="1"/>
    <col min="5128" max="5128" width="10.140625" style="17" customWidth="1"/>
    <col min="5129" max="5129" width="10.7109375" style="17" customWidth="1"/>
    <col min="5130" max="5130" width="8" style="17" bestFit="1" customWidth="1"/>
    <col min="5131" max="5131" width="7.28515625" style="17" customWidth="1"/>
    <col min="5132" max="5132" width="7.5703125" style="17" customWidth="1"/>
    <col min="5133" max="5133" width="2.85546875" style="17" customWidth="1"/>
    <col min="5134" max="5382" width="11.42578125" style="17"/>
    <col min="5383" max="5383" width="14.42578125" style="17" customWidth="1"/>
    <col min="5384" max="5384" width="10.140625" style="17" customWidth="1"/>
    <col min="5385" max="5385" width="10.7109375" style="17" customWidth="1"/>
    <col min="5386" max="5386" width="8" style="17" bestFit="1" customWidth="1"/>
    <col min="5387" max="5387" width="7.28515625" style="17" customWidth="1"/>
    <col min="5388" max="5388" width="7.5703125" style="17" customWidth="1"/>
    <col min="5389" max="5389" width="2.85546875" style="17" customWidth="1"/>
    <col min="5390" max="5638" width="11.42578125" style="17"/>
    <col min="5639" max="5639" width="14.42578125" style="17" customWidth="1"/>
    <col min="5640" max="5640" width="10.140625" style="17" customWidth="1"/>
    <col min="5641" max="5641" width="10.7109375" style="17" customWidth="1"/>
    <col min="5642" max="5642" width="8" style="17" bestFit="1" customWidth="1"/>
    <col min="5643" max="5643" width="7.28515625" style="17" customWidth="1"/>
    <col min="5644" max="5644" width="7.5703125" style="17" customWidth="1"/>
    <col min="5645" max="5645" width="2.85546875" style="17" customWidth="1"/>
    <col min="5646" max="5894" width="11.42578125" style="17"/>
    <col min="5895" max="5895" width="14.42578125" style="17" customWidth="1"/>
    <col min="5896" max="5896" width="10.140625" style="17" customWidth="1"/>
    <col min="5897" max="5897" width="10.7109375" style="17" customWidth="1"/>
    <col min="5898" max="5898" width="8" style="17" bestFit="1" customWidth="1"/>
    <col min="5899" max="5899" width="7.28515625" style="17" customWidth="1"/>
    <col min="5900" max="5900" width="7.5703125" style="17" customWidth="1"/>
    <col min="5901" max="5901" width="2.85546875" style="17" customWidth="1"/>
    <col min="5902" max="6150" width="11.42578125" style="17"/>
    <col min="6151" max="6151" width="14.42578125" style="17" customWidth="1"/>
    <col min="6152" max="6152" width="10.140625" style="17" customWidth="1"/>
    <col min="6153" max="6153" width="10.7109375" style="17" customWidth="1"/>
    <col min="6154" max="6154" width="8" style="17" bestFit="1" customWidth="1"/>
    <col min="6155" max="6155" width="7.28515625" style="17" customWidth="1"/>
    <col min="6156" max="6156" width="7.5703125" style="17" customWidth="1"/>
    <col min="6157" max="6157" width="2.85546875" style="17" customWidth="1"/>
    <col min="6158" max="6406" width="11.42578125" style="17"/>
    <col min="6407" max="6407" width="14.42578125" style="17" customWidth="1"/>
    <col min="6408" max="6408" width="10.140625" style="17" customWidth="1"/>
    <col min="6409" max="6409" width="10.7109375" style="17" customWidth="1"/>
    <col min="6410" max="6410" width="8" style="17" bestFit="1" customWidth="1"/>
    <col min="6411" max="6411" width="7.28515625" style="17" customWidth="1"/>
    <col min="6412" max="6412" width="7.5703125" style="17" customWidth="1"/>
    <col min="6413" max="6413" width="2.85546875" style="17" customWidth="1"/>
    <col min="6414" max="6662" width="11.42578125" style="17"/>
    <col min="6663" max="6663" width="14.42578125" style="17" customWidth="1"/>
    <col min="6664" max="6664" width="10.140625" style="17" customWidth="1"/>
    <col min="6665" max="6665" width="10.7109375" style="17" customWidth="1"/>
    <col min="6666" max="6666" width="8" style="17" bestFit="1" customWidth="1"/>
    <col min="6667" max="6667" width="7.28515625" style="17" customWidth="1"/>
    <col min="6668" max="6668" width="7.5703125" style="17" customWidth="1"/>
    <col min="6669" max="6669" width="2.85546875" style="17" customWidth="1"/>
    <col min="6670" max="6918" width="11.42578125" style="17"/>
    <col min="6919" max="6919" width="14.42578125" style="17" customWidth="1"/>
    <col min="6920" max="6920" width="10.140625" style="17" customWidth="1"/>
    <col min="6921" max="6921" width="10.7109375" style="17" customWidth="1"/>
    <col min="6922" max="6922" width="8" style="17" bestFit="1" customWidth="1"/>
    <col min="6923" max="6923" width="7.28515625" style="17" customWidth="1"/>
    <col min="6924" max="6924" width="7.5703125" style="17" customWidth="1"/>
    <col min="6925" max="6925" width="2.85546875" style="17" customWidth="1"/>
    <col min="6926" max="7174" width="11.42578125" style="17"/>
    <col min="7175" max="7175" width="14.42578125" style="17" customWidth="1"/>
    <col min="7176" max="7176" width="10.140625" style="17" customWidth="1"/>
    <col min="7177" max="7177" width="10.7109375" style="17" customWidth="1"/>
    <col min="7178" max="7178" width="8" style="17" bestFit="1" customWidth="1"/>
    <col min="7179" max="7179" width="7.28515625" style="17" customWidth="1"/>
    <col min="7180" max="7180" width="7.5703125" style="17" customWidth="1"/>
    <col min="7181" max="7181" width="2.85546875" style="17" customWidth="1"/>
    <col min="7182" max="7430" width="11.42578125" style="17"/>
    <col min="7431" max="7431" width="14.42578125" style="17" customWidth="1"/>
    <col min="7432" max="7432" width="10.140625" style="17" customWidth="1"/>
    <col min="7433" max="7433" width="10.7109375" style="17" customWidth="1"/>
    <col min="7434" max="7434" width="8" style="17" bestFit="1" customWidth="1"/>
    <col min="7435" max="7435" width="7.28515625" style="17" customWidth="1"/>
    <col min="7436" max="7436" width="7.5703125" style="17" customWidth="1"/>
    <col min="7437" max="7437" width="2.85546875" style="17" customWidth="1"/>
    <col min="7438" max="7686" width="11.42578125" style="17"/>
    <col min="7687" max="7687" width="14.42578125" style="17" customWidth="1"/>
    <col min="7688" max="7688" width="10.140625" style="17" customWidth="1"/>
    <col min="7689" max="7689" width="10.7109375" style="17" customWidth="1"/>
    <col min="7690" max="7690" width="8" style="17" bestFit="1" customWidth="1"/>
    <col min="7691" max="7691" width="7.28515625" style="17" customWidth="1"/>
    <col min="7692" max="7692" width="7.5703125" style="17" customWidth="1"/>
    <col min="7693" max="7693" width="2.85546875" style="17" customWidth="1"/>
    <col min="7694" max="7942" width="11.42578125" style="17"/>
    <col min="7943" max="7943" width="14.42578125" style="17" customWidth="1"/>
    <col min="7944" max="7944" width="10.140625" style="17" customWidth="1"/>
    <col min="7945" max="7945" width="10.7109375" style="17" customWidth="1"/>
    <col min="7946" max="7946" width="8" style="17" bestFit="1" customWidth="1"/>
    <col min="7947" max="7947" width="7.28515625" style="17" customWidth="1"/>
    <col min="7948" max="7948" width="7.5703125" style="17" customWidth="1"/>
    <col min="7949" max="7949" width="2.85546875" style="17" customWidth="1"/>
    <col min="7950" max="8198" width="11.42578125" style="17"/>
    <col min="8199" max="8199" width="14.42578125" style="17" customWidth="1"/>
    <col min="8200" max="8200" width="10.140625" style="17" customWidth="1"/>
    <col min="8201" max="8201" width="10.7109375" style="17" customWidth="1"/>
    <col min="8202" max="8202" width="8" style="17" bestFit="1" customWidth="1"/>
    <col min="8203" max="8203" width="7.28515625" style="17" customWidth="1"/>
    <col min="8204" max="8204" width="7.5703125" style="17" customWidth="1"/>
    <col min="8205" max="8205" width="2.85546875" style="17" customWidth="1"/>
    <col min="8206" max="8454" width="11.42578125" style="17"/>
    <col min="8455" max="8455" width="14.42578125" style="17" customWidth="1"/>
    <col min="8456" max="8456" width="10.140625" style="17" customWidth="1"/>
    <col min="8457" max="8457" width="10.7109375" style="17" customWidth="1"/>
    <col min="8458" max="8458" width="8" style="17" bestFit="1" customWidth="1"/>
    <col min="8459" max="8459" width="7.28515625" style="17" customWidth="1"/>
    <col min="8460" max="8460" width="7.5703125" style="17" customWidth="1"/>
    <col min="8461" max="8461" width="2.85546875" style="17" customWidth="1"/>
    <col min="8462" max="8710" width="11.42578125" style="17"/>
    <col min="8711" max="8711" width="14.42578125" style="17" customWidth="1"/>
    <col min="8712" max="8712" width="10.140625" style="17" customWidth="1"/>
    <col min="8713" max="8713" width="10.7109375" style="17" customWidth="1"/>
    <col min="8714" max="8714" width="8" style="17" bestFit="1" customWidth="1"/>
    <col min="8715" max="8715" width="7.28515625" style="17" customWidth="1"/>
    <col min="8716" max="8716" width="7.5703125" style="17" customWidth="1"/>
    <col min="8717" max="8717" width="2.85546875" style="17" customWidth="1"/>
    <col min="8718" max="8966" width="11.42578125" style="17"/>
    <col min="8967" max="8967" width="14.42578125" style="17" customWidth="1"/>
    <col min="8968" max="8968" width="10.140625" style="17" customWidth="1"/>
    <col min="8969" max="8969" width="10.7109375" style="17" customWidth="1"/>
    <col min="8970" max="8970" width="8" style="17" bestFit="1" customWidth="1"/>
    <col min="8971" max="8971" width="7.28515625" style="17" customWidth="1"/>
    <col min="8972" max="8972" width="7.5703125" style="17" customWidth="1"/>
    <col min="8973" max="8973" width="2.85546875" style="17" customWidth="1"/>
    <col min="8974" max="9222" width="11.42578125" style="17"/>
    <col min="9223" max="9223" width="14.42578125" style="17" customWidth="1"/>
    <col min="9224" max="9224" width="10.140625" style="17" customWidth="1"/>
    <col min="9225" max="9225" width="10.7109375" style="17" customWidth="1"/>
    <col min="9226" max="9226" width="8" style="17" bestFit="1" customWidth="1"/>
    <col min="9227" max="9227" width="7.28515625" style="17" customWidth="1"/>
    <col min="9228" max="9228" width="7.5703125" style="17" customWidth="1"/>
    <col min="9229" max="9229" width="2.85546875" style="17" customWidth="1"/>
    <col min="9230" max="9478" width="11.42578125" style="17"/>
    <col min="9479" max="9479" width="14.42578125" style="17" customWidth="1"/>
    <col min="9480" max="9480" width="10.140625" style="17" customWidth="1"/>
    <col min="9481" max="9481" width="10.7109375" style="17" customWidth="1"/>
    <col min="9482" max="9482" width="8" style="17" bestFit="1" customWidth="1"/>
    <col min="9483" max="9483" width="7.28515625" style="17" customWidth="1"/>
    <col min="9484" max="9484" width="7.5703125" style="17" customWidth="1"/>
    <col min="9485" max="9485" width="2.85546875" style="17" customWidth="1"/>
    <col min="9486" max="9734" width="11.42578125" style="17"/>
    <col min="9735" max="9735" width="14.42578125" style="17" customWidth="1"/>
    <col min="9736" max="9736" width="10.140625" style="17" customWidth="1"/>
    <col min="9737" max="9737" width="10.7109375" style="17" customWidth="1"/>
    <col min="9738" max="9738" width="8" style="17" bestFit="1" customWidth="1"/>
    <col min="9739" max="9739" width="7.28515625" style="17" customWidth="1"/>
    <col min="9740" max="9740" width="7.5703125" style="17" customWidth="1"/>
    <col min="9741" max="9741" width="2.85546875" style="17" customWidth="1"/>
    <col min="9742" max="9990" width="11.42578125" style="17"/>
    <col min="9991" max="9991" width="14.42578125" style="17" customWidth="1"/>
    <col min="9992" max="9992" width="10.140625" style="17" customWidth="1"/>
    <col min="9993" max="9993" width="10.7109375" style="17" customWidth="1"/>
    <col min="9994" max="9994" width="8" style="17" bestFit="1" customWidth="1"/>
    <col min="9995" max="9995" width="7.28515625" style="17" customWidth="1"/>
    <col min="9996" max="9996" width="7.5703125" style="17" customWidth="1"/>
    <col min="9997" max="9997" width="2.85546875" style="17" customWidth="1"/>
    <col min="9998" max="10246" width="11.42578125" style="17"/>
    <col min="10247" max="10247" width="14.42578125" style="17" customWidth="1"/>
    <col min="10248" max="10248" width="10.140625" style="17" customWidth="1"/>
    <col min="10249" max="10249" width="10.7109375" style="17" customWidth="1"/>
    <col min="10250" max="10250" width="8" style="17" bestFit="1" customWidth="1"/>
    <col min="10251" max="10251" width="7.28515625" style="17" customWidth="1"/>
    <col min="10252" max="10252" width="7.5703125" style="17" customWidth="1"/>
    <col min="10253" max="10253" width="2.85546875" style="17" customWidth="1"/>
    <col min="10254" max="10502" width="11.42578125" style="17"/>
    <col min="10503" max="10503" width="14.42578125" style="17" customWidth="1"/>
    <col min="10504" max="10504" width="10.140625" style="17" customWidth="1"/>
    <col min="10505" max="10505" width="10.7109375" style="17" customWidth="1"/>
    <col min="10506" max="10506" width="8" style="17" bestFit="1" customWidth="1"/>
    <col min="10507" max="10507" width="7.28515625" style="17" customWidth="1"/>
    <col min="10508" max="10508" width="7.5703125" style="17" customWidth="1"/>
    <col min="10509" max="10509" width="2.85546875" style="17" customWidth="1"/>
    <col min="10510" max="10758" width="11.42578125" style="17"/>
    <col min="10759" max="10759" width="14.42578125" style="17" customWidth="1"/>
    <col min="10760" max="10760" width="10.140625" style="17" customWidth="1"/>
    <col min="10761" max="10761" width="10.7109375" style="17" customWidth="1"/>
    <col min="10762" max="10762" width="8" style="17" bestFit="1" customWidth="1"/>
    <col min="10763" max="10763" width="7.28515625" style="17" customWidth="1"/>
    <col min="10764" max="10764" width="7.5703125" style="17" customWidth="1"/>
    <col min="10765" max="10765" width="2.85546875" style="17" customWidth="1"/>
    <col min="10766" max="11014" width="11.42578125" style="17"/>
    <col min="11015" max="11015" width="14.42578125" style="17" customWidth="1"/>
    <col min="11016" max="11016" width="10.140625" style="17" customWidth="1"/>
    <col min="11017" max="11017" width="10.7109375" style="17" customWidth="1"/>
    <col min="11018" max="11018" width="8" style="17" bestFit="1" customWidth="1"/>
    <col min="11019" max="11019" width="7.28515625" style="17" customWidth="1"/>
    <col min="11020" max="11020" width="7.5703125" style="17" customWidth="1"/>
    <col min="11021" max="11021" width="2.85546875" style="17" customWidth="1"/>
    <col min="11022" max="11270" width="11.42578125" style="17"/>
    <col min="11271" max="11271" width="14.42578125" style="17" customWidth="1"/>
    <col min="11272" max="11272" width="10.140625" style="17" customWidth="1"/>
    <col min="11273" max="11273" width="10.7109375" style="17" customWidth="1"/>
    <col min="11274" max="11274" width="8" style="17" bestFit="1" customWidth="1"/>
    <col min="11275" max="11275" width="7.28515625" style="17" customWidth="1"/>
    <col min="11276" max="11276" width="7.5703125" style="17" customWidth="1"/>
    <col min="11277" max="11277" width="2.85546875" style="17" customWidth="1"/>
    <col min="11278" max="11526" width="11.42578125" style="17"/>
    <col min="11527" max="11527" width="14.42578125" style="17" customWidth="1"/>
    <col min="11528" max="11528" width="10.140625" style="17" customWidth="1"/>
    <col min="11529" max="11529" width="10.7109375" style="17" customWidth="1"/>
    <col min="11530" max="11530" width="8" style="17" bestFit="1" customWidth="1"/>
    <col min="11531" max="11531" width="7.28515625" style="17" customWidth="1"/>
    <col min="11532" max="11532" width="7.5703125" style="17" customWidth="1"/>
    <col min="11533" max="11533" width="2.85546875" style="17" customWidth="1"/>
    <col min="11534" max="11782" width="11.42578125" style="17"/>
    <col min="11783" max="11783" width="14.42578125" style="17" customWidth="1"/>
    <col min="11784" max="11784" width="10.140625" style="17" customWidth="1"/>
    <col min="11785" max="11785" width="10.7109375" style="17" customWidth="1"/>
    <col min="11786" max="11786" width="8" style="17" bestFit="1" customWidth="1"/>
    <col min="11787" max="11787" width="7.28515625" style="17" customWidth="1"/>
    <col min="11788" max="11788" width="7.5703125" style="17" customWidth="1"/>
    <col min="11789" max="11789" width="2.85546875" style="17" customWidth="1"/>
    <col min="11790" max="12038" width="11.42578125" style="17"/>
    <col min="12039" max="12039" width="14.42578125" style="17" customWidth="1"/>
    <col min="12040" max="12040" width="10.140625" style="17" customWidth="1"/>
    <col min="12041" max="12041" width="10.7109375" style="17" customWidth="1"/>
    <col min="12042" max="12042" width="8" style="17" bestFit="1" customWidth="1"/>
    <col min="12043" max="12043" width="7.28515625" style="17" customWidth="1"/>
    <col min="12044" max="12044" width="7.5703125" style="17" customWidth="1"/>
    <col min="12045" max="12045" width="2.85546875" style="17" customWidth="1"/>
    <col min="12046" max="12294" width="11.42578125" style="17"/>
    <col min="12295" max="12295" width="14.42578125" style="17" customWidth="1"/>
    <col min="12296" max="12296" width="10.140625" style="17" customWidth="1"/>
    <col min="12297" max="12297" width="10.7109375" style="17" customWidth="1"/>
    <col min="12298" max="12298" width="8" style="17" bestFit="1" customWidth="1"/>
    <col min="12299" max="12299" width="7.28515625" style="17" customWidth="1"/>
    <col min="12300" max="12300" width="7.5703125" style="17" customWidth="1"/>
    <col min="12301" max="12301" width="2.85546875" style="17" customWidth="1"/>
    <col min="12302" max="12550" width="11.42578125" style="17"/>
    <col min="12551" max="12551" width="14.42578125" style="17" customWidth="1"/>
    <col min="12552" max="12552" width="10.140625" style="17" customWidth="1"/>
    <col min="12553" max="12553" width="10.7109375" style="17" customWidth="1"/>
    <col min="12554" max="12554" width="8" style="17" bestFit="1" customWidth="1"/>
    <col min="12555" max="12555" width="7.28515625" style="17" customWidth="1"/>
    <col min="12556" max="12556" width="7.5703125" style="17" customWidth="1"/>
    <col min="12557" max="12557" width="2.85546875" style="17" customWidth="1"/>
    <col min="12558" max="12806" width="11.42578125" style="17"/>
    <col min="12807" max="12807" width="14.42578125" style="17" customWidth="1"/>
    <col min="12808" max="12808" width="10.140625" style="17" customWidth="1"/>
    <col min="12809" max="12809" width="10.7109375" style="17" customWidth="1"/>
    <col min="12810" max="12810" width="8" style="17" bestFit="1" customWidth="1"/>
    <col min="12811" max="12811" width="7.28515625" style="17" customWidth="1"/>
    <col min="12812" max="12812" width="7.5703125" style="17" customWidth="1"/>
    <col min="12813" max="12813" width="2.85546875" style="17" customWidth="1"/>
    <col min="12814" max="13062" width="11.42578125" style="17"/>
    <col min="13063" max="13063" width="14.42578125" style="17" customWidth="1"/>
    <col min="13064" max="13064" width="10.140625" style="17" customWidth="1"/>
    <col min="13065" max="13065" width="10.7109375" style="17" customWidth="1"/>
    <col min="13066" max="13066" width="8" style="17" bestFit="1" customWidth="1"/>
    <col min="13067" max="13067" width="7.28515625" style="17" customWidth="1"/>
    <col min="13068" max="13068" width="7.5703125" style="17" customWidth="1"/>
    <col min="13069" max="13069" width="2.85546875" style="17" customWidth="1"/>
    <col min="13070" max="13318" width="11.42578125" style="17"/>
    <col min="13319" max="13319" width="14.42578125" style="17" customWidth="1"/>
    <col min="13320" max="13320" width="10.140625" style="17" customWidth="1"/>
    <col min="13321" max="13321" width="10.7109375" style="17" customWidth="1"/>
    <col min="13322" max="13322" width="8" style="17" bestFit="1" customWidth="1"/>
    <col min="13323" max="13323" width="7.28515625" style="17" customWidth="1"/>
    <col min="13324" max="13324" width="7.5703125" style="17" customWidth="1"/>
    <col min="13325" max="13325" width="2.85546875" style="17" customWidth="1"/>
    <col min="13326" max="13574" width="11.42578125" style="17"/>
    <col min="13575" max="13575" width="14.42578125" style="17" customWidth="1"/>
    <col min="13576" max="13576" width="10.140625" style="17" customWidth="1"/>
    <col min="13577" max="13577" width="10.7109375" style="17" customWidth="1"/>
    <col min="13578" max="13578" width="8" style="17" bestFit="1" customWidth="1"/>
    <col min="13579" max="13579" width="7.28515625" style="17" customWidth="1"/>
    <col min="13580" max="13580" width="7.5703125" style="17" customWidth="1"/>
    <col min="13581" max="13581" width="2.85546875" style="17" customWidth="1"/>
    <col min="13582" max="13830" width="11.42578125" style="17"/>
    <col min="13831" max="13831" width="14.42578125" style="17" customWidth="1"/>
    <col min="13832" max="13832" width="10.140625" style="17" customWidth="1"/>
    <col min="13833" max="13833" width="10.7109375" style="17" customWidth="1"/>
    <col min="13834" max="13834" width="8" style="17" bestFit="1" customWidth="1"/>
    <col min="13835" max="13835" width="7.28515625" style="17" customWidth="1"/>
    <col min="13836" max="13836" width="7.5703125" style="17" customWidth="1"/>
    <col min="13837" max="13837" width="2.85546875" style="17" customWidth="1"/>
    <col min="13838" max="14086" width="11.42578125" style="17"/>
    <col min="14087" max="14087" width="14.42578125" style="17" customWidth="1"/>
    <col min="14088" max="14088" width="10.140625" style="17" customWidth="1"/>
    <col min="14089" max="14089" width="10.7109375" style="17" customWidth="1"/>
    <col min="14090" max="14090" width="8" style="17" bestFit="1" customWidth="1"/>
    <col min="14091" max="14091" width="7.28515625" style="17" customWidth="1"/>
    <col min="14092" max="14092" width="7.5703125" style="17" customWidth="1"/>
    <col min="14093" max="14093" width="2.85546875" style="17" customWidth="1"/>
    <col min="14094" max="14342" width="11.42578125" style="17"/>
    <col min="14343" max="14343" width="14.42578125" style="17" customWidth="1"/>
    <col min="14344" max="14344" width="10.140625" style="17" customWidth="1"/>
    <col min="14345" max="14345" width="10.7109375" style="17" customWidth="1"/>
    <col min="14346" max="14346" width="8" style="17" bestFit="1" customWidth="1"/>
    <col min="14347" max="14347" width="7.28515625" style="17" customWidth="1"/>
    <col min="14348" max="14348" width="7.5703125" style="17" customWidth="1"/>
    <col min="14349" max="14349" width="2.85546875" style="17" customWidth="1"/>
    <col min="14350" max="14598" width="11.42578125" style="17"/>
    <col min="14599" max="14599" width="14.42578125" style="17" customWidth="1"/>
    <col min="14600" max="14600" width="10.140625" style="17" customWidth="1"/>
    <col min="14601" max="14601" width="10.7109375" style="17" customWidth="1"/>
    <col min="14602" max="14602" width="8" style="17" bestFit="1" customWidth="1"/>
    <col min="14603" max="14603" width="7.28515625" style="17" customWidth="1"/>
    <col min="14604" max="14604" width="7.5703125" style="17" customWidth="1"/>
    <col min="14605" max="14605" width="2.85546875" style="17" customWidth="1"/>
    <col min="14606" max="14854" width="11.42578125" style="17"/>
    <col min="14855" max="14855" width="14.42578125" style="17" customWidth="1"/>
    <col min="14856" max="14856" width="10.140625" style="17" customWidth="1"/>
    <col min="14857" max="14857" width="10.7109375" style="17" customWidth="1"/>
    <col min="14858" max="14858" width="8" style="17" bestFit="1" customWidth="1"/>
    <col min="14859" max="14859" width="7.28515625" style="17" customWidth="1"/>
    <col min="14860" max="14860" width="7.5703125" style="17" customWidth="1"/>
    <col min="14861" max="14861" width="2.85546875" style="17" customWidth="1"/>
    <col min="14862" max="15110" width="11.42578125" style="17"/>
    <col min="15111" max="15111" width="14.42578125" style="17" customWidth="1"/>
    <col min="15112" max="15112" width="10.140625" style="17" customWidth="1"/>
    <col min="15113" max="15113" width="10.7109375" style="17" customWidth="1"/>
    <col min="15114" max="15114" width="8" style="17" bestFit="1" customWidth="1"/>
    <col min="15115" max="15115" width="7.28515625" style="17" customWidth="1"/>
    <col min="15116" max="15116" width="7.5703125" style="17" customWidth="1"/>
    <col min="15117" max="15117" width="2.85546875" style="17" customWidth="1"/>
    <col min="15118" max="15366" width="11.42578125" style="17"/>
    <col min="15367" max="15367" width="14.42578125" style="17" customWidth="1"/>
    <col min="15368" max="15368" width="10.140625" style="17" customWidth="1"/>
    <col min="15369" max="15369" width="10.7109375" style="17" customWidth="1"/>
    <col min="15370" max="15370" width="8" style="17" bestFit="1" customWidth="1"/>
    <col min="15371" max="15371" width="7.28515625" style="17" customWidth="1"/>
    <col min="15372" max="15372" width="7.5703125" style="17" customWidth="1"/>
    <col min="15373" max="15373" width="2.85546875" style="17" customWidth="1"/>
    <col min="15374" max="15622" width="11.42578125" style="17"/>
    <col min="15623" max="15623" width="14.42578125" style="17" customWidth="1"/>
    <col min="15624" max="15624" width="10.140625" style="17" customWidth="1"/>
    <col min="15625" max="15625" width="10.7109375" style="17" customWidth="1"/>
    <col min="15626" max="15626" width="8" style="17" bestFit="1" customWidth="1"/>
    <col min="15627" max="15627" width="7.28515625" style="17" customWidth="1"/>
    <col min="15628" max="15628" width="7.5703125" style="17" customWidth="1"/>
    <col min="15629" max="15629" width="2.85546875" style="17" customWidth="1"/>
    <col min="15630" max="15878" width="11.42578125" style="17"/>
    <col min="15879" max="15879" width="14.42578125" style="17" customWidth="1"/>
    <col min="15880" max="15880" width="10.140625" style="17" customWidth="1"/>
    <col min="15881" max="15881" width="10.7109375" style="17" customWidth="1"/>
    <col min="15882" max="15882" width="8" style="17" bestFit="1" customWidth="1"/>
    <col min="15883" max="15883" width="7.28515625" style="17" customWidth="1"/>
    <col min="15884" max="15884" width="7.5703125" style="17" customWidth="1"/>
    <col min="15885" max="15885" width="2.85546875" style="17" customWidth="1"/>
    <col min="15886" max="16134" width="11.42578125" style="17"/>
    <col min="16135" max="16135" width="14.42578125" style="17" customWidth="1"/>
    <col min="16136" max="16136" width="10.140625" style="17" customWidth="1"/>
    <col min="16137" max="16137" width="10.7109375" style="17" customWidth="1"/>
    <col min="16138" max="16138" width="8" style="17" bestFit="1" customWidth="1"/>
    <col min="16139" max="16139" width="7.28515625" style="17" customWidth="1"/>
    <col min="16140" max="16140" width="7.5703125" style="17" customWidth="1"/>
    <col min="16141" max="16141" width="2.85546875" style="17" customWidth="1"/>
    <col min="16142" max="16384" width="11.42578125" style="17"/>
  </cols>
  <sheetData>
    <row r="1" spans="1:9" s="405" customFormat="1" ht="30" customHeight="1" x14ac:dyDescent="0.25">
      <c r="A1" s="695" t="s">
        <v>348</v>
      </c>
      <c r="B1" s="695"/>
      <c r="C1" s="695"/>
      <c r="D1" s="695"/>
      <c r="E1" s="695"/>
      <c r="F1" s="695"/>
      <c r="G1" s="695"/>
      <c r="H1" s="695"/>
      <c r="I1" s="695"/>
    </row>
    <row r="2" spans="1:9" x14ac:dyDescent="0.25">
      <c r="A2" s="453" t="s">
        <v>84</v>
      </c>
    </row>
    <row r="22" spans="1:9" x14ac:dyDescent="0.25">
      <c r="I22" s="18"/>
    </row>
    <row r="23" spans="1:9" x14ac:dyDescent="0.25">
      <c r="I23" s="18"/>
    </row>
    <row r="24" spans="1:9" x14ac:dyDescent="0.25">
      <c r="I24" s="18"/>
    </row>
    <row r="26" spans="1:9" ht="21" customHeight="1" x14ac:dyDescent="0.25"/>
    <row r="27" spans="1:9" ht="29.25" customHeight="1" x14ac:dyDescent="0.25">
      <c r="A27" s="1" t="s">
        <v>413</v>
      </c>
      <c r="B27" s="5"/>
      <c r="C27" s="5"/>
      <c r="D27" s="5"/>
      <c r="E27" s="5"/>
      <c r="F27" s="5"/>
      <c r="G27" s="5"/>
      <c r="H27" s="5"/>
      <c r="I27" s="5"/>
    </row>
    <row r="28" spans="1:9" x14ac:dyDescent="0.25">
      <c r="A28" s="1" t="s">
        <v>332</v>
      </c>
      <c r="B28" s="1"/>
      <c r="C28" s="1"/>
      <c r="D28" s="5"/>
      <c r="E28" s="5"/>
      <c r="F28" s="5"/>
      <c r="G28" s="5"/>
      <c r="H28" s="5"/>
      <c r="I28" s="5"/>
    </row>
  </sheetData>
  <mergeCells count="1">
    <mergeCell ref="A1:I1"/>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3"/>
  <sheetViews>
    <sheetView zoomScale="115" zoomScaleNormal="115" workbookViewId="0">
      <selection activeCell="E22" sqref="E22"/>
    </sheetView>
  </sheetViews>
  <sheetFormatPr baseColWidth="10" defaultRowHeight="12.75" x14ac:dyDescent="0.25"/>
  <cols>
    <col min="1" max="1" width="40.7109375" style="77" customWidth="1"/>
    <col min="2" max="11" width="6.7109375" style="77" customWidth="1"/>
    <col min="12" max="12" width="19.42578125" style="77" customWidth="1"/>
    <col min="13" max="13" width="17.5703125" style="77" bestFit="1" customWidth="1"/>
    <col min="14" max="14" width="27.5703125" style="77" bestFit="1" customWidth="1"/>
    <col min="15" max="256" width="11.42578125" style="77"/>
    <col min="257" max="257" width="40.7109375" style="77" customWidth="1"/>
    <col min="258" max="258" width="9.42578125" style="77" customWidth="1"/>
    <col min="259" max="259" width="6.5703125" style="77" bestFit="1" customWidth="1"/>
    <col min="260" max="260" width="6.5703125" style="77" customWidth="1"/>
    <col min="261" max="264" width="6.5703125" style="77" bestFit="1" customWidth="1"/>
    <col min="265" max="265" width="11.42578125" style="77" customWidth="1"/>
    <col min="266" max="266" width="11.42578125" style="77"/>
    <col min="267" max="267" width="0" style="77" hidden="1" customWidth="1"/>
    <col min="268" max="512" width="11.42578125" style="77"/>
    <col min="513" max="513" width="40.7109375" style="77" customWidth="1"/>
    <col min="514" max="514" width="9.42578125" style="77" customWidth="1"/>
    <col min="515" max="515" width="6.5703125" style="77" bestFit="1" customWidth="1"/>
    <col min="516" max="516" width="6.5703125" style="77" customWidth="1"/>
    <col min="517" max="520" width="6.5703125" style="77" bestFit="1" customWidth="1"/>
    <col min="521" max="521" width="11.42578125" style="77" customWidth="1"/>
    <col min="522" max="522" width="11.42578125" style="77"/>
    <col min="523" max="523" width="0" style="77" hidden="1" customWidth="1"/>
    <col min="524" max="768" width="11.42578125" style="77"/>
    <col min="769" max="769" width="40.7109375" style="77" customWidth="1"/>
    <col min="770" max="770" width="9.42578125" style="77" customWidth="1"/>
    <col min="771" max="771" width="6.5703125" style="77" bestFit="1" customWidth="1"/>
    <col min="772" max="772" width="6.5703125" style="77" customWidth="1"/>
    <col min="773" max="776" width="6.5703125" style="77" bestFit="1" customWidth="1"/>
    <col min="777" max="777" width="11.42578125" style="77" customWidth="1"/>
    <col min="778" max="778" width="11.42578125" style="77"/>
    <col min="779" max="779" width="0" style="77" hidden="1" customWidth="1"/>
    <col min="780" max="1024" width="11.42578125" style="77"/>
    <col min="1025" max="1025" width="40.7109375" style="77" customWidth="1"/>
    <col min="1026" max="1026" width="9.42578125" style="77" customWidth="1"/>
    <col min="1027" max="1027" width="6.5703125" style="77" bestFit="1" customWidth="1"/>
    <col min="1028" max="1028" width="6.5703125" style="77" customWidth="1"/>
    <col min="1029" max="1032" width="6.5703125" style="77" bestFit="1" customWidth="1"/>
    <col min="1033" max="1033" width="11.42578125" style="77" customWidth="1"/>
    <col min="1034" max="1034" width="11.42578125" style="77"/>
    <col min="1035" max="1035" width="0" style="77" hidden="1" customWidth="1"/>
    <col min="1036" max="1280" width="11.42578125" style="77"/>
    <col min="1281" max="1281" width="40.7109375" style="77" customWidth="1"/>
    <col min="1282" max="1282" width="9.42578125" style="77" customWidth="1"/>
    <col min="1283" max="1283" width="6.5703125" style="77" bestFit="1" customWidth="1"/>
    <col min="1284" max="1284" width="6.5703125" style="77" customWidth="1"/>
    <col min="1285" max="1288" width="6.5703125" style="77" bestFit="1" customWidth="1"/>
    <col min="1289" max="1289" width="11.42578125" style="77" customWidth="1"/>
    <col min="1290" max="1290" width="11.42578125" style="77"/>
    <col min="1291" max="1291" width="0" style="77" hidden="1" customWidth="1"/>
    <col min="1292" max="1536" width="11.42578125" style="77"/>
    <col min="1537" max="1537" width="40.7109375" style="77" customWidth="1"/>
    <col min="1538" max="1538" width="9.42578125" style="77" customWidth="1"/>
    <col min="1539" max="1539" width="6.5703125" style="77" bestFit="1" customWidth="1"/>
    <col min="1540" max="1540" width="6.5703125" style="77" customWidth="1"/>
    <col min="1541" max="1544" width="6.5703125" style="77" bestFit="1" customWidth="1"/>
    <col min="1545" max="1545" width="11.42578125" style="77" customWidth="1"/>
    <col min="1546" max="1546" width="11.42578125" style="77"/>
    <col min="1547" max="1547" width="0" style="77" hidden="1" customWidth="1"/>
    <col min="1548" max="1792" width="11.42578125" style="77"/>
    <col min="1793" max="1793" width="40.7109375" style="77" customWidth="1"/>
    <col min="1794" max="1794" width="9.42578125" style="77" customWidth="1"/>
    <col min="1795" max="1795" width="6.5703125" style="77" bestFit="1" customWidth="1"/>
    <col min="1796" max="1796" width="6.5703125" style="77" customWidth="1"/>
    <col min="1797" max="1800" width="6.5703125" style="77" bestFit="1" customWidth="1"/>
    <col min="1801" max="1801" width="11.42578125" style="77" customWidth="1"/>
    <col min="1802" max="1802" width="11.42578125" style="77"/>
    <col min="1803" max="1803" width="0" style="77" hidden="1" customWidth="1"/>
    <col min="1804" max="2048" width="11.42578125" style="77"/>
    <col min="2049" max="2049" width="40.7109375" style="77" customWidth="1"/>
    <col min="2050" max="2050" width="9.42578125" style="77" customWidth="1"/>
    <col min="2051" max="2051" width="6.5703125" style="77" bestFit="1" customWidth="1"/>
    <col min="2052" max="2052" width="6.5703125" style="77" customWidth="1"/>
    <col min="2053" max="2056" width="6.5703125" style="77" bestFit="1" customWidth="1"/>
    <col min="2057" max="2057" width="11.42578125" style="77" customWidth="1"/>
    <col min="2058" max="2058" width="11.42578125" style="77"/>
    <col min="2059" max="2059" width="0" style="77" hidden="1" customWidth="1"/>
    <col min="2060" max="2304" width="11.42578125" style="77"/>
    <col min="2305" max="2305" width="40.7109375" style="77" customWidth="1"/>
    <col min="2306" max="2306" width="9.42578125" style="77" customWidth="1"/>
    <col min="2307" max="2307" width="6.5703125" style="77" bestFit="1" customWidth="1"/>
    <col min="2308" max="2308" width="6.5703125" style="77" customWidth="1"/>
    <col min="2309" max="2312" width="6.5703125" style="77" bestFit="1" customWidth="1"/>
    <col min="2313" max="2313" width="11.42578125" style="77" customWidth="1"/>
    <col min="2314" max="2314" width="11.42578125" style="77"/>
    <col min="2315" max="2315" width="0" style="77" hidden="1" customWidth="1"/>
    <col min="2316" max="2560" width="11.42578125" style="77"/>
    <col min="2561" max="2561" width="40.7109375" style="77" customWidth="1"/>
    <col min="2562" max="2562" width="9.42578125" style="77" customWidth="1"/>
    <col min="2563" max="2563" width="6.5703125" style="77" bestFit="1" customWidth="1"/>
    <col min="2564" max="2564" width="6.5703125" style="77" customWidth="1"/>
    <col min="2565" max="2568" width="6.5703125" style="77" bestFit="1" customWidth="1"/>
    <col min="2569" max="2569" width="11.42578125" style="77" customWidth="1"/>
    <col min="2570" max="2570" width="11.42578125" style="77"/>
    <col min="2571" max="2571" width="0" style="77" hidden="1" customWidth="1"/>
    <col min="2572" max="2816" width="11.42578125" style="77"/>
    <col min="2817" max="2817" width="40.7109375" style="77" customWidth="1"/>
    <col min="2818" max="2818" width="9.42578125" style="77" customWidth="1"/>
    <col min="2819" max="2819" width="6.5703125" style="77" bestFit="1" customWidth="1"/>
    <col min="2820" max="2820" width="6.5703125" style="77" customWidth="1"/>
    <col min="2821" max="2824" width="6.5703125" style="77" bestFit="1" customWidth="1"/>
    <col min="2825" max="2825" width="11.42578125" style="77" customWidth="1"/>
    <col min="2826" max="2826" width="11.42578125" style="77"/>
    <col min="2827" max="2827" width="0" style="77" hidden="1" customWidth="1"/>
    <col min="2828" max="3072" width="11.42578125" style="77"/>
    <col min="3073" max="3073" width="40.7109375" style="77" customWidth="1"/>
    <col min="3074" max="3074" width="9.42578125" style="77" customWidth="1"/>
    <col min="3075" max="3075" width="6.5703125" style="77" bestFit="1" customWidth="1"/>
    <col min="3076" max="3076" width="6.5703125" style="77" customWidth="1"/>
    <col min="3077" max="3080" width="6.5703125" style="77" bestFit="1" customWidth="1"/>
    <col min="3081" max="3081" width="11.42578125" style="77" customWidth="1"/>
    <col min="3082" max="3082" width="11.42578125" style="77"/>
    <col min="3083" max="3083" width="0" style="77" hidden="1" customWidth="1"/>
    <col min="3084" max="3328" width="11.42578125" style="77"/>
    <col min="3329" max="3329" width="40.7109375" style="77" customWidth="1"/>
    <col min="3330" max="3330" width="9.42578125" style="77" customWidth="1"/>
    <col min="3331" max="3331" width="6.5703125" style="77" bestFit="1" customWidth="1"/>
    <col min="3332" max="3332" width="6.5703125" style="77" customWidth="1"/>
    <col min="3333" max="3336" width="6.5703125" style="77" bestFit="1" customWidth="1"/>
    <col min="3337" max="3337" width="11.42578125" style="77" customWidth="1"/>
    <col min="3338" max="3338" width="11.42578125" style="77"/>
    <col min="3339" max="3339" width="0" style="77" hidden="1" customWidth="1"/>
    <col min="3340" max="3584" width="11.42578125" style="77"/>
    <col min="3585" max="3585" width="40.7109375" style="77" customWidth="1"/>
    <col min="3586" max="3586" width="9.42578125" style="77" customWidth="1"/>
    <col min="3587" max="3587" width="6.5703125" style="77" bestFit="1" customWidth="1"/>
    <col min="3588" max="3588" width="6.5703125" style="77" customWidth="1"/>
    <col min="3589" max="3592" width="6.5703125" style="77" bestFit="1" customWidth="1"/>
    <col min="3593" max="3593" width="11.42578125" style="77" customWidth="1"/>
    <col min="3594" max="3594" width="11.42578125" style="77"/>
    <col min="3595" max="3595" width="0" style="77" hidden="1" customWidth="1"/>
    <col min="3596" max="3840" width="11.42578125" style="77"/>
    <col min="3841" max="3841" width="40.7109375" style="77" customWidth="1"/>
    <col min="3842" max="3842" width="9.42578125" style="77" customWidth="1"/>
    <col min="3843" max="3843" width="6.5703125" style="77" bestFit="1" customWidth="1"/>
    <col min="3844" max="3844" width="6.5703125" style="77" customWidth="1"/>
    <col min="3845" max="3848" width="6.5703125" style="77" bestFit="1" customWidth="1"/>
    <col min="3849" max="3849" width="11.42578125" style="77" customWidth="1"/>
    <col min="3850" max="3850" width="11.42578125" style="77"/>
    <col min="3851" max="3851" width="0" style="77" hidden="1" customWidth="1"/>
    <col min="3852" max="4096" width="11.42578125" style="77"/>
    <col min="4097" max="4097" width="40.7109375" style="77" customWidth="1"/>
    <col min="4098" max="4098" width="9.42578125" style="77" customWidth="1"/>
    <col min="4099" max="4099" width="6.5703125" style="77" bestFit="1" customWidth="1"/>
    <col min="4100" max="4100" width="6.5703125" style="77" customWidth="1"/>
    <col min="4101" max="4104" width="6.5703125" style="77" bestFit="1" customWidth="1"/>
    <col min="4105" max="4105" width="11.42578125" style="77" customWidth="1"/>
    <col min="4106" max="4106" width="11.42578125" style="77"/>
    <col min="4107" max="4107" width="0" style="77" hidden="1" customWidth="1"/>
    <col min="4108" max="4352" width="11.42578125" style="77"/>
    <col min="4353" max="4353" width="40.7109375" style="77" customWidth="1"/>
    <col min="4354" max="4354" width="9.42578125" style="77" customWidth="1"/>
    <col min="4355" max="4355" width="6.5703125" style="77" bestFit="1" customWidth="1"/>
    <col min="4356" max="4356" width="6.5703125" style="77" customWidth="1"/>
    <col min="4357" max="4360" width="6.5703125" style="77" bestFit="1" customWidth="1"/>
    <col min="4361" max="4361" width="11.42578125" style="77" customWidth="1"/>
    <col min="4362" max="4362" width="11.42578125" style="77"/>
    <col min="4363" max="4363" width="0" style="77" hidden="1" customWidth="1"/>
    <col min="4364" max="4608" width="11.42578125" style="77"/>
    <col min="4609" max="4609" width="40.7109375" style="77" customWidth="1"/>
    <col min="4610" max="4610" width="9.42578125" style="77" customWidth="1"/>
    <col min="4611" max="4611" width="6.5703125" style="77" bestFit="1" customWidth="1"/>
    <col min="4612" max="4612" width="6.5703125" style="77" customWidth="1"/>
    <col min="4613" max="4616" width="6.5703125" style="77" bestFit="1" customWidth="1"/>
    <col min="4617" max="4617" width="11.42578125" style="77" customWidth="1"/>
    <col min="4618" max="4618" width="11.42578125" style="77"/>
    <col min="4619" max="4619" width="0" style="77" hidden="1" customWidth="1"/>
    <col min="4620" max="4864" width="11.42578125" style="77"/>
    <col min="4865" max="4865" width="40.7109375" style="77" customWidth="1"/>
    <col min="4866" max="4866" width="9.42578125" style="77" customWidth="1"/>
    <col min="4867" max="4867" width="6.5703125" style="77" bestFit="1" customWidth="1"/>
    <col min="4868" max="4868" width="6.5703125" style="77" customWidth="1"/>
    <col min="4869" max="4872" width="6.5703125" style="77" bestFit="1" customWidth="1"/>
    <col min="4873" max="4873" width="11.42578125" style="77" customWidth="1"/>
    <col min="4874" max="4874" width="11.42578125" style="77"/>
    <col min="4875" max="4875" width="0" style="77" hidden="1" customWidth="1"/>
    <col min="4876" max="5120" width="11.42578125" style="77"/>
    <col min="5121" max="5121" width="40.7109375" style="77" customWidth="1"/>
    <col min="5122" max="5122" width="9.42578125" style="77" customWidth="1"/>
    <col min="5123" max="5123" width="6.5703125" style="77" bestFit="1" customWidth="1"/>
    <col min="5124" max="5124" width="6.5703125" style="77" customWidth="1"/>
    <col min="5125" max="5128" width="6.5703125" style="77" bestFit="1" customWidth="1"/>
    <col min="5129" max="5129" width="11.42578125" style="77" customWidth="1"/>
    <col min="5130" max="5130" width="11.42578125" style="77"/>
    <col min="5131" max="5131" width="0" style="77" hidden="1" customWidth="1"/>
    <col min="5132" max="5376" width="11.42578125" style="77"/>
    <col min="5377" max="5377" width="40.7109375" style="77" customWidth="1"/>
    <col min="5378" max="5378" width="9.42578125" style="77" customWidth="1"/>
    <col min="5379" max="5379" width="6.5703125" style="77" bestFit="1" customWidth="1"/>
    <col min="5380" max="5380" width="6.5703125" style="77" customWidth="1"/>
    <col min="5381" max="5384" width="6.5703125" style="77" bestFit="1" customWidth="1"/>
    <col min="5385" max="5385" width="11.42578125" style="77" customWidth="1"/>
    <col min="5386" max="5386" width="11.42578125" style="77"/>
    <col min="5387" max="5387" width="0" style="77" hidden="1" customWidth="1"/>
    <col min="5388" max="5632" width="11.42578125" style="77"/>
    <col min="5633" max="5633" width="40.7109375" style="77" customWidth="1"/>
    <col min="5634" max="5634" width="9.42578125" style="77" customWidth="1"/>
    <col min="5635" max="5635" width="6.5703125" style="77" bestFit="1" customWidth="1"/>
    <col min="5636" max="5636" width="6.5703125" style="77" customWidth="1"/>
    <col min="5637" max="5640" width="6.5703125" style="77" bestFit="1" customWidth="1"/>
    <col min="5641" max="5641" width="11.42578125" style="77" customWidth="1"/>
    <col min="5642" max="5642" width="11.42578125" style="77"/>
    <col min="5643" max="5643" width="0" style="77" hidden="1" customWidth="1"/>
    <col min="5644" max="5888" width="11.42578125" style="77"/>
    <col min="5889" max="5889" width="40.7109375" style="77" customWidth="1"/>
    <col min="5890" max="5890" width="9.42578125" style="77" customWidth="1"/>
    <col min="5891" max="5891" width="6.5703125" style="77" bestFit="1" customWidth="1"/>
    <col min="5892" max="5892" width="6.5703125" style="77" customWidth="1"/>
    <col min="5893" max="5896" width="6.5703125" style="77" bestFit="1" customWidth="1"/>
    <col min="5897" max="5897" width="11.42578125" style="77" customWidth="1"/>
    <col min="5898" max="5898" width="11.42578125" style="77"/>
    <col min="5899" max="5899" width="0" style="77" hidden="1" customWidth="1"/>
    <col min="5900" max="6144" width="11.42578125" style="77"/>
    <col min="6145" max="6145" width="40.7109375" style="77" customWidth="1"/>
    <col min="6146" max="6146" width="9.42578125" style="77" customWidth="1"/>
    <col min="6147" max="6147" width="6.5703125" style="77" bestFit="1" customWidth="1"/>
    <col min="6148" max="6148" width="6.5703125" style="77" customWidth="1"/>
    <col min="6149" max="6152" width="6.5703125" style="77" bestFit="1" customWidth="1"/>
    <col min="6153" max="6153" width="11.42578125" style="77" customWidth="1"/>
    <col min="6154" max="6154" width="11.42578125" style="77"/>
    <col min="6155" max="6155" width="0" style="77" hidden="1" customWidth="1"/>
    <col min="6156" max="6400" width="11.42578125" style="77"/>
    <col min="6401" max="6401" width="40.7109375" style="77" customWidth="1"/>
    <col min="6402" max="6402" width="9.42578125" style="77" customWidth="1"/>
    <col min="6403" max="6403" width="6.5703125" style="77" bestFit="1" customWidth="1"/>
    <col min="6404" max="6404" width="6.5703125" style="77" customWidth="1"/>
    <col min="6405" max="6408" width="6.5703125" style="77" bestFit="1" customWidth="1"/>
    <col min="6409" max="6409" width="11.42578125" style="77" customWidth="1"/>
    <col min="6410" max="6410" width="11.42578125" style="77"/>
    <col min="6411" max="6411" width="0" style="77" hidden="1" customWidth="1"/>
    <col min="6412" max="6656" width="11.42578125" style="77"/>
    <col min="6657" max="6657" width="40.7109375" style="77" customWidth="1"/>
    <col min="6658" max="6658" width="9.42578125" style="77" customWidth="1"/>
    <col min="6659" max="6659" width="6.5703125" style="77" bestFit="1" customWidth="1"/>
    <col min="6660" max="6660" width="6.5703125" style="77" customWidth="1"/>
    <col min="6661" max="6664" width="6.5703125" style="77" bestFit="1" customWidth="1"/>
    <col min="6665" max="6665" width="11.42578125" style="77" customWidth="1"/>
    <col min="6666" max="6666" width="11.42578125" style="77"/>
    <col min="6667" max="6667" width="0" style="77" hidden="1" customWidth="1"/>
    <col min="6668" max="6912" width="11.42578125" style="77"/>
    <col min="6913" max="6913" width="40.7109375" style="77" customWidth="1"/>
    <col min="6914" max="6914" width="9.42578125" style="77" customWidth="1"/>
    <col min="6915" max="6915" width="6.5703125" style="77" bestFit="1" customWidth="1"/>
    <col min="6916" max="6916" width="6.5703125" style="77" customWidth="1"/>
    <col min="6917" max="6920" width="6.5703125" style="77" bestFit="1" customWidth="1"/>
    <col min="6921" max="6921" width="11.42578125" style="77" customWidth="1"/>
    <col min="6922" max="6922" width="11.42578125" style="77"/>
    <col min="6923" max="6923" width="0" style="77" hidden="1" customWidth="1"/>
    <col min="6924" max="7168" width="11.42578125" style="77"/>
    <col min="7169" max="7169" width="40.7109375" style="77" customWidth="1"/>
    <col min="7170" max="7170" width="9.42578125" style="77" customWidth="1"/>
    <col min="7171" max="7171" width="6.5703125" style="77" bestFit="1" customWidth="1"/>
    <col min="7172" max="7172" width="6.5703125" style="77" customWidth="1"/>
    <col min="7173" max="7176" width="6.5703125" style="77" bestFit="1" customWidth="1"/>
    <col min="7177" max="7177" width="11.42578125" style="77" customWidth="1"/>
    <col min="7178" max="7178" width="11.42578125" style="77"/>
    <col min="7179" max="7179" width="0" style="77" hidden="1" customWidth="1"/>
    <col min="7180" max="7424" width="11.42578125" style="77"/>
    <col min="7425" max="7425" width="40.7109375" style="77" customWidth="1"/>
    <col min="7426" max="7426" width="9.42578125" style="77" customWidth="1"/>
    <col min="7427" max="7427" width="6.5703125" style="77" bestFit="1" customWidth="1"/>
    <col min="7428" max="7428" width="6.5703125" style="77" customWidth="1"/>
    <col min="7429" max="7432" width="6.5703125" style="77" bestFit="1" customWidth="1"/>
    <col min="7433" max="7433" width="11.42578125" style="77" customWidth="1"/>
    <col min="7434" max="7434" width="11.42578125" style="77"/>
    <col min="7435" max="7435" width="0" style="77" hidden="1" customWidth="1"/>
    <col min="7436" max="7680" width="11.42578125" style="77"/>
    <col min="7681" max="7681" width="40.7109375" style="77" customWidth="1"/>
    <col min="7682" max="7682" width="9.42578125" style="77" customWidth="1"/>
    <col min="7683" max="7683" width="6.5703125" style="77" bestFit="1" customWidth="1"/>
    <col min="7684" max="7684" width="6.5703125" style="77" customWidth="1"/>
    <col min="7685" max="7688" width="6.5703125" style="77" bestFit="1" customWidth="1"/>
    <col min="7689" max="7689" width="11.42578125" style="77" customWidth="1"/>
    <col min="7690" max="7690" width="11.42578125" style="77"/>
    <col min="7691" max="7691" width="0" style="77" hidden="1" customWidth="1"/>
    <col min="7692" max="7936" width="11.42578125" style="77"/>
    <col min="7937" max="7937" width="40.7109375" style="77" customWidth="1"/>
    <col min="7938" max="7938" width="9.42578125" style="77" customWidth="1"/>
    <col min="7939" max="7939" width="6.5703125" style="77" bestFit="1" customWidth="1"/>
    <col min="7940" max="7940" width="6.5703125" style="77" customWidth="1"/>
    <col min="7941" max="7944" width="6.5703125" style="77" bestFit="1" customWidth="1"/>
    <col min="7945" max="7945" width="11.42578125" style="77" customWidth="1"/>
    <col min="7946" max="7946" width="11.42578125" style="77"/>
    <col min="7947" max="7947" width="0" style="77" hidden="1" customWidth="1"/>
    <col min="7948" max="8192" width="11.42578125" style="77"/>
    <col min="8193" max="8193" width="40.7109375" style="77" customWidth="1"/>
    <col min="8194" max="8194" width="9.42578125" style="77" customWidth="1"/>
    <col min="8195" max="8195" width="6.5703125" style="77" bestFit="1" customWidth="1"/>
    <col min="8196" max="8196" width="6.5703125" style="77" customWidth="1"/>
    <col min="8197" max="8200" width="6.5703125" style="77" bestFit="1" customWidth="1"/>
    <col min="8201" max="8201" width="11.42578125" style="77" customWidth="1"/>
    <col min="8202" max="8202" width="11.42578125" style="77"/>
    <col min="8203" max="8203" width="0" style="77" hidden="1" customWidth="1"/>
    <col min="8204" max="8448" width="11.42578125" style="77"/>
    <col min="8449" max="8449" width="40.7109375" style="77" customWidth="1"/>
    <col min="8450" max="8450" width="9.42578125" style="77" customWidth="1"/>
    <col min="8451" max="8451" width="6.5703125" style="77" bestFit="1" customWidth="1"/>
    <col min="8452" max="8452" width="6.5703125" style="77" customWidth="1"/>
    <col min="8453" max="8456" width="6.5703125" style="77" bestFit="1" customWidth="1"/>
    <col min="8457" max="8457" width="11.42578125" style="77" customWidth="1"/>
    <col min="8458" max="8458" width="11.42578125" style="77"/>
    <col min="8459" max="8459" width="0" style="77" hidden="1" customWidth="1"/>
    <col min="8460" max="8704" width="11.42578125" style="77"/>
    <col min="8705" max="8705" width="40.7109375" style="77" customWidth="1"/>
    <col min="8706" max="8706" width="9.42578125" style="77" customWidth="1"/>
    <col min="8707" max="8707" width="6.5703125" style="77" bestFit="1" customWidth="1"/>
    <col min="8708" max="8708" width="6.5703125" style="77" customWidth="1"/>
    <col min="8709" max="8712" width="6.5703125" style="77" bestFit="1" customWidth="1"/>
    <col min="8713" max="8713" width="11.42578125" style="77" customWidth="1"/>
    <col min="8714" max="8714" width="11.42578125" style="77"/>
    <col min="8715" max="8715" width="0" style="77" hidden="1" customWidth="1"/>
    <col min="8716" max="8960" width="11.42578125" style="77"/>
    <col min="8961" max="8961" width="40.7109375" style="77" customWidth="1"/>
    <col min="8962" max="8962" width="9.42578125" style="77" customWidth="1"/>
    <col min="8963" max="8963" width="6.5703125" style="77" bestFit="1" customWidth="1"/>
    <col min="8964" max="8964" width="6.5703125" style="77" customWidth="1"/>
    <col min="8965" max="8968" width="6.5703125" style="77" bestFit="1" customWidth="1"/>
    <col min="8969" max="8969" width="11.42578125" style="77" customWidth="1"/>
    <col min="8970" max="8970" width="11.42578125" style="77"/>
    <col min="8971" max="8971" width="0" style="77" hidden="1" customWidth="1"/>
    <col min="8972" max="9216" width="11.42578125" style="77"/>
    <col min="9217" max="9217" width="40.7109375" style="77" customWidth="1"/>
    <col min="9218" max="9218" width="9.42578125" style="77" customWidth="1"/>
    <col min="9219" max="9219" width="6.5703125" style="77" bestFit="1" customWidth="1"/>
    <col min="9220" max="9220" width="6.5703125" style="77" customWidth="1"/>
    <col min="9221" max="9224" width="6.5703125" style="77" bestFit="1" customWidth="1"/>
    <col min="9225" max="9225" width="11.42578125" style="77" customWidth="1"/>
    <col min="9226" max="9226" width="11.42578125" style="77"/>
    <col min="9227" max="9227" width="0" style="77" hidden="1" customWidth="1"/>
    <col min="9228" max="9472" width="11.42578125" style="77"/>
    <col min="9473" max="9473" width="40.7109375" style="77" customWidth="1"/>
    <col min="9474" max="9474" width="9.42578125" style="77" customWidth="1"/>
    <col min="9475" max="9475" width="6.5703125" style="77" bestFit="1" customWidth="1"/>
    <col min="9476" max="9476" width="6.5703125" style="77" customWidth="1"/>
    <col min="9477" max="9480" width="6.5703125" style="77" bestFit="1" customWidth="1"/>
    <col min="9481" max="9481" width="11.42578125" style="77" customWidth="1"/>
    <col min="9482" max="9482" width="11.42578125" style="77"/>
    <col min="9483" max="9483" width="0" style="77" hidden="1" customWidth="1"/>
    <col min="9484" max="9728" width="11.42578125" style="77"/>
    <col min="9729" max="9729" width="40.7109375" style="77" customWidth="1"/>
    <col min="9730" max="9730" width="9.42578125" style="77" customWidth="1"/>
    <col min="9731" max="9731" width="6.5703125" style="77" bestFit="1" customWidth="1"/>
    <col min="9732" max="9732" width="6.5703125" style="77" customWidth="1"/>
    <col min="9733" max="9736" width="6.5703125" style="77" bestFit="1" customWidth="1"/>
    <col min="9737" max="9737" width="11.42578125" style="77" customWidth="1"/>
    <col min="9738" max="9738" width="11.42578125" style="77"/>
    <col min="9739" max="9739" width="0" style="77" hidden="1" customWidth="1"/>
    <col min="9740" max="9984" width="11.42578125" style="77"/>
    <col min="9985" max="9985" width="40.7109375" style="77" customWidth="1"/>
    <col min="9986" max="9986" width="9.42578125" style="77" customWidth="1"/>
    <col min="9987" max="9987" width="6.5703125" style="77" bestFit="1" customWidth="1"/>
    <col min="9988" max="9988" width="6.5703125" style="77" customWidth="1"/>
    <col min="9989" max="9992" width="6.5703125" style="77" bestFit="1" customWidth="1"/>
    <col min="9993" max="9993" width="11.42578125" style="77" customWidth="1"/>
    <col min="9994" max="9994" width="11.42578125" style="77"/>
    <col min="9995" max="9995" width="0" style="77" hidden="1" customWidth="1"/>
    <col min="9996" max="10240" width="11.42578125" style="77"/>
    <col min="10241" max="10241" width="40.7109375" style="77" customWidth="1"/>
    <col min="10242" max="10242" width="9.42578125" style="77" customWidth="1"/>
    <col min="10243" max="10243" width="6.5703125" style="77" bestFit="1" customWidth="1"/>
    <col min="10244" max="10244" width="6.5703125" style="77" customWidth="1"/>
    <col min="10245" max="10248" width="6.5703125" style="77" bestFit="1" customWidth="1"/>
    <col min="10249" max="10249" width="11.42578125" style="77" customWidth="1"/>
    <col min="10250" max="10250" width="11.42578125" style="77"/>
    <col min="10251" max="10251" width="0" style="77" hidden="1" customWidth="1"/>
    <col min="10252" max="10496" width="11.42578125" style="77"/>
    <col min="10497" max="10497" width="40.7109375" style="77" customWidth="1"/>
    <col min="10498" max="10498" width="9.42578125" style="77" customWidth="1"/>
    <col min="10499" max="10499" width="6.5703125" style="77" bestFit="1" customWidth="1"/>
    <col min="10500" max="10500" width="6.5703125" style="77" customWidth="1"/>
    <col min="10501" max="10504" width="6.5703125" style="77" bestFit="1" customWidth="1"/>
    <col min="10505" max="10505" width="11.42578125" style="77" customWidth="1"/>
    <col min="10506" max="10506" width="11.42578125" style="77"/>
    <col min="10507" max="10507" width="0" style="77" hidden="1" customWidth="1"/>
    <col min="10508" max="10752" width="11.42578125" style="77"/>
    <col min="10753" max="10753" width="40.7109375" style="77" customWidth="1"/>
    <col min="10754" max="10754" width="9.42578125" style="77" customWidth="1"/>
    <col min="10755" max="10755" width="6.5703125" style="77" bestFit="1" customWidth="1"/>
    <col min="10756" max="10756" width="6.5703125" style="77" customWidth="1"/>
    <col min="10757" max="10760" width="6.5703125" style="77" bestFit="1" customWidth="1"/>
    <col min="10761" max="10761" width="11.42578125" style="77" customWidth="1"/>
    <col min="10762" max="10762" width="11.42578125" style="77"/>
    <col min="10763" max="10763" width="0" style="77" hidden="1" customWidth="1"/>
    <col min="10764" max="11008" width="11.42578125" style="77"/>
    <col min="11009" max="11009" width="40.7109375" style="77" customWidth="1"/>
    <col min="11010" max="11010" width="9.42578125" style="77" customWidth="1"/>
    <col min="11011" max="11011" width="6.5703125" style="77" bestFit="1" customWidth="1"/>
    <col min="11012" max="11012" width="6.5703125" style="77" customWidth="1"/>
    <col min="11013" max="11016" width="6.5703125" style="77" bestFit="1" customWidth="1"/>
    <col min="11017" max="11017" width="11.42578125" style="77" customWidth="1"/>
    <col min="11018" max="11018" width="11.42578125" style="77"/>
    <col min="11019" max="11019" width="0" style="77" hidden="1" customWidth="1"/>
    <col min="11020" max="11264" width="11.42578125" style="77"/>
    <col min="11265" max="11265" width="40.7109375" style="77" customWidth="1"/>
    <col min="11266" max="11266" width="9.42578125" style="77" customWidth="1"/>
    <col min="11267" max="11267" width="6.5703125" style="77" bestFit="1" customWidth="1"/>
    <col min="11268" max="11268" width="6.5703125" style="77" customWidth="1"/>
    <col min="11269" max="11272" width="6.5703125" style="77" bestFit="1" customWidth="1"/>
    <col min="11273" max="11273" width="11.42578125" style="77" customWidth="1"/>
    <col min="11274" max="11274" width="11.42578125" style="77"/>
    <col min="11275" max="11275" width="0" style="77" hidden="1" customWidth="1"/>
    <col min="11276" max="11520" width="11.42578125" style="77"/>
    <col min="11521" max="11521" width="40.7109375" style="77" customWidth="1"/>
    <col min="11522" max="11522" width="9.42578125" style="77" customWidth="1"/>
    <col min="11523" max="11523" width="6.5703125" style="77" bestFit="1" customWidth="1"/>
    <col min="11524" max="11524" width="6.5703125" style="77" customWidth="1"/>
    <col min="11525" max="11528" width="6.5703125" style="77" bestFit="1" customWidth="1"/>
    <col min="11529" max="11529" width="11.42578125" style="77" customWidth="1"/>
    <col min="11530" max="11530" width="11.42578125" style="77"/>
    <col min="11531" max="11531" width="0" style="77" hidden="1" customWidth="1"/>
    <col min="11532" max="11776" width="11.42578125" style="77"/>
    <col min="11777" max="11777" width="40.7109375" style="77" customWidth="1"/>
    <col min="11778" max="11778" width="9.42578125" style="77" customWidth="1"/>
    <col min="11779" max="11779" width="6.5703125" style="77" bestFit="1" customWidth="1"/>
    <col min="11780" max="11780" width="6.5703125" style="77" customWidth="1"/>
    <col min="11781" max="11784" width="6.5703125" style="77" bestFit="1" customWidth="1"/>
    <col min="11785" max="11785" width="11.42578125" style="77" customWidth="1"/>
    <col min="11786" max="11786" width="11.42578125" style="77"/>
    <col min="11787" max="11787" width="0" style="77" hidden="1" customWidth="1"/>
    <col min="11788" max="12032" width="11.42578125" style="77"/>
    <col min="12033" max="12033" width="40.7109375" style="77" customWidth="1"/>
    <col min="12034" max="12034" width="9.42578125" style="77" customWidth="1"/>
    <col min="12035" max="12035" width="6.5703125" style="77" bestFit="1" customWidth="1"/>
    <col min="12036" max="12036" width="6.5703125" style="77" customWidth="1"/>
    <col min="12037" max="12040" width="6.5703125" style="77" bestFit="1" customWidth="1"/>
    <col min="12041" max="12041" width="11.42578125" style="77" customWidth="1"/>
    <col min="12042" max="12042" width="11.42578125" style="77"/>
    <col min="12043" max="12043" width="0" style="77" hidden="1" customWidth="1"/>
    <col min="12044" max="12288" width="11.42578125" style="77"/>
    <col min="12289" max="12289" width="40.7109375" style="77" customWidth="1"/>
    <col min="12290" max="12290" width="9.42578125" style="77" customWidth="1"/>
    <col min="12291" max="12291" width="6.5703125" style="77" bestFit="1" customWidth="1"/>
    <col min="12292" max="12292" width="6.5703125" style="77" customWidth="1"/>
    <col min="12293" max="12296" width="6.5703125" style="77" bestFit="1" customWidth="1"/>
    <col min="12297" max="12297" width="11.42578125" style="77" customWidth="1"/>
    <col min="12298" max="12298" width="11.42578125" style="77"/>
    <col min="12299" max="12299" width="0" style="77" hidden="1" customWidth="1"/>
    <col min="12300" max="12544" width="11.42578125" style="77"/>
    <col min="12545" max="12545" width="40.7109375" style="77" customWidth="1"/>
    <col min="12546" max="12546" width="9.42578125" style="77" customWidth="1"/>
    <col min="12547" max="12547" width="6.5703125" style="77" bestFit="1" customWidth="1"/>
    <col min="12548" max="12548" width="6.5703125" style="77" customWidth="1"/>
    <col min="12549" max="12552" width="6.5703125" style="77" bestFit="1" customWidth="1"/>
    <col min="12553" max="12553" width="11.42578125" style="77" customWidth="1"/>
    <col min="12554" max="12554" width="11.42578125" style="77"/>
    <col min="12555" max="12555" width="0" style="77" hidden="1" customWidth="1"/>
    <col min="12556" max="12800" width="11.42578125" style="77"/>
    <col min="12801" max="12801" width="40.7109375" style="77" customWidth="1"/>
    <col min="12802" max="12802" width="9.42578125" style="77" customWidth="1"/>
    <col min="12803" max="12803" width="6.5703125" style="77" bestFit="1" customWidth="1"/>
    <col min="12804" max="12804" width="6.5703125" style="77" customWidth="1"/>
    <col min="12805" max="12808" width="6.5703125" style="77" bestFit="1" customWidth="1"/>
    <col min="12809" max="12809" width="11.42578125" style="77" customWidth="1"/>
    <col min="12810" max="12810" width="11.42578125" style="77"/>
    <col min="12811" max="12811" width="0" style="77" hidden="1" customWidth="1"/>
    <col min="12812" max="13056" width="11.42578125" style="77"/>
    <col min="13057" max="13057" width="40.7109375" style="77" customWidth="1"/>
    <col min="13058" max="13058" width="9.42578125" style="77" customWidth="1"/>
    <col min="13059" max="13059" width="6.5703125" style="77" bestFit="1" customWidth="1"/>
    <col min="13060" max="13060" width="6.5703125" style="77" customWidth="1"/>
    <col min="13061" max="13064" width="6.5703125" style="77" bestFit="1" customWidth="1"/>
    <col min="13065" max="13065" width="11.42578125" style="77" customWidth="1"/>
    <col min="13066" max="13066" width="11.42578125" style="77"/>
    <col min="13067" max="13067" width="0" style="77" hidden="1" customWidth="1"/>
    <col min="13068" max="13312" width="11.42578125" style="77"/>
    <col min="13313" max="13313" width="40.7109375" style="77" customWidth="1"/>
    <col min="13314" max="13314" width="9.42578125" style="77" customWidth="1"/>
    <col min="13315" max="13315" width="6.5703125" style="77" bestFit="1" customWidth="1"/>
    <col min="13316" max="13316" width="6.5703125" style="77" customWidth="1"/>
    <col min="13317" max="13320" width="6.5703125" style="77" bestFit="1" customWidth="1"/>
    <col min="13321" max="13321" width="11.42578125" style="77" customWidth="1"/>
    <col min="13322" max="13322" width="11.42578125" style="77"/>
    <col min="13323" max="13323" width="0" style="77" hidden="1" customWidth="1"/>
    <col min="13324" max="13568" width="11.42578125" style="77"/>
    <col min="13569" max="13569" width="40.7109375" style="77" customWidth="1"/>
    <col min="13570" max="13570" width="9.42578125" style="77" customWidth="1"/>
    <col min="13571" max="13571" width="6.5703125" style="77" bestFit="1" customWidth="1"/>
    <col min="13572" max="13572" width="6.5703125" style="77" customWidth="1"/>
    <col min="13573" max="13576" width="6.5703125" style="77" bestFit="1" customWidth="1"/>
    <col min="13577" max="13577" width="11.42578125" style="77" customWidth="1"/>
    <col min="13578" max="13578" width="11.42578125" style="77"/>
    <col min="13579" max="13579" width="0" style="77" hidden="1" customWidth="1"/>
    <col min="13580" max="13824" width="11.42578125" style="77"/>
    <col min="13825" max="13825" width="40.7109375" style="77" customWidth="1"/>
    <col min="13826" max="13826" width="9.42578125" style="77" customWidth="1"/>
    <col min="13827" max="13827" width="6.5703125" style="77" bestFit="1" customWidth="1"/>
    <col min="13828" max="13828" width="6.5703125" style="77" customWidth="1"/>
    <col min="13829" max="13832" width="6.5703125" style="77" bestFit="1" customWidth="1"/>
    <col min="13833" max="13833" width="11.42578125" style="77" customWidth="1"/>
    <col min="13834" max="13834" width="11.42578125" style="77"/>
    <col min="13835" max="13835" width="0" style="77" hidden="1" customWidth="1"/>
    <col min="13836" max="14080" width="11.42578125" style="77"/>
    <col min="14081" max="14081" width="40.7109375" style="77" customWidth="1"/>
    <col min="14082" max="14082" width="9.42578125" style="77" customWidth="1"/>
    <col min="14083" max="14083" width="6.5703125" style="77" bestFit="1" customWidth="1"/>
    <col min="14084" max="14084" width="6.5703125" style="77" customWidth="1"/>
    <col min="14085" max="14088" width="6.5703125" style="77" bestFit="1" customWidth="1"/>
    <col min="14089" max="14089" width="11.42578125" style="77" customWidth="1"/>
    <col min="14090" max="14090" width="11.42578125" style="77"/>
    <col min="14091" max="14091" width="0" style="77" hidden="1" customWidth="1"/>
    <col min="14092" max="14336" width="11.42578125" style="77"/>
    <col min="14337" max="14337" width="40.7109375" style="77" customWidth="1"/>
    <col min="14338" max="14338" width="9.42578125" style="77" customWidth="1"/>
    <col min="14339" max="14339" width="6.5703125" style="77" bestFit="1" customWidth="1"/>
    <col min="14340" max="14340" width="6.5703125" style="77" customWidth="1"/>
    <col min="14341" max="14344" width="6.5703125" style="77" bestFit="1" customWidth="1"/>
    <col min="14345" max="14345" width="11.42578125" style="77" customWidth="1"/>
    <col min="14346" max="14346" width="11.42578125" style="77"/>
    <col min="14347" max="14347" width="0" style="77" hidden="1" customWidth="1"/>
    <col min="14348" max="14592" width="11.42578125" style="77"/>
    <col min="14593" max="14593" width="40.7109375" style="77" customWidth="1"/>
    <col min="14594" max="14594" width="9.42578125" style="77" customWidth="1"/>
    <col min="14595" max="14595" width="6.5703125" style="77" bestFit="1" customWidth="1"/>
    <col min="14596" max="14596" width="6.5703125" style="77" customWidth="1"/>
    <col min="14597" max="14600" width="6.5703125" style="77" bestFit="1" customWidth="1"/>
    <col min="14601" max="14601" width="11.42578125" style="77" customWidth="1"/>
    <col min="14602" max="14602" width="11.42578125" style="77"/>
    <col min="14603" max="14603" width="0" style="77" hidden="1" customWidth="1"/>
    <col min="14604" max="14848" width="11.42578125" style="77"/>
    <col min="14849" max="14849" width="40.7109375" style="77" customWidth="1"/>
    <col min="14850" max="14850" width="9.42578125" style="77" customWidth="1"/>
    <col min="14851" max="14851" width="6.5703125" style="77" bestFit="1" customWidth="1"/>
    <col min="14852" max="14852" width="6.5703125" style="77" customWidth="1"/>
    <col min="14853" max="14856" width="6.5703125" style="77" bestFit="1" customWidth="1"/>
    <col min="14857" max="14857" width="11.42578125" style="77" customWidth="1"/>
    <col min="14858" max="14858" width="11.42578125" style="77"/>
    <col min="14859" max="14859" width="0" style="77" hidden="1" customWidth="1"/>
    <col min="14860" max="15104" width="11.42578125" style="77"/>
    <col min="15105" max="15105" width="40.7109375" style="77" customWidth="1"/>
    <col min="15106" max="15106" width="9.42578125" style="77" customWidth="1"/>
    <col min="15107" max="15107" width="6.5703125" style="77" bestFit="1" customWidth="1"/>
    <col min="15108" max="15108" width="6.5703125" style="77" customWidth="1"/>
    <col min="15109" max="15112" width="6.5703125" style="77" bestFit="1" customWidth="1"/>
    <col min="15113" max="15113" width="11.42578125" style="77" customWidth="1"/>
    <col min="15114" max="15114" width="11.42578125" style="77"/>
    <col min="15115" max="15115" width="0" style="77" hidden="1" customWidth="1"/>
    <col min="15116" max="15360" width="11.42578125" style="77"/>
    <col min="15361" max="15361" width="40.7109375" style="77" customWidth="1"/>
    <col min="15362" max="15362" width="9.42578125" style="77" customWidth="1"/>
    <col min="15363" max="15363" width="6.5703125" style="77" bestFit="1" customWidth="1"/>
    <col min="15364" max="15364" width="6.5703125" style="77" customWidth="1"/>
    <col min="15365" max="15368" width="6.5703125" style="77" bestFit="1" customWidth="1"/>
    <col min="15369" max="15369" width="11.42578125" style="77" customWidth="1"/>
    <col min="15370" max="15370" width="11.42578125" style="77"/>
    <col min="15371" max="15371" width="0" style="77" hidden="1" customWidth="1"/>
    <col min="15372" max="15616" width="11.42578125" style="77"/>
    <col min="15617" max="15617" width="40.7109375" style="77" customWidth="1"/>
    <col min="15618" max="15618" width="9.42578125" style="77" customWidth="1"/>
    <col min="15619" max="15619" width="6.5703125" style="77" bestFit="1" customWidth="1"/>
    <col min="15620" max="15620" width="6.5703125" style="77" customWidth="1"/>
    <col min="15621" max="15624" width="6.5703125" style="77" bestFit="1" customWidth="1"/>
    <col min="15625" max="15625" width="11.42578125" style="77" customWidth="1"/>
    <col min="15626" max="15626" width="11.42578125" style="77"/>
    <col min="15627" max="15627" width="0" style="77" hidden="1" customWidth="1"/>
    <col min="15628" max="15872" width="11.42578125" style="77"/>
    <col min="15873" max="15873" width="40.7109375" style="77" customWidth="1"/>
    <col min="15874" max="15874" width="9.42578125" style="77" customWidth="1"/>
    <col min="15875" max="15875" width="6.5703125" style="77" bestFit="1" customWidth="1"/>
    <col min="15876" max="15876" width="6.5703125" style="77" customWidth="1"/>
    <col min="15877" max="15880" width="6.5703125" style="77" bestFit="1" customWidth="1"/>
    <col min="15881" max="15881" width="11.42578125" style="77" customWidth="1"/>
    <col min="15882" max="15882" width="11.42578125" style="77"/>
    <col min="15883" max="15883" width="0" style="77" hidden="1" customWidth="1"/>
    <col min="15884" max="16128" width="11.42578125" style="77"/>
    <col min="16129" max="16129" width="40.7109375" style="77" customWidth="1"/>
    <col min="16130" max="16130" width="9.42578125" style="77" customWidth="1"/>
    <col min="16131" max="16131" width="6.5703125" style="77" bestFit="1" customWidth="1"/>
    <col min="16132" max="16132" width="6.5703125" style="77" customWidth="1"/>
    <col min="16133" max="16136" width="6.5703125" style="77" bestFit="1" customWidth="1"/>
    <col min="16137" max="16137" width="11.42578125" style="77" customWidth="1"/>
    <col min="16138" max="16138" width="11.42578125" style="77"/>
    <col min="16139" max="16139" width="0" style="77" hidden="1" customWidth="1"/>
    <col min="16140" max="16384" width="11.42578125" style="77"/>
  </cols>
  <sheetData>
    <row r="1" spans="1:17" ht="15" customHeight="1" x14ac:dyDescent="0.25">
      <c r="A1" s="696" t="s">
        <v>177</v>
      </c>
      <c r="B1" s="696"/>
      <c r="C1" s="696"/>
      <c r="D1" s="696"/>
      <c r="E1" s="696"/>
      <c r="F1" s="696"/>
      <c r="G1" s="696"/>
      <c r="H1" s="696"/>
      <c r="I1" s="696"/>
      <c r="J1" s="696"/>
      <c r="K1" s="696"/>
      <c r="L1" s="696"/>
    </row>
    <row r="2" spans="1:17" x14ac:dyDescent="0.25">
      <c r="A2" s="47" t="s">
        <v>84</v>
      </c>
      <c r="B2" s="78"/>
      <c r="C2" s="78"/>
      <c r="D2" s="78"/>
      <c r="E2" s="78"/>
      <c r="M2" s="79"/>
    </row>
    <row r="3" spans="1:17" s="42" customFormat="1" ht="22.5" x14ac:dyDescent="0.25">
      <c r="A3" s="38"/>
      <c r="B3" s="39">
        <v>2007</v>
      </c>
      <c r="C3" s="39">
        <v>2008</v>
      </c>
      <c r="D3" s="39" t="s">
        <v>83</v>
      </c>
      <c r="E3" s="39" t="s">
        <v>51</v>
      </c>
      <c r="F3" s="39">
        <v>2011</v>
      </c>
      <c r="G3" s="39">
        <v>2012</v>
      </c>
      <c r="H3" s="39">
        <v>2013</v>
      </c>
      <c r="I3" s="39" t="s">
        <v>165</v>
      </c>
      <c r="J3" s="39">
        <v>2015</v>
      </c>
      <c r="K3" s="39">
        <v>2016</v>
      </c>
      <c r="L3" s="39" t="s">
        <v>160</v>
      </c>
      <c r="M3" s="40"/>
      <c r="N3" s="41"/>
      <c r="O3" s="41"/>
    </row>
    <row r="4" spans="1:17" s="47" customFormat="1" ht="11.25" x14ac:dyDescent="0.25">
      <c r="A4" s="80" t="s">
        <v>53</v>
      </c>
      <c r="B4" s="81">
        <v>0.92100000000000004</v>
      </c>
      <c r="C4" s="81">
        <v>1.01668679226</v>
      </c>
      <c r="D4" s="81">
        <v>1.017200374</v>
      </c>
      <c r="E4" s="81">
        <v>1.018</v>
      </c>
      <c r="F4" s="81">
        <v>1.0159802957100001</v>
      </c>
      <c r="G4" s="81">
        <v>0.99199999999999999</v>
      </c>
      <c r="H4" s="81">
        <v>0.98901573900000006</v>
      </c>
      <c r="I4" s="81">
        <v>0.98999123579999992</v>
      </c>
      <c r="J4" s="81">
        <v>0.98799999999999999</v>
      </c>
      <c r="K4" s="81">
        <v>0.98774572400000005</v>
      </c>
      <c r="L4" s="87">
        <f>100*J4/J$13</f>
        <v>0.3276146796001288</v>
      </c>
      <c r="M4" s="52"/>
    </row>
    <row r="5" spans="1:17" s="47" customFormat="1" ht="11.25" x14ac:dyDescent="0.25">
      <c r="A5" s="80" t="s">
        <v>54</v>
      </c>
      <c r="B5" s="81">
        <v>73.817016176010014</v>
      </c>
      <c r="C5" s="81">
        <v>73.075999999999993</v>
      </c>
      <c r="D5" s="81">
        <v>72.160377081719986</v>
      </c>
      <c r="E5" s="81">
        <v>70.502002190059997</v>
      </c>
      <c r="F5" s="81">
        <v>69.607463749999994</v>
      </c>
      <c r="G5" s="81">
        <v>69.469461865849993</v>
      </c>
      <c r="H5" s="81">
        <v>69.048908799000017</v>
      </c>
      <c r="I5" s="81">
        <v>69.266379464340005</v>
      </c>
      <c r="J5" s="81">
        <v>69.577599807109934</v>
      </c>
      <c r="K5" s="81">
        <v>70.71471905364001</v>
      </c>
      <c r="L5" s="87">
        <f t="shared" ref="L5:L13" si="0">100*J5/J$13</f>
        <v>23.071501081125817</v>
      </c>
      <c r="M5" s="82"/>
      <c r="N5" s="83"/>
    </row>
    <row r="6" spans="1:17" s="47" customFormat="1" ht="11.25" x14ac:dyDescent="0.25">
      <c r="A6" s="80" t="s">
        <v>55</v>
      </c>
      <c r="B6" s="81">
        <v>43.228999999999999</v>
      </c>
      <c r="C6" s="81">
        <v>45.218000000000004</v>
      </c>
      <c r="D6" s="81">
        <v>46.041755312490025</v>
      </c>
      <c r="E6" s="81">
        <v>46.297657788750001</v>
      </c>
      <c r="F6" s="81">
        <v>47.104415018829997</v>
      </c>
      <c r="G6" s="81">
        <v>48.721461760049998</v>
      </c>
      <c r="H6" s="81">
        <v>49.776971898380005</v>
      </c>
      <c r="I6" s="81">
        <v>50.741411433989995</v>
      </c>
      <c r="J6" s="81">
        <v>51.230596416000004</v>
      </c>
      <c r="K6" s="81">
        <v>51.868942724</v>
      </c>
      <c r="L6" s="87">
        <f t="shared" si="0"/>
        <v>16.987748411489221</v>
      </c>
      <c r="M6" s="84"/>
      <c r="N6" s="83"/>
    </row>
    <row r="7" spans="1:17" s="47" customFormat="1" ht="11.25" x14ac:dyDescent="0.25">
      <c r="A7" s="80" t="s">
        <v>56</v>
      </c>
      <c r="B7" s="81">
        <v>1.292</v>
      </c>
      <c r="C7" s="81">
        <v>1.286</v>
      </c>
      <c r="D7" s="81">
        <v>0.995</v>
      </c>
      <c r="E7" s="81">
        <v>1.00813464824</v>
      </c>
      <c r="F7" s="81">
        <v>0.99834873196999996</v>
      </c>
      <c r="G7" s="81">
        <v>0.75460572349999999</v>
      </c>
      <c r="H7" s="81">
        <v>0.77064302646999994</v>
      </c>
      <c r="I7" s="81">
        <v>0.75759227825000008</v>
      </c>
      <c r="J7" s="81">
        <v>0.76059198623000002</v>
      </c>
      <c r="K7" s="81">
        <v>0.60719228346000009</v>
      </c>
      <c r="L7" s="87">
        <f t="shared" si="0"/>
        <v>0.25220759096676826</v>
      </c>
      <c r="M7" s="52"/>
      <c r="Q7" s="83"/>
    </row>
    <row r="8" spans="1:17" s="47" customFormat="1" ht="11.25" x14ac:dyDescent="0.25">
      <c r="A8" s="80" t="s">
        <v>57</v>
      </c>
      <c r="B8" s="81">
        <v>33.814758978999997</v>
      </c>
      <c r="C8" s="81">
        <v>34.902000000000001</v>
      </c>
      <c r="D8" s="81">
        <v>43.111583803249971</v>
      </c>
      <c r="E8" s="81">
        <v>46.220999999999997</v>
      </c>
      <c r="F8" s="81">
        <v>46.247418914799994</v>
      </c>
      <c r="G8" s="81">
        <v>54.896000000000001</v>
      </c>
      <c r="H8" s="81">
        <v>56.004425598700017</v>
      </c>
      <c r="I8" s="81">
        <v>50.882281392300023</v>
      </c>
      <c r="J8" s="81">
        <v>51.604999999999997</v>
      </c>
      <c r="K8" s="81">
        <v>52.807488933019997</v>
      </c>
      <c r="L8" s="87">
        <f t="shared" si="0"/>
        <v>17.111898320611992</v>
      </c>
      <c r="M8" s="52"/>
      <c r="Q8" s="83"/>
    </row>
    <row r="9" spans="1:17" s="47" customFormat="1" ht="11.25" x14ac:dyDescent="0.25">
      <c r="A9" s="80" t="s">
        <v>88</v>
      </c>
      <c r="B9" s="81">
        <v>39.549999999999997</v>
      </c>
      <c r="C9" s="81">
        <v>44.463999999999999</v>
      </c>
      <c r="D9" s="81">
        <v>37.625113364050002</v>
      </c>
      <c r="E9" s="81">
        <v>40.503</v>
      </c>
      <c r="F9" s="81">
        <v>46.255625832669992</v>
      </c>
      <c r="G9" s="81">
        <v>46.302999999999997</v>
      </c>
      <c r="H9" s="81">
        <v>44.885792523399999</v>
      </c>
      <c r="I9" s="81">
        <v>43.15889723326999</v>
      </c>
      <c r="J9" s="81">
        <v>42.136000000000003</v>
      </c>
      <c r="K9" s="81">
        <v>41.447017109679997</v>
      </c>
      <c r="L9" s="87">
        <f t="shared" si="0"/>
        <v>13.972036578573917</v>
      </c>
      <c r="M9" s="52"/>
      <c r="Q9" s="83"/>
    </row>
    <row r="10" spans="1:17" s="47" customFormat="1" ht="11.25" x14ac:dyDescent="0.25">
      <c r="A10" s="80" t="s">
        <v>58</v>
      </c>
      <c r="B10" s="81">
        <v>13.021000000000001</v>
      </c>
      <c r="C10" s="81">
        <v>13.504249305910008</v>
      </c>
      <c r="D10" s="81">
        <v>15.108750347580008</v>
      </c>
      <c r="E10" s="81">
        <v>12.865</v>
      </c>
      <c r="F10" s="81">
        <v>11.177678258210006</v>
      </c>
      <c r="G10" s="81">
        <v>11.028</v>
      </c>
      <c r="H10" s="81">
        <v>9.9744961879499989</v>
      </c>
      <c r="I10" s="81">
        <v>9.2546340814300034</v>
      </c>
      <c r="J10" s="81">
        <v>10.852</v>
      </c>
      <c r="K10" s="81">
        <v>10.999954401760004</v>
      </c>
      <c r="L10" s="87">
        <f t="shared" si="0"/>
        <v>3.5984559747172047</v>
      </c>
      <c r="M10" s="52"/>
      <c r="Q10" s="83"/>
    </row>
    <row r="11" spans="1:17" s="47" customFormat="1" ht="11.25" x14ac:dyDescent="0.25">
      <c r="A11" s="80" t="s">
        <v>59</v>
      </c>
      <c r="B11" s="81">
        <v>64.622825125000006</v>
      </c>
      <c r="C11" s="81">
        <v>64.380298474479986</v>
      </c>
      <c r="D11" s="81">
        <v>74.28819361882006</v>
      </c>
      <c r="E11" s="81">
        <v>79.290000000000006</v>
      </c>
      <c r="F11" s="81">
        <v>67.927177695199987</v>
      </c>
      <c r="G11" s="81">
        <v>66.153000000000006</v>
      </c>
      <c r="H11" s="81">
        <v>65.709419712719978</v>
      </c>
      <c r="I11" s="81">
        <v>66.209125062520016</v>
      </c>
      <c r="J11" s="81">
        <v>73.617999999999995</v>
      </c>
      <c r="K11" s="81">
        <v>83.8</v>
      </c>
      <c r="L11" s="87">
        <f t="shared" si="0"/>
        <v>24.411272755872755</v>
      </c>
    </row>
    <row r="12" spans="1:17" s="47" customFormat="1" ht="11.25" x14ac:dyDescent="0.25">
      <c r="A12" s="80" t="s">
        <v>60</v>
      </c>
      <c r="B12" s="81">
        <v>0.35</v>
      </c>
      <c r="C12" s="81">
        <v>0.38702843400999998</v>
      </c>
      <c r="D12" s="81">
        <v>0.5625471499600001</v>
      </c>
      <c r="E12" s="81">
        <v>25.047999999999998</v>
      </c>
      <c r="F12" s="81">
        <v>0.91709115450000001</v>
      </c>
      <c r="G12" s="81">
        <v>1.218</v>
      </c>
      <c r="H12" s="81">
        <v>1.4883823208</v>
      </c>
      <c r="I12" s="81">
        <v>0.7422851330300001</v>
      </c>
      <c r="J12" s="81">
        <v>0.80600000000000005</v>
      </c>
      <c r="K12" s="81">
        <v>1.15099727565</v>
      </c>
      <c r="L12" s="87">
        <f t="shared" si="0"/>
        <v>0.26726460704221039</v>
      </c>
    </row>
    <row r="13" spans="1:17" s="47" customFormat="1" ht="11.25" x14ac:dyDescent="0.25">
      <c r="A13" s="85" t="s">
        <v>49</v>
      </c>
      <c r="B13" s="86">
        <v>270.61760028001004</v>
      </c>
      <c r="C13" s="86">
        <v>278.23426300666</v>
      </c>
      <c r="D13" s="86">
        <v>290.91052105187003</v>
      </c>
      <c r="E13" s="86">
        <v>322.75279462704998</v>
      </c>
      <c r="F13" s="86">
        <v>291.25119965189003</v>
      </c>
      <c r="G13" s="86">
        <v>299.53552934940001</v>
      </c>
      <c r="H13" s="86">
        <v>298.6480558064199</v>
      </c>
      <c r="I13" s="86">
        <v>292.00259731492997</v>
      </c>
      <c r="J13" s="86">
        <f>SUM(J4:J12)</f>
        <v>301.57378820933991</v>
      </c>
      <c r="K13" s="86">
        <f>SUM(K4:K12)</f>
        <v>314.38405750521002</v>
      </c>
      <c r="L13" s="129">
        <f t="shared" si="0"/>
        <v>100</v>
      </c>
    </row>
    <row r="14" spans="1:17" ht="15" x14ac:dyDescent="0.25">
      <c r="A14" s="697" t="s">
        <v>62</v>
      </c>
      <c r="B14" s="697"/>
      <c r="C14" s="697"/>
      <c r="D14" s="697"/>
      <c r="E14" s="697"/>
      <c r="F14" s="697"/>
      <c r="G14" s="697"/>
      <c r="H14" s="697"/>
      <c r="I14" s="697"/>
      <c r="J14" s="697"/>
      <c r="K14" s="697"/>
      <c r="L14" s="697"/>
      <c r="N14" s="24"/>
      <c r="O14" s="24"/>
      <c r="P14" s="24"/>
    </row>
    <row r="15" spans="1:17" x14ac:dyDescent="0.25">
      <c r="A15" s="689" t="s">
        <v>61</v>
      </c>
      <c r="B15" s="689"/>
      <c r="C15" s="689"/>
      <c r="D15" s="689"/>
      <c r="E15" s="689"/>
      <c r="F15" s="689"/>
      <c r="G15" s="689"/>
      <c r="H15" s="689"/>
      <c r="I15" s="689"/>
      <c r="J15" s="689"/>
      <c r="K15" s="689"/>
      <c r="L15" s="689"/>
    </row>
    <row r="16" spans="1:17" x14ac:dyDescent="0.25">
      <c r="A16" s="689" t="s">
        <v>85</v>
      </c>
      <c r="B16" s="689"/>
      <c r="C16" s="689"/>
      <c r="D16" s="689"/>
      <c r="E16" s="689"/>
      <c r="F16" s="689"/>
      <c r="G16" s="689"/>
      <c r="H16" s="689"/>
      <c r="I16" s="689"/>
      <c r="J16" s="689"/>
      <c r="K16" s="689"/>
      <c r="L16" s="689"/>
    </row>
    <row r="17" spans="1:12" x14ac:dyDescent="0.25">
      <c r="A17" s="689" t="s">
        <v>86</v>
      </c>
      <c r="B17" s="689"/>
      <c r="C17" s="689"/>
      <c r="D17" s="689"/>
      <c r="E17" s="689"/>
      <c r="F17" s="689"/>
      <c r="G17" s="689"/>
      <c r="H17" s="689"/>
      <c r="I17" s="689"/>
      <c r="J17" s="689"/>
      <c r="K17" s="689"/>
      <c r="L17" s="689"/>
    </row>
    <row r="18" spans="1:12" x14ac:dyDescent="0.25">
      <c r="A18" s="689" t="s">
        <v>164</v>
      </c>
      <c r="B18" s="689"/>
      <c r="C18" s="689"/>
      <c r="D18" s="689"/>
      <c r="E18" s="689"/>
      <c r="F18" s="689"/>
      <c r="G18" s="689"/>
      <c r="H18" s="689"/>
      <c r="I18" s="689"/>
      <c r="J18" s="689"/>
      <c r="K18" s="689"/>
      <c r="L18" s="689"/>
    </row>
    <row r="35" spans="11:11" x14ac:dyDescent="0.25">
      <c r="K35" s="184"/>
    </row>
    <row r="36" spans="11:11" x14ac:dyDescent="0.25">
      <c r="K36" s="184"/>
    </row>
    <row r="37" spans="11:11" x14ac:dyDescent="0.25">
      <c r="K37" s="184"/>
    </row>
    <row r="38" spans="11:11" x14ac:dyDescent="0.25">
      <c r="K38" s="184"/>
    </row>
    <row r="39" spans="11:11" x14ac:dyDescent="0.25">
      <c r="K39" s="184"/>
    </row>
    <row r="40" spans="11:11" x14ac:dyDescent="0.25">
      <c r="K40" s="184"/>
    </row>
    <row r="41" spans="11:11" x14ac:dyDescent="0.25">
      <c r="K41" s="184"/>
    </row>
    <row r="42" spans="11:11" x14ac:dyDescent="0.25">
      <c r="K42" s="184"/>
    </row>
    <row r="43" spans="11:11" x14ac:dyDescent="0.25">
      <c r="K43" s="184"/>
    </row>
  </sheetData>
  <mergeCells count="6">
    <mergeCell ref="A1:L1"/>
    <mergeCell ref="A18:L18"/>
    <mergeCell ref="A17:L17"/>
    <mergeCell ref="A15:L15"/>
    <mergeCell ref="A16:L16"/>
    <mergeCell ref="A14:L1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K16"/>
  <sheetViews>
    <sheetView topLeftCell="A4" workbookViewId="0">
      <selection activeCell="H11" sqref="H11"/>
    </sheetView>
  </sheetViews>
  <sheetFormatPr baseColWidth="10" defaultRowHeight="12.75" x14ac:dyDescent="0.2"/>
  <cols>
    <col min="1" max="1" width="44.7109375" style="497" customWidth="1"/>
    <col min="2" max="2" width="20.5703125" style="497" customWidth="1"/>
    <col min="3" max="3" width="10.28515625" style="497" customWidth="1"/>
    <col min="4" max="4" width="11.42578125" style="497"/>
    <col min="5" max="5" width="1.28515625" style="497" hidden="1" customWidth="1"/>
    <col min="6" max="250" width="11.42578125" style="497"/>
    <col min="251" max="251" width="40.7109375" style="497" customWidth="1"/>
    <col min="252" max="252" width="9.42578125" style="497" customWidth="1"/>
    <col min="253" max="253" width="6.5703125" style="497" bestFit="1" customWidth="1"/>
    <col min="254" max="254" width="6.5703125" style="497" customWidth="1"/>
    <col min="255" max="258" width="6.5703125" style="497" bestFit="1" customWidth="1"/>
    <col min="259" max="259" width="11.42578125" style="497" customWidth="1"/>
    <col min="260" max="260" width="11.42578125" style="497"/>
    <col min="261" max="261" width="0" style="497" hidden="1" customWidth="1"/>
    <col min="262" max="506" width="11.42578125" style="497"/>
    <col min="507" max="507" width="40.7109375" style="497" customWidth="1"/>
    <col min="508" max="508" width="9.42578125" style="497" customWidth="1"/>
    <col min="509" max="509" width="6.5703125" style="497" bestFit="1" customWidth="1"/>
    <col min="510" max="510" width="6.5703125" style="497" customWidth="1"/>
    <col min="511" max="514" width="6.5703125" style="497" bestFit="1" customWidth="1"/>
    <col min="515" max="515" width="11.42578125" style="497" customWidth="1"/>
    <col min="516" max="516" width="11.42578125" style="497"/>
    <col min="517" max="517" width="0" style="497" hidden="1" customWidth="1"/>
    <col min="518" max="762" width="11.42578125" style="497"/>
    <col min="763" max="763" width="40.7109375" style="497" customWidth="1"/>
    <col min="764" max="764" width="9.42578125" style="497" customWidth="1"/>
    <col min="765" max="765" width="6.5703125" style="497" bestFit="1" customWidth="1"/>
    <col min="766" max="766" width="6.5703125" style="497" customWidth="1"/>
    <col min="767" max="770" width="6.5703125" style="497" bestFit="1" customWidth="1"/>
    <col min="771" max="771" width="11.42578125" style="497" customWidth="1"/>
    <col min="772" max="772" width="11.42578125" style="497"/>
    <col min="773" max="773" width="0" style="497" hidden="1" customWidth="1"/>
    <col min="774" max="1018" width="11.42578125" style="497"/>
    <col min="1019" max="1019" width="40.7109375" style="497" customWidth="1"/>
    <col min="1020" max="1020" width="9.42578125" style="497" customWidth="1"/>
    <col min="1021" max="1021" width="6.5703125" style="497" bestFit="1" customWidth="1"/>
    <col min="1022" max="1022" width="6.5703125" style="497" customWidth="1"/>
    <col min="1023" max="1026" width="6.5703125" style="497" bestFit="1" customWidth="1"/>
    <col min="1027" max="1027" width="11.42578125" style="497" customWidth="1"/>
    <col min="1028" max="1028" width="11.42578125" style="497"/>
    <col min="1029" max="1029" width="0" style="497" hidden="1" customWidth="1"/>
    <col min="1030" max="1274" width="11.42578125" style="497"/>
    <col min="1275" max="1275" width="40.7109375" style="497" customWidth="1"/>
    <col min="1276" max="1276" width="9.42578125" style="497" customWidth="1"/>
    <col min="1277" max="1277" width="6.5703125" style="497" bestFit="1" customWidth="1"/>
    <col min="1278" max="1278" width="6.5703125" style="497" customWidth="1"/>
    <col min="1279" max="1282" width="6.5703125" style="497" bestFit="1" customWidth="1"/>
    <col min="1283" max="1283" width="11.42578125" style="497" customWidth="1"/>
    <col min="1284" max="1284" width="11.42578125" style="497"/>
    <col min="1285" max="1285" width="0" style="497" hidden="1" customWidth="1"/>
    <col min="1286" max="1530" width="11.42578125" style="497"/>
    <col min="1531" max="1531" width="40.7109375" style="497" customWidth="1"/>
    <col min="1532" max="1532" width="9.42578125" style="497" customWidth="1"/>
    <col min="1533" max="1533" width="6.5703125" style="497" bestFit="1" customWidth="1"/>
    <col min="1534" max="1534" width="6.5703125" style="497" customWidth="1"/>
    <col min="1535" max="1538" width="6.5703125" style="497" bestFit="1" customWidth="1"/>
    <col min="1539" max="1539" width="11.42578125" style="497" customWidth="1"/>
    <col min="1540" max="1540" width="11.42578125" style="497"/>
    <col min="1541" max="1541" width="0" style="497" hidden="1" customWidth="1"/>
    <col min="1542" max="1786" width="11.42578125" style="497"/>
    <col min="1787" max="1787" width="40.7109375" style="497" customWidth="1"/>
    <col min="1788" max="1788" width="9.42578125" style="497" customWidth="1"/>
    <col min="1789" max="1789" width="6.5703125" style="497" bestFit="1" customWidth="1"/>
    <col min="1790" max="1790" width="6.5703125" style="497" customWidth="1"/>
    <col min="1791" max="1794" width="6.5703125" style="497" bestFit="1" customWidth="1"/>
    <col min="1795" max="1795" width="11.42578125" style="497" customWidth="1"/>
    <col min="1796" max="1796" width="11.42578125" style="497"/>
    <col min="1797" max="1797" width="0" style="497" hidden="1" customWidth="1"/>
    <col min="1798" max="2042" width="11.42578125" style="497"/>
    <col min="2043" max="2043" width="40.7109375" style="497" customWidth="1"/>
    <col min="2044" max="2044" width="9.42578125" style="497" customWidth="1"/>
    <col min="2045" max="2045" width="6.5703125" style="497" bestFit="1" customWidth="1"/>
    <col min="2046" max="2046" width="6.5703125" style="497" customWidth="1"/>
    <col min="2047" max="2050" width="6.5703125" style="497" bestFit="1" customWidth="1"/>
    <col min="2051" max="2051" width="11.42578125" style="497" customWidth="1"/>
    <col min="2052" max="2052" width="11.42578125" style="497"/>
    <col min="2053" max="2053" width="0" style="497" hidden="1" customWidth="1"/>
    <col min="2054" max="2298" width="11.42578125" style="497"/>
    <col min="2299" max="2299" width="40.7109375" style="497" customWidth="1"/>
    <col min="2300" max="2300" width="9.42578125" style="497" customWidth="1"/>
    <col min="2301" max="2301" width="6.5703125" style="497" bestFit="1" customWidth="1"/>
    <col min="2302" max="2302" width="6.5703125" style="497" customWidth="1"/>
    <col min="2303" max="2306" width="6.5703125" style="497" bestFit="1" customWidth="1"/>
    <col min="2307" max="2307" width="11.42578125" style="497" customWidth="1"/>
    <col min="2308" max="2308" width="11.42578125" style="497"/>
    <col min="2309" max="2309" width="0" style="497" hidden="1" customWidth="1"/>
    <col min="2310" max="2554" width="11.42578125" style="497"/>
    <col min="2555" max="2555" width="40.7109375" style="497" customWidth="1"/>
    <col min="2556" max="2556" width="9.42578125" style="497" customWidth="1"/>
    <col min="2557" max="2557" width="6.5703125" style="497" bestFit="1" customWidth="1"/>
    <col min="2558" max="2558" width="6.5703125" style="497" customWidth="1"/>
    <col min="2559" max="2562" width="6.5703125" style="497" bestFit="1" customWidth="1"/>
    <col min="2563" max="2563" width="11.42578125" style="497" customWidth="1"/>
    <col min="2564" max="2564" width="11.42578125" style="497"/>
    <col min="2565" max="2565" width="0" style="497" hidden="1" customWidth="1"/>
    <col min="2566" max="2810" width="11.42578125" style="497"/>
    <col min="2811" max="2811" width="40.7109375" style="497" customWidth="1"/>
    <col min="2812" max="2812" width="9.42578125" style="497" customWidth="1"/>
    <col min="2813" max="2813" width="6.5703125" style="497" bestFit="1" customWidth="1"/>
    <col min="2814" max="2814" width="6.5703125" style="497" customWidth="1"/>
    <col min="2815" max="2818" width="6.5703125" style="497" bestFit="1" customWidth="1"/>
    <col min="2819" max="2819" width="11.42578125" style="497" customWidth="1"/>
    <col min="2820" max="2820" width="11.42578125" style="497"/>
    <col min="2821" max="2821" width="0" style="497" hidden="1" customWidth="1"/>
    <col min="2822" max="3066" width="11.42578125" style="497"/>
    <col min="3067" max="3067" width="40.7109375" style="497" customWidth="1"/>
    <col min="3068" max="3068" width="9.42578125" style="497" customWidth="1"/>
    <col min="3069" max="3069" width="6.5703125" style="497" bestFit="1" customWidth="1"/>
    <col min="3070" max="3070" width="6.5703125" style="497" customWidth="1"/>
    <col min="3071" max="3074" width="6.5703125" style="497" bestFit="1" customWidth="1"/>
    <col min="3075" max="3075" width="11.42578125" style="497" customWidth="1"/>
    <col min="3076" max="3076" width="11.42578125" style="497"/>
    <col min="3077" max="3077" width="0" style="497" hidden="1" customWidth="1"/>
    <col min="3078" max="3322" width="11.42578125" style="497"/>
    <col min="3323" max="3323" width="40.7109375" style="497" customWidth="1"/>
    <col min="3324" max="3324" width="9.42578125" style="497" customWidth="1"/>
    <col min="3325" max="3325" width="6.5703125" style="497" bestFit="1" customWidth="1"/>
    <col min="3326" max="3326" width="6.5703125" style="497" customWidth="1"/>
    <col min="3327" max="3330" width="6.5703125" style="497" bestFit="1" customWidth="1"/>
    <col min="3331" max="3331" width="11.42578125" style="497" customWidth="1"/>
    <col min="3332" max="3332" width="11.42578125" style="497"/>
    <col min="3333" max="3333" width="0" style="497" hidden="1" customWidth="1"/>
    <col min="3334" max="3578" width="11.42578125" style="497"/>
    <col min="3579" max="3579" width="40.7109375" style="497" customWidth="1"/>
    <col min="3580" max="3580" width="9.42578125" style="497" customWidth="1"/>
    <col min="3581" max="3581" width="6.5703125" style="497" bestFit="1" customWidth="1"/>
    <col min="3582" max="3582" width="6.5703125" style="497" customWidth="1"/>
    <col min="3583" max="3586" width="6.5703125" style="497" bestFit="1" customWidth="1"/>
    <col min="3587" max="3587" width="11.42578125" style="497" customWidth="1"/>
    <col min="3588" max="3588" width="11.42578125" style="497"/>
    <col min="3589" max="3589" width="0" style="497" hidden="1" customWidth="1"/>
    <col min="3590" max="3834" width="11.42578125" style="497"/>
    <col min="3835" max="3835" width="40.7109375" style="497" customWidth="1"/>
    <col min="3836" max="3836" width="9.42578125" style="497" customWidth="1"/>
    <col min="3837" max="3837" width="6.5703125" style="497" bestFit="1" customWidth="1"/>
    <col min="3838" max="3838" width="6.5703125" style="497" customWidth="1"/>
    <col min="3839" max="3842" width="6.5703125" style="497" bestFit="1" customWidth="1"/>
    <col min="3843" max="3843" width="11.42578125" style="497" customWidth="1"/>
    <col min="3844" max="3844" width="11.42578125" style="497"/>
    <col min="3845" max="3845" width="0" style="497" hidden="1" customWidth="1"/>
    <col min="3846" max="4090" width="11.42578125" style="497"/>
    <col min="4091" max="4091" width="40.7109375" style="497" customWidth="1"/>
    <col min="4092" max="4092" width="9.42578125" style="497" customWidth="1"/>
    <col min="4093" max="4093" width="6.5703125" style="497" bestFit="1" customWidth="1"/>
    <col min="4094" max="4094" width="6.5703125" style="497" customWidth="1"/>
    <col min="4095" max="4098" width="6.5703125" style="497" bestFit="1" customWidth="1"/>
    <col min="4099" max="4099" width="11.42578125" style="497" customWidth="1"/>
    <col min="4100" max="4100" width="11.42578125" style="497"/>
    <col min="4101" max="4101" width="0" style="497" hidden="1" customWidth="1"/>
    <col min="4102" max="4346" width="11.42578125" style="497"/>
    <col min="4347" max="4347" width="40.7109375" style="497" customWidth="1"/>
    <col min="4348" max="4348" width="9.42578125" style="497" customWidth="1"/>
    <col min="4349" max="4349" width="6.5703125" style="497" bestFit="1" customWidth="1"/>
    <col min="4350" max="4350" width="6.5703125" style="497" customWidth="1"/>
    <col min="4351" max="4354" width="6.5703125" style="497" bestFit="1" customWidth="1"/>
    <col min="4355" max="4355" width="11.42578125" style="497" customWidth="1"/>
    <col min="4356" max="4356" width="11.42578125" style="497"/>
    <col min="4357" max="4357" width="0" style="497" hidden="1" customWidth="1"/>
    <col min="4358" max="4602" width="11.42578125" style="497"/>
    <col min="4603" max="4603" width="40.7109375" style="497" customWidth="1"/>
    <col min="4604" max="4604" width="9.42578125" style="497" customWidth="1"/>
    <col min="4605" max="4605" width="6.5703125" style="497" bestFit="1" customWidth="1"/>
    <col min="4606" max="4606" width="6.5703125" style="497" customWidth="1"/>
    <col min="4607" max="4610" width="6.5703125" style="497" bestFit="1" customWidth="1"/>
    <col min="4611" max="4611" width="11.42578125" style="497" customWidth="1"/>
    <col min="4612" max="4612" width="11.42578125" style="497"/>
    <col min="4613" max="4613" width="0" style="497" hidden="1" customWidth="1"/>
    <col min="4614" max="4858" width="11.42578125" style="497"/>
    <col min="4859" max="4859" width="40.7109375" style="497" customWidth="1"/>
    <col min="4860" max="4860" width="9.42578125" style="497" customWidth="1"/>
    <col min="4861" max="4861" width="6.5703125" style="497" bestFit="1" customWidth="1"/>
    <col min="4862" max="4862" width="6.5703125" style="497" customWidth="1"/>
    <col min="4863" max="4866" width="6.5703125" style="497" bestFit="1" customWidth="1"/>
    <col min="4867" max="4867" width="11.42578125" style="497" customWidth="1"/>
    <col min="4868" max="4868" width="11.42578125" style="497"/>
    <col min="4869" max="4869" width="0" style="497" hidden="1" customWidth="1"/>
    <col min="4870" max="5114" width="11.42578125" style="497"/>
    <col min="5115" max="5115" width="40.7109375" style="497" customWidth="1"/>
    <col min="5116" max="5116" width="9.42578125" style="497" customWidth="1"/>
    <col min="5117" max="5117" width="6.5703125" style="497" bestFit="1" customWidth="1"/>
    <col min="5118" max="5118" width="6.5703125" style="497" customWidth="1"/>
    <col min="5119" max="5122" width="6.5703125" style="497" bestFit="1" customWidth="1"/>
    <col min="5123" max="5123" width="11.42578125" style="497" customWidth="1"/>
    <col min="5124" max="5124" width="11.42578125" style="497"/>
    <col min="5125" max="5125" width="0" style="497" hidden="1" customWidth="1"/>
    <col min="5126" max="5370" width="11.42578125" style="497"/>
    <col min="5371" max="5371" width="40.7109375" style="497" customWidth="1"/>
    <col min="5372" max="5372" width="9.42578125" style="497" customWidth="1"/>
    <col min="5373" max="5373" width="6.5703125" style="497" bestFit="1" customWidth="1"/>
    <col min="5374" max="5374" width="6.5703125" style="497" customWidth="1"/>
    <col min="5375" max="5378" width="6.5703125" style="497" bestFit="1" customWidth="1"/>
    <col min="5379" max="5379" width="11.42578125" style="497" customWidth="1"/>
    <col min="5380" max="5380" width="11.42578125" style="497"/>
    <col min="5381" max="5381" width="0" style="497" hidden="1" customWidth="1"/>
    <col min="5382" max="5626" width="11.42578125" style="497"/>
    <col min="5627" max="5627" width="40.7109375" style="497" customWidth="1"/>
    <col min="5628" max="5628" width="9.42578125" style="497" customWidth="1"/>
    <col min="5629" max="5629" width="6.5703125" style="497" bestFit="1" customWidth="1"/>
    <col min="5630" max="5630" width="6.5703125" style="497" customWidth="1"/>
    <col min="5631" max="5634" width="6.5703125" style="497" bestFit="1" customWidth="1"/>
    <col min="5635" max="5635" width="11.42578125" style="497" customWidth="1"/>
    <col min="5636" max="5636" width="11.42578125" style="497"/>
    <col min="5637" max="5637" width="0" style="497" hidden="1" customWidth="1"/>
    <col min="5638" max="5882" width="11.42578125" style="497"/>
    <col min="5883" max="5883" width="40.7109375" style="497" customWidth="1"/>
    <col min="5884" max="5884" width="9.42578125" style="497" customWidth="1"/>
    <col min="5885" max="5885" width="6.5703125" style="497" bestFit="1" customWidth="1"/>
    <col min="5886" max="5886" width="6.5703125" style="497" customWidth="1"/>
    <col min="5887" max="5890" width="6.5703125" style="497" bestFit="1" customWidth="1"/>
    <col min="5891" max="5891" width="11.42578125" style="497" customWidth="1"/>
    <col min="5892" max="5892" width="11.42578125" style="497"/>
    <col min="5893" max="5893" width="0" style="497" hidden="1" customWidth="1"/>
    <col min="5894" max="6138" width="11.42578125" style="497"/>
    <col min="6139" max="6139" width="40.7109375" style="497" customWidth="1"/>
    <col min="6140" max="6140" width="9.42578125" style="497" customWidth="1"/>
    <col min="6141" max="6141" width="6.5703125" style="497" bestFit="1" customWidth="1"/>
    <col min="6142" max="6142" width="6.5703125" style="497" customWidth="1"/>
    <col min="6143" max="6146" width="6.5703125" style="497" bestFit="1" customWidth="1"/>
    <col min="6147" max="6147" width="11.42578125" style="497" customWidth="1"/>
    <col min="6148" max="6148" width="11.42578125" style="497"/>
    <col min="6149" max="6149" width="0" style="497" hidden="1" customWidth="1"/>
    <col min="6150" max="6394" width="11.42578125" style="497"/>
    <col min="6395" max="6395" width="40.7109375" style="497" customWidth="1"/>
    <col min="6396" max="6396" width="9.42578125" style="497" customWidth="1"/>
    <col min="6397" max="6397" width="6.5703125" style="497" bestFit="1" customWidth="1"/>
    <col min="6398" max="6398" width="6.5703125" style="497" customWidth="1"/>
    <col min="6399" max="6402" width="6.5703125" style="497" bestFit="1" customWidth="1"/>
    <col min="6403" max="6403" width="11.42578125" style="497" customWidth="1"/>
    <col min="6404" max="6404" width="11.42578125" style="497"/>
    <col min="6405" max="6405" width="0" style="497" hidden="1" customWidth="1"/>
    <col min="6406" max="6650" width="11.42578125" style="497"/>
    <col min="6651" max="6651" width="40.7109375" style="497" customWidth="1"/>
    <col min="6652" max="6652" width="9.42578125" style="497" customWidth="1"/>
    <col min="6653" max="6653" width="6.5703125" style="497" bestFit="1" customWidth="1"/>
    <col min="6654" max="6654" width="6.5703125" style="497" customWidth="1"/>
    <col min="6655" max="6658" width="6.5703125" style="497" bestFit="1" customWidth="1"/>
    <col min="6659" max="6659" width="11.42578125" style="497" customWidth="1"/>
    <col min="6660" max="6660" width="11.42578125" style="497"/>
    <col min="6661" max="6661" width="0" style="497" hidden="1" customWidth="1"/>
    <col min="6662" max="6906" width="11.42578125" style="497"/>
    <col min="6907" max="6907" width="40.7109375" style="497" customWidth="1"/>
    <col min="6908" max="6908" width="9.42578125" style="497" customWidth="1"/>
    <col min="6909" max="6909" width="6.5703125" style="497" bestFit="1" customWidth="1"/>
    <col min="6910" max="6910" width="6.5703125" style="497" customWidth="1"/>
    <col min="6911" max="6914" width="6.5703125" style="497" bestFit="1" customWidth="1"/>
    <col min="6915" max="6915" width="11.42578125" style="497" customWidth="1"/>
    <col min="6916" max="6916" width="11.42578125" style="497"/>
    <col min="6917" max="6917" width="0" style="497" hidden="1" customWidth="1"/>
    <col min="6918" max="7162" width="11.42578125" style="497"/>
    <col min="7163" max="7163" width="40.7109375" style="497" customWidth="1"/>
    <col min="7164" max="7164" width="9.42578125" style="497" customWidth="1"/>
    <col min="7165" max="7165" width="6.5703125" style="497" bestFit="1" customWidth="1"/>
    <col min="7166" max="7166" width="6.5703125" style="497" customWidth="1"/>
    <col min="7167" max="7170" width="6.5703125" style="497" bestFit="1" customWidth="1"/>
    <col min="7171" max="7171" width="11.42578125" style="497" customWidth="1"/>
    <col min="7172" max="7172" width="11.42578125" style="497"/>
    <col min="7173" max="7173" width="0" style="497" hidden="1" customWidth="1"/>
    <col min="7174" max="7418" width="11.42578125" style="497"/>
    <col min="7419" max="7419" width="40.7109375" style="497" customWidth="1"/>
    <col min="7420" max="7420" width="9.42578125" style="497" customWidth="1"/>
    <col min="7421" max="7421" width="6.5703125" style="497" bestFit="1" customWidth="1"/>
    <col min="7422" max="7422" width="6.5703125" style="497" customWidth="1"/>
    <col min="7423" max="7426" width="6.5703125" style="497" bestFit="1" customWidth="1"/>
    <col min="7427" max="7427" width="11.42578125" style="497" customWidth="1"/>
    <col min="7428" max="7428" width="11.42578125" style="497"/>
    <col min="7429" max="7429" width="0" style="497" hidden="1" customWidth="1"/>
    <col min="7430" max="7674" width="11.42578125" style="497"/>
    <col min="7675" max="7675" width="40.7109375" style="497" customWidth="1"/>
    <col min="7676" max="7676" width="9.42578125" style="497" customWidth="1"/>
    <col min="7677" max="7677" width="6.5703125" style="497" bestFit="1" customWidth="1"/>
    <col min="7678" max="7678" width="6.5703125" style="497" customWidth="1"/>
    <col min="7679" max="7682" width="6.5703125" style="497" bestFit="1" customWidth="1"/>
    <col min="7683" max="7683" width="11.42578125" style="497" customWidth="1"/>
    <col min="7684" max="7684" width="11.42578125" style="497"/>
    <col min="7685" max="7685" width="0" style="497" hidden="1" customWidth="1"/>
    <col min="7686" max="7930" width="11.42578125" style="497"/>
    <col min="7931" max="7931" width="40.7109375" style="497" customWidth="1"/>
    <col min="7932" max="7932" width="9.42578125" style="497" customWidth="1"/>
    <col min="7933" max="7933" width="6.5703125" style="497" bestFit="1" customWidth="1"/>
    <col min="7934" max="7934" width="6.5703125" style="497" customWidth="1"/>
    <col min="7935" max="7938" width="6.5703125" style="497" bestFit="1" customWidth="1"/>
    <col min="7939" max="7939" width="11.42578125" style="497" customWidth="1"/>
    <col min="7940" max="7940" width="11.42578125" style="497"/>
    <col min="7941" max="7941" width="0" style="497" hidden="1" customWidth="1"/>
    <col min="7942" max="8186" width="11.42578125" style="497"/>
    <col min="8187" max="8187" width="40.7109375" style="497" customWidth="1"/>
    <col min="8188" max="8188" width="9.42578125" style="497" customWidth="1"/>
    <col min="8189" max="8189" width="6.5703125" style="497" bestFit="1" customWidth="1"/>
    <col min="8190" max="8190" width="6.5703125" style="497" customWidth="1"/>
    <col min="8191" max="8194" width="6.5703125" style="497" bestFit="1" customWidth="1"/>
    <col min="8195" max="8195" width="11.42578125" style="497" customWidth="1"/>
    <col min="8196" max="8196" width="11.42578125" style="497"/>
    <col min="8197" max="8197" width="0" style="497" hidden="1" customWidth="1"/>
    <col min="8198" max="8442" width="11.42578125" style="497"/>
    <col min="8443" max="8443" width="40.7109375" style="497" customWidth="1"/>
    <col min="8444" max="8444" width="9.42578125" style="497" customWidth="1"/>
    <col min="8445" max="8445" width="6.5703125" style="497" bestFit="1" customWidth="1"/>
    <col min="8446" max="8446" width="6.5703125" style="497" customWidth="1"/>
    <col min="8447" max="8450" width="6.5703125" style="497" bestFit="1" customWidth="1"/>
    <col min="8451" max="8451" width="11.42578125" style="497" customWidth="1"/>
    <col min="8452" max="8452" width="11.42578125" style="497"/>
    <col min="8453" max="8453" width="0" style="497" hidden="1" customWidth="1"/>
    <col min="8454" max="8698" width="11.42578125" style="497"/>
    <col min="8699" max="8699" width="40.7109375" style="497" customWidth="1"/>
    <col min="8700" max="8700" width="9.42578125" style="497" customWidth="1"/>
    <col min="8701" max="8701" width="6.5703125" style="497" bestFit="1" customWidth="1"/>
    <col min="8702" max="8702" width="6.5703125" style="497" customWidth="1"/>
    <col min="8703" max="8706" width="6.5703125" style="497" bestFit="1" customWidth="1"/>
    <col min="8707" max="8707" width="11.42578125" style="497" customWidth="1"/>
    <col min="8708" max="8708" width="11.42578125" style="497"/>
    <col min="8709" max="8709" width="0" style="497" hidden="1" customWidth="1"/>
    <col min="8710" max="8954" width="11.42578125" style="497"/>
    <col min="8955" max="8955" width="40.7109375" style="497" customWidth="1"/>
    <col min="8956" max="8956" width="9.42578125" style="497" customWidth="1"/>
    <col min="8957" max="8957" width="6.5703125" style="497" bestFit="1" customWidth="1"/>
    <col min="8958" max="8958" width="6.5703125" style="497" customWidth="1"/>
    <col min="8959" max="8962" width="6.5703125" style="497" bestFit="1" customWidth="1"/>
    <col min="8963" max="8963" width="11.42578125" style="497" customWidth="1"/>
    <col min="8964" max="8964" width="11.42578125" style="497"/>
    <col min="8965" max="8965" width="0" style="497" hidden="1" customWidth="1"/>
    <col min="8966" max="9210" width="11.42578125" style="497"/>
    <col min="9211" max="9211" width="40.7109375" style="497" customWidth="1"/>
    <col min="9212" max="9212" width="9.42578125" style="497" customWidth="1"/>
    <col min="9213" max="9213" width="6.5703125" style="497" bestFit="1" customWidth="1"/>
    <col min="9214" max="9214" width="6.5703125" style="497" customWidth="1"/>
    <col min="9215" max="9218" width="6.5703125" style="497" bestFit="1" customWidth="1"/>
    <col min="9219" max="9219" width="11.42578125" style="497" customWidth="1"/>
    <col min="9220" max="9220" width="11.42578125" style="497"/>
    <col min="9221" max="9221" width="0" style="497" hidden="1" customWidth="1"/>
    <col min="9222" max="9466" width="11.42578125" style="497"/>
    <col min="9467" max="9467" width="40.7109375" style="497" customWidth="1"/>
    <col min="9468" max="9468" width="9.42578125" style="497" customWidth="1"/>
    <col min="9469" max="9469" width="6.5703125" style="497" bestFit="1" customWidth="1"/>
    <col min="9470" max="9470" width="6.5703125" style="497" customWidth="1"/>
    <col min="9471" max="9474" width="6.5703125" style="497" bestFit="1" customWidth="1"/>
    <col min="9475" max="9475" width="11.42578125" style="497" customWidth="1"/>
    <col min="9476" max="9476" width="11.42578125" style="497"/>
    <col min="9477" max="9477" width="0" style="497" hidden="1" customWidth="1"/>
    <col min="9478" max="9722" width="11.42578125" style="497"/>
    <col min="9723" max="9723" width="40.7109375" style="497" customWidth="1"/>
    <col min="9724" max="9724" width="9.42578125" style="497" customWidth="1"/>
    <col min="9725" max="9725" width="6.5703125" style="497" bestFit="1" customWidth="1"/>
    <col min="9726" max="9726" width="6.5703125" style="497" customWidth="1"/>
    <col min="9727" max="9730" width="6.5703125" style="497" bestFit="1" customWidth="1"/>
    <col min="9731" max="9731" width="11.42578125" style="497" customWidth="1"/>
    <col min="9732" max="9732" width="11.42578125" style="497"/>
    <col min="9733" max="9733" width="0" style="497" hidden="1" customWidth="1"/>
    <col min="9734" max="9978" width="11.42578125" style="497"/>
    <col min="9979" max="9979" width="40.7109375" style="497" customWidth="1"/>
    <col min="9980" max="9980" width="9.42578125" style="497" customWidth="1"/>
    <col min="9981" max="9981" width="6.5703125" style="497" bestFit="1" customWidth="1"/>
    <col min="9982" max="9982" width="6.5703125" style="497" customWidth="1"/>
    <col min="9983" max="9986" width="6.5703125" style="497" bestFit="1" customWidth="1"/>
    <col min="9987" max="9987" width="11.42578125" style="497" customWidth="1"/>
    <col min="9988" max="9988" width="11.42578125" style="497"/>
    <col min="9989" max="9989" width="0" style="497" hidden="1" customWidth="1"/>
    <col min="9990" max="10234" width="11.42578125" style="497"/>
    <col min="10235" max="10235" width="40.7109375" style="497" customWidth="1"/>
    <col min="10236" max="10236" width="9.42578125" style="497" customWidth="1"/>
    <col min="10237" max="10237" width="6.5703125" style="497" bestFit="1" customWidth="1"/>
    <col min="10238" max="10238" width="6.5703125" style="497" customWidth="1"/>
    <col min="10239" max="10242" width="6.5703125" style="497" bestFit="1" customWidth="1"/>
    <col min="10243" max="10243" width="11.42578125" style="497" customWidth="1"/>
    <col min="10244" max="10244" width="11.42578125" style="497"/>
    <col min="10245" max="10245" width="0" style="497" hidden="1" customWidth="1"/>
    <col min="10246" max="10490" width="11.42578125" style="497"/>
    <col min="10491" max="10491" width="40.7109375" style="497" customWidth="1"/>
    <col min="10492" max="10492" width="9.42578125" style="497" customWidth="1"/>
    <col min="10493" max="10493" width="6.5703125" style="497" bestFit="1" customWidth="1"/>
    <col min="10494" max="10494" width="6.5703125" style="497" customWidth="1"/>
    <col min="10495" max="10498" width="6.5703125" style="497" bestFit="1" customWidth="1"/>
    <col min="10499" max="10499" width="11.42578125" style="497" customWidth="1"/>
    <col min="10500" max="10500" width="11.42578125" style="497"/>
    <col min="10501" max="10501" width="0" style="497" hidden="1" customWidth="1"/>
    <col min="10502" max="10746" width="11.42578125" style="497"/>
    <col min="10747" max="10747" width="40.7109375" style="497" customWidth="1"/>
    <col min="10748" max="10748" width="9.42578125" style="497" customWidth="1"/>
    <col min="10749" max="10749" width="6.5703125" style="497" bestFit="1" customWidth="1"/>
    <col min="10750" max="10750" width="6.5703125" style="497" customWidth="1"/>
    <col min="10751" max="10754" width="6.5703125" style="497" bestFit="1" customWidth="1"/>
    <col min="10755" max="10755" width="11.42578125" style="497" customWidth="1"/>
    <col min="10756" max="10756" width="11.42578125" style="497"/>
    <col min="10757" max="10757" width="0" style="497" hidden="1" customWidth="1"/>
    <col min="10758" max="11002" width="11.42578125" style="497"/>
    <col min="11003" max="11003" width="40.7109375" style="497" customWidth="1"/>
    <col min="11004" max="11004" width="9.42578125" style="497" customWidth="1"/>
    <col min="11005" max="11005" width="6.5703125" style="497" bestFit="1" customWidth="1"/>
    <col min="11006" max="11006" width="6.5703125" style="497" customWidth="1"/>
    <col min="11007" max="11010" width="6.5703125" style="497" bestFit="1" customWidth="1"/>
    <col min="11011" max="11011" width="11.42578125" style="497" customWidth="1"/>
    <col min="11012" max="11012" width="11.42578125" style="497"/>
    <col min="11013" max="11013" width="0" style="497" hidden="1" customWidth="1"/>
    <col min="11014" max="11258" width="11.42578125" style="497"/>
    <col min="11259" max="11259" width="40.7109375" style="497" customWidth="1"/>
    <col min="11260" max="11260" width="9.42578125" style="497" customWidth="1"/>
    <col min="11261" max="11261" width="6.5703125" style="497" bestFit="1" customWidth="1"/>
    <col min="11262" max="11262" width="6.5703125" style="497" customWidth="1"/>
    <col min="11263" max="11266" width="6.5703125" style="497" bestFit="1" customWidth="1"/>
    <col min="11267" max="11267" width="11.42578125" style="497" customWidth="1"/>
    <col min="11268" max="11268" width="11.42578125" style="497"/>
    <col min="11269" max="11269" width="0" style="497" hidden="1" customWidth="1"/>
    <col min="11270" max="11514" width="11.42578125" style="497"/>
    <col min="11515" max="11515" width="40.7109375" style="497" customWidth="1"/>
    <col min="11516" max="11516" width="9.42578125" style="497" customWidth="1"/>
    <col min="11517" max="11517" width="6.5703125" style="497" bestFit="1" customWidth="1"/>
    <col min="11518" max="11518" width="6.5703125" style="497" customWidth="1"/>
    <col min="11519" max="11522" width="6.5703125" style="497" bestFit="1" customWidth="1"/>
    <col min="11523" max="11523" width="11.42578125" style="497" customWidth="1"/>
    <col min="11524" max="11524" width="11.42578125" style="497"/>
    <col min="11525" max="11525" width="0" style="497" hidden="1" customWidth="1"/>
    <col min="11526" max="11770" width="11.42578125" style="497"/>
    <col min="11771" max="11771" width="40.7109375" style="497" customWidth="1"/>
    <col min="11772" max="11772" width="9.42578125" style="497" customWidth="1"/>
    <col min="11773" max="11773" width="6.5703125" style="497" bestFit="1" customWidth="1"/>
    <col min="11774" max="11774" width="6.5703125" style="497" customWidth="1"/>
    <col min="11775" max="11778" width="6.5703125" style="497" bestFit="1" customWidth="1"/>
    <col min="11779" max="11779" width="11.42578125" style="497" customWidth="1"/>
    <col min="11780" max="11780" width="11.42578125" style="497"/>
    <col min="11781" max="11781" width="0" style="497" hidden="1" customWidth="1"/>
    <col min="11782" max="12026" width="11.42578125" style="497"/>
    <col min="12027" max="12027" width="40.7109375" style="497" customWidth="1"/>
    <col min="12028" max="12028" width="9.42578125" style="497" customWidth="1"/>
    <col min="12029" max="12029" width="6.5703125" style="497" bestFit="1" customWidth="1"/>
    <col min="12030" max="12030" width="6.5703125" style="497" customWidth="1"/>
    <col min="12031" max="12034" width="6.5703125" style="497" bestFit="1" customWidth="1"/>
    <col min="12035" max="12035" width="11.42578125" style="497" customWidth="1"/>
    <col min="12036" max="12036" width="11.42578125" style="497"/>
    <col min="12037" max="12037" width="0" style="497" hidden="1" customWidth="1"/>
    <col min="12038" max="12282" width="11.42578125" style="497"/>
    <col min="12283" max="12283" width="40.7109375" style="497" customWidth="1"/>
    <col min="12284" max="12284" width="9.42578125" style="497" customWidth="1"/>
    <col min="12285" max="12285" width="6.5703125" style="497" bestFit="1" customWidth="1"/>
    <col min="12286" max="12286" width="6.5703125" style="497" customWidth="1"/>
    <col min="12287" max="12290" width="6.5703125" style="497" bestFit="1" customWidth="1"/>
    <col min="12291" max="12291" width="11.42578125" style="497" customWidth="1"/>
    <col min="12292" max="12292" width="11.42578125" style="497"/>
    <col min="12293" max="12293" width="0" style="497" hidden="1" customWidth="1"/>
    <col min="12294" max="12538" width="11.42578125" style="497"/>
    <col min="12539" max="12539" width="40.7109375" style="497" customWidth="1"/>
    <col min="12540" max="12540" width="9.42578125" style="497" customWidth="1"/>
    <col min="12541" max="12541" width="6.5703125" style="497" bestFit="1" customWidth="1"/>
    <col min="12542" max="12542" width="6.5703125" style="497" customWidth="1"/>
    <col min="12543" max="12546" width="6.5703125" style="497" bestFit="1" customWidth="1"/>
    <col min="12547" max="12547" width="11.42578125" style="497" customWidth="1"/>
    <col min="12548" max="12548" width="11.42578125" style="497"/>
    <col min="12549" max="12549" width="0" style="497" hidden="1" customWidth="1"/>
    <col min="12550" max="12794" width="11.42578125" style="497"/>
    <col min="12795" max="12795" width="40.7109375" style="497" customWidth="1"/>
    <col min="12796" max="12796" width="9.42578125" style="497" customWidth="1"/>
    <col min="12797" max="12797" width="6.5703125" style="497" bestFit="1" customWidth="1"/>
    <col min="12798" max="12798" width="6.5703125" style="497" customWidth="1"/>
    <col min="12799" max="12802" width="6.5703125" style="497" bestFit="1" customWidth="1"/>
    <col min="12803" max="12803" width="11.42578125" style="497" customWidth="1"/>
    <col min="12804" max="12804" width="11.42578125" style="497"/>
    <col min="12805" max="12805" width="0" style="497" hidden="1" customWidth="1"/>
    <col min="12806" max="13050" width="11.42578125" style="497"/>
    <col min="13051" max="13051" width="40.7109375" style="497" customWidth="1"/>
    <col min="13052" max="13052" width="9.42578125" style="497" customWidth="1"/>
    <col min="13053" max="13053" width="6.5703125" style="497" bestFit="1" customWidth="1"/>
    <col min="13054" max="13054" width="6.5703125" style="497" customWidth="1"/>
    <col min="13055" max="13058" width="6.5703125" style="497" bestFit="1" customWidth="1"/>
    <col min="13059" max="13059" width="11.42578125" style="497" customWidth="1"/>
    <col min="13060" max="13060" width="11.42578125" style="497"/>
    <col min="13061" max="13061" width="0" style="497" hidden="1" customWidth="1"/>
    <col min="13062" max="13306" width="11.42578125" style="497"/>
    <col min="13307" max="13307" width="40.7109375" style="497" customWidth="1"/>
    <col min="13308" max="13308" width="9.42578125" style="497" customWidth="1"/>
    <col min="13309" max="13309" width="6.5703125" style="497" bestFit="1" customWidth="1"/>
    <col min="13310" max="13310" width="6.5703125" style="497" customWidth="1"/>
    <col min="13311" max="13314" width="6.5703125" style="497" bestFit="1" customWidth="1"/>
    <col min="13315" max="13315" width="11.42578125" style="497" customWidth="1"/>
    <col min="13316" max="13316" width="11.42578125" style="497"/>
    <col min="13317" max="13317" width="0" style="497" hidden="1" customWidth="1"/>
    <col min="13318" max="13562" width="11.42578125" style="497"/>
    <col min="13563" max="13563" width="40.7109375" style="497" customWidth="1"/>
    <col min="13564" max="13564" width="9.42578125" style="497" customWidth="1"/>
    <col min="13565" max="13565" width="6.5703125" style="497" bestFit="1" customWidth="1"/>
    <col min="13566" max="13566" width="6.5703125" style="497" customWidth="1"/>
    <col min="13567" max="13570" width="6.5703125" style="497" bestFit="1" customWidth="1"/>
    <col min="13571" max="13571" width="11.42578125" style="497" customWidth="1"/>
    <col min="13572" max="13572" width="11.42578125" style="497"/>
    <col min="13573" max="13573" width="0" style="497" hidden="1" customWidth="1"/>
    <col min="13574" max="13818" width="11.42578125" style="497"/>
    <col min="13819" max="13819" width="40.7109375" style="497" customWidth="1"/>
    <col min="13820" max="13820" width="9.42578125" style="497" customWidth="1"/>
    <col min="13821" max="13821" width="6.5703125" style="497" bestFit="1" customWidth="1"/>
    <col min="13822" max="13822" width="6.5703125" style="497" customWidth="1"/>
    <col min="13823" max="13826" width="6.5703125" style="497" bestFit="1" customWidth="1"/>
    <col min="13827" max="13827" width="11.42578125" style="497" customWidth="1"/>
    <col min="13828" max="13828" width="11.42578125" style="497"/>
    <col min="13829" max="13829" width="0" style="497" hidden="1" customWidth="1"/>
    <col min="13830" max="14074" width="11.42578125" style="497"/>
    <col min="14075" max="14075" width="40.7109375" style="497" customWidth="1"/>
    <col min="14076" max="14076" width="9.42578125" style="497" customWidth="1"/>
    <col min="14077" max="14077" width="6.5703125" style="497" bestFit="1" customWidth="1"/>
    <col min="14078" max="14078" width="6.5703125" style="497" customWidth="1"/>
    <col min="14079" max="14082" width="6.5703125" style="497" bestFit="1" customWidth="1"/>
    <col min="14083" max="14083" width="11.42578125" style="497" customWidth="1"/>
    <col min="14084" max="14084" width="11.42578125" style="497"/>
    <col min="14085" max="14085" width="0" style="497" hidden="1" customWidth="1"/>
    <col min="14086" max="14330" width="11.42578125" style="497"/>
    <col min="14331" max="14331" width="40.7109375" style="497" customWidth="1"/>
    <col min="14332" max="14332" width="9.42578125" style="497" customWidth="1"/>
    <col min="14333" max="14333" width="6.5703125" style="497" bestFit="1" customWidth="1"/>
    <col min="14334" max="14334" width="6.5703125" style="497" customWidth="1"/>
    <col min="14335" max="14338" width="6.5703125" style="497" bestFit="1" customWidth="1"/>
    <col min="14339" max="14339" width="11.42578125" style="497" customWidth="1"/>
    <col min="14340" max="14340" width="11.42578125" style="497"/>
    <col min="14341" max="14341" width="0" style="497" hidden="1" customWidth="1"/>
    <col min="14342" max="14586" width="11.42578125" style="497"/>
    <col min="14587" max="14587" width="40.7109375" style="497" customWidth="1"/>
    <col min="14588" max="14588" width="9.42578125" style="497" customWidth="1"/>
    <col min="14589" max="14589" width="6.5703125" style="497" bestFit="1" customWidth="1"/>
    <col min="14590" max="14590" width="6.5703125" style="497" customWidth="1"/>
    <col min="14591" max="14594" width="6.5703125" style="497" bestFit="1" customWidth="1"/>
    <col min="14595" max="14595" width="11.42578125" style="497" customWidth="1"/>
    <col min="14596" max="14596" width="11.42578125" style="497"/>
    <col min="14597" max="14597" width="0" style="497" hidden="1" customWidth="1"/>
    <col min="14598" max="14842" width="11.42578125" style="497"/>
    <col min="14843" max="14843" width="40.7109375" style="497" customWidth="1"/>
    <col min="14844" max="14844" width="9.42578125" style="497" customWidth="1"/>
    <col min="14845" max="14845" width="6.5703125" style="497" bestFit="1" customWidth="1"/>
    <col min="14846" max="14846" width="6.5703125" style="497" customWidth="1"/>
    <col min="14847" max="14850" width="6.5703125" style="497" bestFit="1" customWidth="1"/>
    <col min="14851" max="14851" width="11.42578125" style="497" customWidth="1"/>
    <col min="14852" max="14852" width="11.42578125" style="497"/>
    <col min="14853" max="14853" width="0" style="497" hidden="1" customWidth="1"/>
    <col min="14854" max="15098" width="11.42578125" style="497"/>
    <col min="15099" max="15099" width="40.7109375" style="497" customWidth="1"/>
    <col min="15100" max="15100" width="9.42578125" style="497" customWidth="1"/>
    <col min="15101" max="15101" width="6.5703125" style="497" bestFit="1" customWidth="1"/>
    <col min="15102" max="15102" width="6.5703125" style="497" customWidth="1"/>
    <col min="15103" max="15106" width="6.5703125" style="497" bestFit="1" customWidth="1"/>
    <col min="15107" max="15107" width="11.42578125" style="497" customWidth="1"/>
    <col min="15108" max="15108" width="11.42578125" style="497"/>
    <col min="15109" max="15109" width="0" style="497" hidden="1" customWidth="1"/>
    <col min="15110" max="15354" width="11.42578125" style="497"/>
    <col min="15355" max="15355" width="40.7109375" style="497" customWidth="1"/>
    <col min="15356" max="15356" width="9.42578125" style="497" customWidth="1"/>
    <col min="15357" max="15357" width="6.5703125" style="497" bestFit="1" customWidth="1"/>
    <col min="15358" max="15358" width="6.5703125" style="497" customWidth="1"/>
    <col min="15359" max="15362" width="6.5703125" style="497" bestFit="1" customWidth="1"/>
    <col min="15363" max="15363" width="11.42578125" style="497" customWidth="1"/>
    <col min="15364" max="15364" width="11.42578125" style="497"/>
    <col min="15365" max="15365" width="0" style="497" hidden="1" customWidth="1"/>
    <col min="15366" max="15610" width="11.42578125" style="497"/>
    <col min="15611" max="15611" width="40.7109375" style="497" customWidth="1"/>
    <col min="15612" max="15612" width="9.42578125" style="497" customWidth="1"/>
    <col min="15613" max="15613" width="6.5703125" style="497" bestFit="1" customWidth="1"/>
    <col min="15614" max="15614" width="6.5703125" style="497" customWidth="1"/>
    <col min="15615" max="15618" width="6.5703125" style="497" bestFit="1" customWidth="1"/>
    <col min="15619" max="15619" width="11.42578125" style="497" customWidth="1"/>
    <col min="15620" max="15620" width="11.42578125" style="497"/>
    <col min="15621" max="15621" width="0" style="497" hidden="1" customWidth="1"/>
    <col min="15622" max="15866" width="11.42578125" style="497"/>
    <col min="15867" max="15867" width="40.7109375" style="497" customWidth="1"/>
    <col min="15868" max="15868" width="9.42578125" style="497" customWidth="1"/>
    <col min="15869" max="15869" width="6.5703125" style="497" bestFit="1" customWidth="1"/>
    <col min="15870" max="15870" width="6.5703125" style="497" customWidth="1"/>
    <col min="15871" max="15874" width="6.5703125" style="497" bestFit="1" customWidth="1"/>
    <col min="15875" max="15875" width="11.42578125" style="497" customWidth="1"/>
    <col min="15876" max="15876" width="11.42578125" style="497"/>
    <col min="15877" max="15877" width="0" style="497" hidden="1" customWidth="1"/>
    <col min="15878" max="16122" width="11.42578125" style="497"/>
    <col min="16123" max="16123" width="40.7109375" style="497" customWidth="1"/>
    <col min="16124" max="16124" width="9.42578125" style="497" customWidth="1"/>
    <col min="16125" max="16125" width="6.5703125" style="497" bestFit="1" customWidth="1"/>
    <col min="16126" max="16126" width="6.5703125" style="497" customWidth="1"/>
    <col min="16127" max="16130" width="6.5703125" style="497" bestFit="1" customWidth="1"/>
    <col min="16131" max="16131" width="11.42578125" style="497" customWidth="1"/>
    <col min="16132" max="16132" width="11.42578125" style="497"/>
    <col min="16133" max="16133" width="0" style="497" hidden="1" customWidth="1"/>
    <col min="16134" max="16384" width="11.42578125" style="497"/>
  </cols>
  <sheetData>
    <row r="1" spans="1:11" s="407" customFormat="1" ht="15" x14ac:dyDescent="0.25">
      <c r="A1" s="406" t="s">
        <v>348</v>
      </c>
      <c r="B1" s="406"/>
    </row>
    <row r="2" spans="1:11" x14ac:dyDescent="0.2">
      <c r="A2" s="494" t="s">
        <v>84</v>
      </c>
      <c r="B2" s="495"/>
      <c r="C2" s="496"/>
      <c r="D2" s="496"/>
      <c r="E2" s="496"/>
      <c r="F2" s="496"/>
      <c r="G2" s="496"/>
      <c r="H2" s="496"/>
    </row>
    <row r="3" spans="1:11" x14ac:dyDescent="0.2">
      <c r="A3" s="496"/>
      <c r="B3" s="496"/>
      <c r="C3" s="496"/>
      <c r="D3" s="496"/>
      <c r="E3" s="496"/>
      <c r="F3" s="496"/>
      <c r="G3" s="496"/>
      <c r="H3" s="496"/>
    </row>
    <row r="4" spans="1:11" s="495" customFormat="1" ht="24" x14ac:dyDescent="0.2">
      <c r="A4" s="498"/>
      <c r="B4" s="499" t="s">
        <v>349</v>
      </c>
      <c r="C4" s="499" t="s">
        <v>350</v>
      </c>
      <c r="G4" s="500" t="s">
        <v>52</v>
      </c>
      <c r="H4" s="500"/>
      <c r="I4" s="500"/>
    </row>
    <row r="5" spans="1:11" s="495" customFormat="1" ht="18" customHeight="1" thickBot="1" x14ac:dyDescent="0.25">
      <c r="A5" s="498" t="s">
        <v>53</v>
      </c>
      <c r="B5" s="461">
        <v>3.0361379138247541E-3</v>
      </c>
      <c r="C5" s="501">
        <v>0.99092023600000001</v>
      </c>
      <c r="D5" s="502"/>
      <c r="G5" s="503">
        <v>2017</v>
      </c>
      <c r="H5" s="503">
        <v>2016</v>
      </c>
    </row>
    <row r="6" spans="1:11" s="495" customFormat="1" ht="16.5" customHeight="1" thickTop="1" x14ac:dyDescent="0.2">
      <c r="A6" s="498" t="s">
        <v>54</v>
      </c>
      <c r="B6" s="461">
        <v>0.22248073214754735</v>
      </c>
      <c r="C6" s="501">
        <v>72.612202035109988</v>
      </c>
      <c r="D6" s="502"/>
      <c r="G6" s="504">
        <v>2291.6999999999998</v>
      </c>
      <c r="H6" s="504"/>
    </row>
    <row r="7" spans="1:11" s="495" customFormat="1" ht="18" customHeight="1" x14ac:dyDescent="0.2">
      <c r="A7" s="498" t="s">
        <v>55</v>
      </c>
      <c r="B7" s="461">
        <v>0.16510114298370393</v>
      </c>
      <c r="C7" s="501">
        <v>53.884924931880008</v>
      </c>
      <c r="D7" s="502"/>
      <c r="G7" s="505">
        <f>(SUM(C6:C8))/G6</f>
        <v>5.5510131642021211E-2</v>
      </c>
      <c r="H7" s="506"/>
    </row>
    <row r="8" spans="1:11" s="495" customFormat="1" ht="16.5" customHeight="1" x14ac:dyDescent="0.2">
      <c r="A8" s="498" t="s">
        <v>56</v>
      </c>
      <c r="B8" s="461">
        <v>2.1920833214336181E-3</v>
      </c>
      <c r="C8" s="501">
        <v>0.71544171703000015</v>
      </c>
      <c r="D8" s="502"/>
      <c r="K8" s="506"/>
    </row>
    <row r="9" spans="1:11" s="495" customFormat="1" ht="18.75" customHeight="1" x14ac:dyDescent="0.2">
      <c r="A9" s="498" t="s">
        <v>57</v>
      </c>
      <c r="B9" s="461">
        <v>0.16501507848704686</v>
      </c>
      <c r="C9" s="501">
        <v>53.856835611249899</v>
      </c>
      <c r="D9" s="502"/>
      <c r="K9" s="506"/>
    </row>
    <row r="10" spans="1:11" s="495" customFormat="1" ht="15.75" customHeight="1" x14ac:dyDescent="0.2">
      <c r="A10" s="498" t="s">
        <v>88</v>
      </c>
      <c r="B10" s="461">
        <v>0.12775843109995744</v>
      </c>
      <c r="C10" s="501">
        <v>41.69718843143</v>
      </c>
      <c r="D10" s="502"/>
      <c r="K10" s="506"/>
    </row>
    <row r="11" spans="1:11" s="495" customFormat="1" ht="18" customHeight="1" x14ac:dyDescent="0.2">
      <c r="A11" s="498" t="s">
        <v>58</v>
      </c>
      <c r="B11" s="461">
        <v>3.4083329690588526E-2</v>
      </c>
      <c r="C11" s="501">
        <v>11.12395485952</v>
      </c>
      <c r="D11" s="502"/>
      <c r="K11" s="506"/>
    </row>
    <row r="12" spans="1:11" s="495" customFormat="1" ht="16.5" customHeight="1" x14ac:dyDescent="0.2">
      <c r="A12" s="498" t="s">
        <v>59</v>
      </c>
      <c r="B12" s="461">
        <v>0.27579430469595934</v>
      </c>
      <c r="C12" s="501">
        <v>90.012431995390003</v>
      </c>
      <c r="D12" s="502"/>
    </row>
    <row r="13" spans="1:11" s="495" customFormat="1" ht="17.25" customHeight="1" x14ac:dyDescent="0.2">
      <c r="A13" s="498" t="s">
        <v>60</v>
      </c>
      <c r="B13" s="461">
        <v>4.5387596599380962E-3</v>
      </c>
      <c r="C13" s="501">
        <v>1.48133876689</v>
      </c>
      <c r="D13" s="502"/>
    </row>
    <row r="14" spans="1:11" s="495" customFormat="1" ht="17.25" customHeight="1" x14ac:dyDescent="0.2">
      <c r="A14" s="507" t="s">
        <v>49</v>
      </c>
      <c r="B14" s="461">
        <v>1</v>
      </c>
      <c r="C14" s="501">
        <v>326.37523858449993</v>
      </c>
    </row>
    <row r="15" spans="1:11" ht="15" x14ac:dyDescent="0.2">
      <c r="A15" s="508" t="s">
        <v>332</v>
      </c>
      <c r="B15" s="508"/>
      <c r="H15" s="509"/>
      <c r="I15" s="509"/>
      <c r="J15" s="509"/>
    </row>
    <row r="16" spans="1:11" x14ac:dyDescent="0.2">
      <c r="A16" s="495" t="s">
        <v>344</v>
      </c>
      <c r="B16" s="495"/>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F16" sqref="F16:F17"/>
    </sheetView>
  </sheetViews>
  <sheetFormatPr baseColWidth="10" defaultRowHeight="15" x14ac:dyDescent="0.25"/>
  <cols>
    <col min="1" max="16384" width="11.42578125" style="3"/>
  </cols>
  <sheetData>
    <row r="1" spans="1:2" x14ac:dyDescent="0.25">
      <c r="A1" s="3" t="s">
        <v>90</v>
      </c>
    </row>
    <row r="2" spans="1:2" x14ac:dyDescent="0.25">
      <c r="A2" s="3" t="s">
        <v>45</v>
      </c>
    </row>
    <row r="4" spans="1:2" x14ac:dyDescent="0.25">
      <c r="A4" s="3" t="s">
        <v>161</v>
      </c>
    </row>
    <row r="5" spans="1:2" x14ac:dyDescent="0.25">
      <c r="B5" s="30" t="s">
        <v>144</v>
      </c>
    </row>
  </sheetData>
  <hyperlinks>
    <hyperlink ref="B5"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47</vt:i4>
      </vt:variant>
    </vt:vector>
  </HeadingPairs>
  <TitlesOfParts>
    <vt:vector size="47" baseType="lpstr">
      <vt:lpstr>schéma compta nat</vt:lpstr>
      <vt:lpstr>origine schéma</vt:lpstr>
      <vt:lpstr>6.1.1 dép pers État RA</vt:lpstr>
      <vt:lpstr>6.1.1 dép pers État web</vt:lpstr>
      <vt:lpstr>origine 6.1.1</vt:lpstr>
      <vt:lpstr>6.1.2 dép pers budget RA</vt:lpstr>
      <vt:lpstr>6.1.2 dép pers budget web</vt:lpstr>
      <vt:lpstr>source 6.1.2 RA</vt:lpstr>
      <vt:lpstr>origine 6.1.2</vt:lpstr>
      <vt:lpstr>6.1.3 compos dep FPE RA</vt:lpstr>
      <vt:lpstr>6.1.3 compos dep FPE web</vt:lpstr>
      <vt:lpstr>source 6.1.3 RA</vt:lpstr>
      <vt:lpstr>origine 6.1.3</vt:lpstr>
      <vt:lpstr>6.1.4 rému activité FPE RA</vt:lpstr>
      <vt:lpstr>6.1.4 rému activité FPE web</vt:lpstr>
      <vt:lpstr>6.1.5 évol dép pers APU web2</vt:lpstr>
      <vt:lpstr>6.1.5 évol dép pers APU RA</vt:lpstr>
      <vt:lpstr>6.1.5 évol dép pers APU web</vt:lpstr>
      <vt:lpstr>source 6.1.5 dep pers APU</vt:lpstr>
      <vt:lpstr>origine 6.1.5 (2)</vt:lpstr>
      <vt:lpstr>6.1.6 poids rému budget APU</vt:lpstr>
      <vt:lpstr>6.1.6 poids rému budget APU web</vt:lpstr>
      <vt:lpstr>source 6.1.6</vt:lpstr>
      <vt:lpstr>origine 6.1.6 (2)</vt:lpstr>
      <vt:lpstr>6.1.7 évol dép colloc RA-ESL</vt:lpstr>
      <vt:lpstr>6.1.7 évol dép colloc web</vt:lpstr>
      <vt:lpstr>source 6.1.7 évol dép colloc</vt:lpstr>
      <vt:lpstr>origine 6.1.7 (2)</vt:lpstr>
      <vt:lpstr>6.1.8 dép colloc gfp RA-ESL</vt:lpstr>
      <vt:lpstr>6.1.8 dép colloc gfp web</vt:lpstr>
      <vt:lpstr>source 6.1.8 dep colloc gfp-ESL</vt:lpstr>
      <vt:lpstr>origine 6.1.8 (2)</vt:lpstr>
      <vt:lpstr>6.1.9 évol dép EPS RA-ESL</vt:lpstr>
      <vt:lpstr>6.1.9 évol dép EPS web</vt:lpstr>
      <vt:lpstr>source 6.1.9 évol dép EPS</vt:lpstr>
      <vt:lpstr>origine 6.1.9 (2)</vt:lpstr>
      <vt:lpstr>6.1.10 évol dép EPS RA-ESL</vt:lpstr>
      <vt:lpstr>6.1.10 évol dép EPS web</vt:lpstr>
      <vt:lpstr>source 6.1.10-ESL</vt:lpstr>
      <vt:lpstr>origine 6.1.10 (2)</vt:lpstr>
      <vt:lpstr>origine 6.1.4</vt:lpstr>
      <vt:lpstr>origine 6.1.5</vt:lpstr>
      <vt:lpstr>origine 6.1.6</vt:lpstr>
      <vt:lpstr>origine 6.1.7</vt:lpstr>
      <vt:lpstr>origine 6.1.8</vt:lpstr>
      <vt:lpstr>origine 6.1.9</vt:lpstr>
      <vt:lpstr>origine 6.1.10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2018-09-24T08:27:07Z</dcterms:modified>
</cp:coreProperties>
</file>